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18CBF125-FE00-4524-BB04-905020209392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5" i="371" l="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7" i="431"/>
  <c r="D11" i="431"/>
  <c r="D19" i="431"/>
  <c r="E13" i="431"/>
  <c r="E21" i="431"/>
  <c r="F15" i="431"/>
  <c r="G9" i="431"/>
  <c r="G17" i="431"/>
  <c r="H11" i="431"/>
  <c r="H19" i="431"/>
  <c r="I13" i="431"/>
  <c r="I21" i="431"/>
  <c r="J15" i="431"/>
  <c r="K9" i="431"/>
  <c r="K17" i="431"/>
  <c r="L11" i="431"/>
  <c r="L19" i="431"/>
  <c r="M13" i="431"/>
  <c r="M21" i="431"/>
  <c r="N15" i="431"/>
  <c r="O9" i="431"/>
  <c r="O17" i="431"/>
  <c r="P11" i="431"/>
  <c r="P19" i="431"/>
  <c r="Q13" i="431"/>
  <c r="Q21" i="431"/>
  <c r="G15" i="431"/>
  <c r="J21" i="431"/>
  <c r="M19" i="431"/>
  <c r="P9" i="431"/>
  <c r="C10" i="431"/>
  <c r="C18" i="431"/>
  <c r="D12" i="431"/>
  <c r="D20" i="431"/>
  <c r="E14" i="431"/>
  <c r="E22" i="431"/>
  <c r="F16" i="431"/>
  <c r="G10" i="431"/>
  <c r="G18" i="431"/>
  <c r="H12" i="431"/>
  <c r="H20" i="431"/>
  <c r="I14" i="431"/>
  <c r="I22" i="431"/>
  <c r="J16" i="431"/>
  <c r="K10" i="431"/>
  <c r="K18" i="431"/>
  <c r="L12" i="431"/>
  <c r="L20" i="431"/>
  <c r="M14" i="431"/>
  <c r="M22" i="431"/>
  <c r="N16" i="431"/>
  <c r="O10" i="431"/>
  <c r="O18" i="431"/>
  <c r="P12" i="431"/>
  <c r="P20" i="431"/>
  <c r="Q14" i="431"/>
  <c r="Q22" i="431"/>
  <c r="O11" i="431"/>
  <c r="P21" i="431"/>
  <c r="E11" i="431"/>
  <c r="H9" i="431"/>
  <c r="L17" i="431"/>
  <c r="Q11" i="431"/>
  <c r="C11" i="431"/>
  <c r="C19" i="431"/>
  <c r="D13" i="431"/>
  <c r="D21" i="431"/>
  <c r="E15" i="431"/>
  <c r="F9" i="431"/>
  <c r="F17" i="431"/>
  <c r="G11" i="431"/>
  <c r="G19" i="431"/>
  <c r="H13" i="431"/>
  <c r="H21" i="431"/>
  <c r="I15" i="431"/>
  <c r="J9" i="431"/>
  <c r="J17" i="431"/>
  <c r="K11" i="431"/>
  <c r="K19" i="431"/>
  <c r="L13" i="431"/>
  <c r="L21" i="431"/>
  <c r="M15" i="431"/>
  <c r="N9" i="431"/>
  <c r="N17" i="431"/>
  <c r="O19" i="431"/>
  <c r="P13" i="431"/>
  <c r="Q15" i="431"/>
  <c r="E19" i="431"/>
  <c r="J13" i="431"/>
  <c r="N13" i="431"/>
  <c r="P17" i="431"/>
  <c r="C12" i="431"/>
  <c r="C20" i="431"/>
  <c r="D14" i="431"/>
  <c r="D22" i="431"/>
  <c r="E16" i="431"/>
  <c r="F10" i="431"/>
  <c r="F18" i="431"/>
  <c r="G12" i="431"/>
  <c r="G20" i="431"/>
  <c r="H14" i="431"/>
  <c r="H22" i="431"/>
  <c r="I16" i="431"/>
  <c r="J10" i="431"/>
  <c r="J18" i="431"/>
  <c r="K12" i="431"/>
  <c r="K20" i="431"/>
  <c r="L14" i="431"/>
  <c r="L22" i="431"/>
  <c r="M16" i="431"/>
  <c r="N10" i="431"/>
  <c r="N18" i="431"/>
  <c r="O12" i="431"/>
  <c r="O20" i="431"/>
  <c r="P14" i="431"/>
  <c r="P22" i="431"/>
  <c r="Q16" i="431"/>
  <c r="C22" i="431"/>
  <c r="E10" i="431"/>
  <c r="F12" i="431"/>
  <c r="G14" i="431"/>
  <c r="H16" i="431"/>
  <c r="I18" i="431"/>
  <c r="J20" i="431"/>
  <c r="M10" i="431"/>
  <c r="N12" i="431"/>
  <c r="O14" i="431"/>
  <c r="P16" i="431"/>
  <c r="C15" i="431"/>
  <c r="F13" i="431"/>
  <c r="I19" i="431"/>
  <c r="L9" i="431"/>
  <c r="O15" i="431"/>
  <c r="C13" i="431"/>
  <c r="C21" i="431"/>
  <c r="D15" i="431"/>
  <c r="E9" i="431"/>
  <c r="E17" i="431"/>
  <c r="F11" i="431"/>
  <c r="F19" i="431"/>
  <c r="G13" i="431"/>
  <c r="G21" i="431"/>
  <c r="H15" i="431"/>
  <c r="I9" i="431"/>
  <c r="I17" i="431"/>
  <c r="J11" i="431"/>
  <c r="J19" i="431"/>
  <c r="K13" i="431"/>
  <c r="K21" i="431"/>
  <c r="L15" i="431"/>
  <c r="M9" i="431"/>
  <c r="M17" i="431"/>
  <c r="N11" i="431"/>
  <c r="N19" i="431"/>
  <c r="O13" i="431"/>
  <c r="O21" i="431"/>
  <c r="P15" i="431"/>
  <c r="Q9" i="431"/>
  <c r="Q17" i="431"/>
  <c r="C14" i="431"/>
  <c r="D16" i="431"/>
  <c r="E18" i="431"/>
  <c r="F20" i="431"/>
  <c r="G22" i="431"/>
  <c r="I10" i="431"/>
  <c r="J12" i="431"/>
  <c r="K14" i="431"/>
  <c r="L16" i="431"/>
  <c r="M18" i="431"/>
  <c r="N20" i="431"/>
  <c r="O22" i="431"/>
  <c r="Q10" i="431"/>
  <c r="Q18" i="431"/>
  <c r="D9" i="431"/>
  <c r="F21" i="431"/>
  <c r="I11" i="431"/>
  <c r="K15" i="431"/>
  <c r="N21" i="431"/>
  <c r="Q20" i="431"/>
  <c r="K22" i="431"/>
  <c r="D17" i="431"/>
  <c r="H17" i="431"/>
  <c r="M11" i="431"/>
  <c r="Q19" i="431"/>
  <c r="C16" i="431"/>
  <c r="D10" i="431"/>
  <c r="D18" i="431"/>
  <c r="E12" i="431"/>
  <c r="E20" i="431"/>
  <c r="F14" i="431"/>
  <c r="F22" i="431"/>
  <c r="G16" i="431"/>
  <c r="H10" i="431"/>
  <c r="H18" i="431"/>
  <c r="I12" i="431"/>
  <c r="I20" i="431"/>
  <c r="J14" i="431"/>
  <c r="J22" i="431"/>
  <c r="K16" i="431"/>
  <c r="L10" i="431"/>
  <c r="L18" i="431"/>
  <c r="M12" i="431"/>
  <c r="M20" i="431"/>
  <c r="N14" i="431"/>
  <c r="N22" i="431"/>
  <c r="O16" i="431"/>
  <c r="P10" i="431"/>
  <c r="P18" i="431"/>
  <c r="Q12" i="431"/>
  <c r="O8" i="431"/>
  <c r="G8" i="431"/>
  <c r="D8" i="431"/>
  <c r="P8" i="431"/>
  <c r="N8" i="431"/>
  <c r="Q8" i="431"/>
  <c r="E8" i="431"/>
  <c r="H8" i="431"/>
  <c r="I8" i="431"/>
  <c r="L8" i="431"/>
  <c r="F8" i="431"/>
  <c r="M8" i="431"/>
  <c r="J8" i="431"/>
  <c r="K8" i="431"/>
  <c r="C8" i="431"/>
  <c r="S12" i="431" l="1"/>
  <c r="R12" i="431"/>
  <c r="S19" i="431"/>
  <c r="R19" i="431"/>
  <c r="S20" i="431"/>
  <c r="R20" i="431"/>
  <c r="S18" i="431"/>
  <c r="R18" i="431"/>
  <c r="S10" i="431"/>
  <c r="R10" i="431"/>
  <c r="S17" i="431"/>
  <c r="R17" i="431"/>
  <c r="S9" i="431"/>
  <c r="R9" i="431"/>
  <c r="R16" i="431"/>
  <c r="S16" i="431"/>
  <c r="R15" i="431"/>
  <c r="S15" i="431"/>
  <c r="S11" i="431"/>
  <c r="R11" i="431"/>
  <c r="R22" i="431"/>
  <c r="S22" i="431"/>
  <c r="S14" i="431"/>
  <c r="R14" i="431"/>
  <c r="R21" i="431"/>
  <c r="S21" i="431"/>
  <c r="S13" i="431"/>
  <c r="R13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D19" i="414"/>
  <c r="D16" i="414"/>
  <c r="D4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J12" i="339" l="1"/>
  <c r="S3" i="347"/>
  <c r="Q3" i="347"/>
  <c r="U3" i="347"/>
  <c r="H3" i="387"/>
  <c r="J3" i="372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F15" i="339"/>
  <c r="J13" i="339"/>
  <c r="B15" i="339"/>
  <c r="D30" i="414"/>
  <c r="E30" i="414" s="1"/>
  <c r="E16" i="414"/>
  <c r="E4" i="414"/>
  <c r="C6" i="340"/>
  <c r="D6" i="340" s="1"/>
  <c r="B4" i="340"/>
  <c r="G13" i="339"/>
  <c r="B13" i="340" l="1"/>
  <c r="B12" i="340"/>
  <c r="H15" i="339"/>
  <c r="G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<sst xmlns="http://schemas.openxmlformats.org/spreadsheetml/2006/main" count="17087" uniqueCount="2363">
  <si>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</si>
  <si>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</si>
  <si>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</si>
  <si>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</si>
  <si>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</si>
  <si>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</si>
  <si>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</si>
  <si>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</si>
  <si>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</si>
  <si>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</si>
  <si>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</si>
  <si>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</si>
  <si>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</si>
  <si>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</si>
  <si>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</si>
  <si>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</si>
  <si>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</si>
  <si>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</si>
  <si>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</si>
  <si>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</si>
  <si>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</si>
  <si>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</si>
  <si>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</si>
  <si>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</si>
  <si>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</si>
  <si>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</si>
  <si>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</si>
  <si>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</si>
  <si>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</si>
  <si>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</si>
  <si>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</si>
  <si>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</si>
  <si>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</si>
  <si>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</si>
  <si>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</si>
  <si>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</si>
  <si>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</si>
  <si>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</si>
  <si>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</si>
  <si>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</si>
  <si>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</si>
  <si>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</si>
  <si>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</si>
  <si>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</si>
  <si>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</si>
  <si>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</si>
  <si>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</si>
  <si>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</si>
  <si>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</si>
  <si>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</si>
  <si>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</si>
  <si>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</si>
  <si>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</si>
  <si>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</si>
  <si>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</si>
  <si>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</si>
  <si>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</si>
  <si>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</si>
  <si>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</si>
  <si>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</si>
  <si>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</si>
  <si>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</si>
  <si>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</si>
  <si>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</si>
  <si>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</si>
  <si>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</si>
  <si>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</si>
  <si>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</si>
  <si>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</si>
  <si>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</si>
  <si>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</si>
  <si>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</si>
  <si>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</si>
  <si>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</si>
  <si>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</si>
  <si>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</si>
  <si>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</si>
  <si>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</si>
  <si>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</si>
  <si>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</si>
  <si>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</si>
  <si>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</si>
  <si>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</si>
  <si>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</si>
  <si>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</si>
  <si>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</si>
  <si>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</si>
  <si>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</si>
  <si>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</si>
  <si>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</si>
  <si>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</si>
  <si>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</si>
  <si>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</si>
  <si>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</si>
  <si>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</si>
  <si>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</si>
  <si>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</si>
  <si>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</si>
  <si>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</si>
  <si>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</si>
  <si>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</si>
  <si>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</si>
  <si>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</si>
  <si>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</si>
  <si>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</si>
  <si>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</si>
  <si>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</si>
  <si>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</si>
  <si>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</si>
  <si>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</si>
  <si>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</si>
  <si>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</si>
  <si>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</si>
  <si>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</si>
  <si>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</si>
  <si>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</si>
  <si>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</si>
  <si>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</si>
  <si>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</si>
  <si>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</si>
  <si>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</si>
  <si>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</si>
  <si>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</si>
  <si>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</si>
  <si>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</si>
  <si>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</si>
  <si>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</si>
  <si>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</si>
  <si>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</si>
  <si>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</si>
  <si>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</si>
  <si>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</si>
  <si>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</si>
  <si>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</si>
  <si>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</si>
  <si>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</si>
  <si>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</si>
  <si>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</si>
  <si>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</si>
  <si>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</si>
  <si>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</si>
  <si>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</si>
  <si>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</si>
  <si>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</si>
  <si>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</si>
  <si>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</si>
  <si>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</si>
  <si>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</si>
  <si>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</si>
  <si>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</si>
  <si>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</si>
  <si>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</si>
  <si>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</si>
  <si>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</si>
  <si>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</si>
  <si>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</si>
  <si>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</si>
  <si>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</si>
  <si>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</si>
  <si>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</si>
  <si>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</si>
  <si>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</si>
  <si>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</si>
  <si>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</si>
  <si>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</si>
  <si>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</si>
  <si>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</si>
  <si>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</si>
  <si>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</si>
  <si>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</si>
  <si>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</si>
  <si>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</si>
  <si>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</si>
  <si>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</si>
  <si>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</si>
  <si>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</si>
  <si>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</si>
  <si>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</si>
  <si>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</si>
  <si>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</si>
  <si>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</si>
  <si>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</si>
  <si>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</si>
  <si>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</si>
  <si>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</si>
  <si>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</si>
  <si>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</si>
  <si>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</si>
  <si>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</si>
  <si>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</si>
  <si>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</si>
  <si>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</si>
  <si>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</si>
  <si>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</si>
  <si>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</si>
  <si>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</si>
  <si>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</si>
  <si>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</si>
  <si>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</si>
  <si>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</si>
  <si>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</si>
  <si>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</si>
  <si>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</si>
  <si>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</si>
  <si>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</si>
  <si>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</si>
  <si>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</si>
  <si>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</si>
  <si>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</si>
  <si>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</si>
  <si>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</si>
  <si>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</si>
  <si>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</si>
  <si>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</si>
  <si>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</si>
  <si>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</si>
  <si>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</si>
  <si>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</si>
  <si>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</si>
  <si>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</si>
  <si>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</si>
  <si>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</si>
  <si>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</si>
  <si>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</si>
  <si>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</si>
  <si>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</si>
  <si>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</si>
  <si>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</si>
  <si>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</si>
  <si>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</si>
  <si>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</si>
  <si>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</si>
  <si>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</si>
  <si>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</si>
  <si>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</si>
  <si>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</si>
  <si>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</si>
  <si>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</si>
  <si>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</si>
  <si>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</si>
  <si>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</si>
  <si>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</si>
  <si>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</si>
  <si>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</si>
  <si>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</si>
  <si>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</si>
  <si>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</si>
  <si>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</si>
  <si>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</si>
  <si>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</si>
  <si>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</si>
  <si>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</si>
  <si>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</si>
  <si>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</si>
  <si>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</si>
  <si>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</si>
  <si>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</si>
  <si>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</si>
  <si>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</si>
  <si>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</si>
  <si>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</si>
  <si>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</si>
  <si>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</si>
  <si>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</si>
  <si>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</si>
  <si>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</si>
  <si>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</si>
  <si>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</si>
  <si>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</si>
  <si>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</si>
  <si>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</si>
  <si>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</si>
  <si>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</si>
  <si>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</si>
  <si>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</si>
  <si>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</si>
  <si>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</si>
  <si>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</si>
  <si>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</si>
  <si>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</si>
  <si>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</si>
  <si>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</si>
  <si>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</si>
  <si>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</si>
  <si>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</si>
  <si>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</si>
  <si>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</si>
  <si>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</si>
  <si>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</si>
  <si>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</si>
  <si>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</si>
  <si>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</si>
  <si>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</si>
  <si>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</si>
  <si>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</si>
  <si>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</si>
  <si>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</si>
  <si>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</si>
  <si>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</si>
  <si>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</si>
  <si>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</si>
  <si>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</si>
  <si>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</si>
  <si>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</si>
  <si>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</si>
  <si>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</si>
  <si>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</si>
  <si>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</si>
  <si>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</si>
  <si>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</si>
  <si>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</si>
  <si>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</si>
  <si>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</si>
  <si>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</si>
  <si>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</si>
  <si>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</si>
  <si>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</si>
  <si>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</si>
  <si>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</si>
  <si>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</si>
  <si>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</si>
  <si>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</si>
  <si>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</si>
  <si>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</si>
  <si>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</si>
  <si>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</si>
  <si>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</si>
  <si>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</si>
  <si>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</si>
  <si>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</si>
  <si>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</si>
  <si>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</si>
  <si>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</si>
  <si>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</si>
  <si>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</si>
  <si>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</si>
  <si>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</si>
  <si>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</si>
  <si>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</si>
  <si>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</si>
  <si>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</si>
  <si>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</si>
  <si>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</si>
  <si>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</si>
  <si>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</si>
  <si>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</si>
  <si>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</si>
  <si>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</si>
  <si>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</si>
  <si>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</si>
  <si>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</si>
  <si>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</si>
  <si>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</si>
  <si>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</si>
  <si>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</si>
  <si>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</si>
  <si>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</si>
  <si>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</si>
  <si>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</si>
  <si>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</si>
  <si>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</si>
  <si>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</si>
  <si>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</si>
  <si>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</si>
  <si>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</si>
  <si>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</si>
  <si>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</si>
  <si>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</si>
  <si>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</si>
  <si>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</si>
  <si>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</si>
  <si>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</si>
  <si>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</si>
  <si>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</si>
  <si>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</si>
  <si>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</si>
  <si>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</si>
  <si>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</si>
  <si>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</si>
  <si>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</si>
  <si>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</si>
  <si>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</si>
  <si>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</si>
  <si>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</si>
  <si>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</si>
  <si>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</si>
  <si>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</si>
  <si>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</si>
  <si>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</si>
  <si>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</si>
  <si>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</si>
  <si>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</si>
  <si>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</si>
  <si>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</si>
  <si>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</si>
  <si>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</si>
  <si>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</si>
  <si>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</si>
  <si>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</si>
  <si>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</si>
  <si>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</si>
  <si>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</si>
  <si>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</si>
  <si>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</si>
  <si>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</si>
  <si>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</si>
  <si>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</si>
  <si>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</si>
  <si>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</si>
  <si>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</si>
  <si>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</si>
  <si>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</si>
  <si>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</si>
  <si>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</si>
  <si>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</si>
  <si>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</si>
  <si>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</si>
  <si>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</si>
  <si>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</si>
  <si>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</si>
  <si>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</si>
  <si>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</si>
  <si>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51874     Ostatní služby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</si>
  <si>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</si>
  <si>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</si>
  <si>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</si>
  <si>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</si>
  <si>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</si>
  <si>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</si>
  <si>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</si>
  <si>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</si>
  <si>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</si>
  <si>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</si>
  <si>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</si>
  <si>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</si>
  <si>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</si>
  <si>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</si>
  <si>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</si>
  <si>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</si>
  <si>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</si>
  <si>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</si>
  <si>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</si>
  <si>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</si>
  <si>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</si>
  <si>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</si>
  <si>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</si>
  <si>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</si>
  <si>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</si>
  <si>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</si>
  <si>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</si>
  <si>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</si>
  <si>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</si>
  <si>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</si>
  <si>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</si>
  <si>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</si>
  <si>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</si>
  <si>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</si>
  <si>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</si>
  <si>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</si>
  <si>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</si>
  <si>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</si>
  <si>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</si>
  <si>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</si>
  <si>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</si>
  <si>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</si>
  <si>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</si>
  <si>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</si>
  <si>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</si>
  <si>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</si>
  <si>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</si>
  <si>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</si>
  <si>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</si>
  <si>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</si>
  <si>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</si>
  <si>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</si>
  <si>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</si>
  <si>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</si>
  <si>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</si>
  <si>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</si>
  <si>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</si>
  <si>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</si>
  <si>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</si>
  <si>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</si>
  <si>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</si>
  <si>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</si>
  <si>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</si>
  <si>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</si>
  <si>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</si>
  <si>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</si>
  <si>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</si>
  <si>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</si>
  <si>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</si>
  <si>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</si>
  <si>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</si>
  <si>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</si>
  <si>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</si>
  <si>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</si>
  <si>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</si>
  <si>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</si>
  <si>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</si>
  <si>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</si>
  <si>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60245414     tržby VZP za léky v centrech - paušál</t>
  </si>
  <si>
    <t>60245415     tržby ZP za léky v centrech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</si>
  <si>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</si>
  <si>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</si>
  <si>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</si>
  <si>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</si>
  <si>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</si>
  <si>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</si>
  <si>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</si>
  <si>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</si>
  <si>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</si>
  <si>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</si>
  <si>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</si>
  <si>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</si>
  <si>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</si>
  <si>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</si>
  <si>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</si>
  <si>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</si>
  <si>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</si>
  <si>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</si>
  <si>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</si>
  <si>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</si>
  <si>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</si>
  <si>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</si>
  <si>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</si>
  <si>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</si>
  <si>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</si>
  <si>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</si>
  <si>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</si>
  <si>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</si>
  <si>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</si>
  <si>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</si>
  <si>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</si>
  <si>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</si>
  <si>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</si>
  <si>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</si>
  <si>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</si>
  <si>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</si>
  <si>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</si>
  <si>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</si>
  <si>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</si>
  <si>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</si>
  <si>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</si>
  <si>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</si>
  <si>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</si>
  <si>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</si>
  <si>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</si>
  <si>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</si>
  <si>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</si>
  <si>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</si>
  <si>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</si>
  <si>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</si>
  <si>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KNM: Klinika nukleární medicíny</t>
  </si>
  <si>
    <t/>
  </si>
  <si>
    <t>50113001 - léky - paušál (LEK)</t>
  </si>
  <si>
    <t>50113005 - léky - radiofarmaka (KNM)</t>
  </si>
  <si>
    <t>50113009 - léky - RTG diagnostika ZUL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</si>
  <si>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</si>
  <si>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</si>
  <si>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</si>
  <si>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</si>
  <si>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</si>
  <si>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</si>
  <si>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</si>
  <si>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</si>
  <si>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</si>
  <si>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</si>
  <si>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</si>
  <si>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</si>
  <si>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</si>
  <si>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</si>
  <si>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</si>
  <si>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</si>
  <si>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</si>
  <si>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</si>
  <si>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</si>
  <si>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</si>
  <si>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</si>
  <si>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</si>
  <si>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</si>
  <si>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ADRENALIN LECIVA</t>
  </si>
  <si>
    <t>INJ 5X1ML/1MG</t>
  </si>
  <si>
    <t>AESCIN-TEVA</t>
  </si>
  <si>
    <t>POR TBL FLM 30X20MG</t>
  </si>
  <si>
    <t>ALGIFEN NEO</t>
  </si>
  <si>
    <t>POR GTT SOL 1X50ML</t>
  </si>
  <si>
    <t>APAURIN</t>
  </si>
  <si>
    <t>INJ 10X2ML/10MG</t>
  </si>
  <si>
    <t>APO-IBUPROFEN 400 MG</t>
  </si>
  <si>
    <t>POR TBL FLM 30X400MG</t>
  </si>
  <si>
    <t>POR TBL FLM 100X400MG</t>
  </si>
  <si>
    <t>AQUA PRO INJECTIONE BRAUN</t>
  </si>
  <si>
    <t>INJ SOL 20X10ML-PLA</t>
  </si>
  <si>
    <t>ATARALGIN</t>
  </si>
  <si>
    <t>POR TBL NOB 20</t>
  </si>
  <si>
    <t>AULIN</t>
  </si>
  <si>
    <t>POR TBL NOB 30X100MG</t>
  </si>
  <si>
    <t>BISEPTOL</t>
  </si>
  <si>
    <t>400MG/80MG TBL NOB 28</t>
  </si>
  <si>
    <t>CODEIN SLOVAKOFARMA</t>
  </si>
  <si>
    <t>15MG TBL NOB 10</t>
  </si>
  <si>
    <t>CODEIN SLOVAKOFARMA 30MG</t>
  </si>
  <si>
    <t>TBL 10X30MG-BLISTR</t>
  </si>
  <si>
    <t>DOLGIT KRÉM</t>
  </si>
  <si>
    <t>DRM CRM 1X150GM</t>
  </si>
  <si>
    <t>DUPHALAC</t>
  </si>
  <si>
    <t>667MG/ML POR SOL 1X500ML IV</t>
  </si>
  <si>
    <t>P</t>
  </si>
  <si>
    <t>EUTHYROX 50</t>
  </si>
  <si>
    <t>TBL 100X50RG</t>
  </si>
  <si>
    <t>FENISTIL</t>
  </si>
  <si>
    <t>1MG/G GEL 1X30G</t>
  </si>
  <si>
    <t>FLECTOR EP GEL</t>
  </si>
  <si>
    <t>DRM GEL 1X100GM</t>
  </si>
  <si>
    <t>DRM GEL 1X60GM</t>
  </si>
  <si>
    <t>HELICID 20 ZENTIVA</t>
  </si>
  <si>
    <t>POR CPS ETD 90X20MG</t>
  </si>
  <si>
    <t>POR CPS ETD 28X20MG</t>
  </si>
  <si>
    <t>HEŘMÁNKOVÝ ČAJ LEROS</t>
  </si>
  <si>
    <t>SPC 20X1.5GM(SÁČKY)</t>
  </si>
  <si>
    <t>IBUMAX 400 MG</t>
  </si>
  <si>
    <t>PORTBLFLM100X400MG</t>
  </si>
  <si>
    <t>KALIUM CHLORATUM BIOMEDICA</t>
  </si>
  <si>
    <t>POR TBLFLM100X500MG</t>
  </si>
  <si>
    <t>KL TBL MAGN.LACT 0,5G+B6 0,02G, 100TBL</t>
  </si>
  <si>
    <t>LETROX 50</t>
  </si>
  <si>
    <t>POR TBL NOB 100X50RG II</t>
  </si>
  <si>
    <t>LEXAURIN 1,5</t>
  </si>
  <si>
    <t>POR TBL NOB 30X1.5MG</t>
  </si>
  <si>
    <t>LEXAURIN 3</t>
  </si>
  <si>
    <t>3MG TBL NOB 28</t>
  </si>
  <si>
    <t>LOPERON CPS</t>
  </si>
  <si>
    <t>POR CPS DUR 20X2MG</t>
  </si>
  <si>
    <t>MAGNESII LACTICI 0,5 TBL. MEDICAMENTA</t>
  </si>
  <si>
    <t>TBL NOB 100X0,5GM</t>
  </si>
  <si>
    <t>MAGNESIUM SULFURICUM BBP 10%</t>
  </si>
  <si>
    <t>INJ 5X10ML 10%</t>
  </si>
  <si>
    <t>MUCOSOLVAN LONG EFFECT</t>
  </si>
  <si>
    <t>75MG CPS PRO 20</t>
  </si>
  <si>
    <t>NASIVIN 0,01%</t>
  </si>
  <si>
    <t>NAS GTT SOL 1X5ML</t>
  </si>
  <si>
    <t>NITROGLYCERIN-SLOVAKOFARMA</t>
  </si>
  <si>
    <t>0,5MG TBL SLG 20</t>
  </si>
  <si>
    <t>OPHTHALMO-SEPTONEX</t>
  </si>
  <si>
    <t>OPH GTT SOL 1X10ML PLAST</t>
  </si>
  <si>
    <t>PARALEN 500</t>
  </si>
  <si>
    <t>POR TBL NOB 24X500MG</t>
  </si>
  <si>
    <t>PARALEN 500 TBL 12</t>
  </si>
  <si>
    <t>500MG TBL NOB 12</t>
  </si>
  <si>
    <t>PREDNISON 20 LECIVA</t>
  </si>
  <si>
    <t>TBL 20X20MG(BLISTR)</t>
  </si>
  <si>
    <t>SPECIES UROLOGICAE PLANTA LEROS</t>
  </si>
  <si>
    <t>SUPPOSITORIA GLYCERINI LÉČIVA</t>
  </si>
  <si>
    <t>SUP 10X2,06G</t>
  </si>
  <si>
    <t>VENTOLIN INHALER N</t>
  </si>
  <si>
    <t>100MCG/DÁV INH SUS PSS 200DÁV</t>
  </si>
  <si>
    <t>Vitar Soda tbl.150</t>
  </si>
  <si>
    <t>neleč.</t>
  </si>
  <si>
    <t>XADOS 20 MG TABLETY</t>
  </si>
  <si>
    <t>POR TBL NOB 30X20MG</t>
  </si>
  <si>
    <t>ZOLPIDEM MYLAN</t>
  </si>
  <si>
    <t>POR TBL FLM 50X10MG</t>
  </si>
  <si>
    <t>léky - radiofarmaka (KNM)</t>
  </si>
  <si>
    <t>SODIUM IODIDE (131I) INJECTION 1110MBQ</t>
  </si>
  <si>
    <t>37-1110MBQ/ML INJ SOL 1110MBQ</t>
  </si>
  <si>
    <t>SODIUM IODIDE (131I) INJECTION 2035MBQ</t>
  </si>
  <si>
    <t>37-1110MBQ/ML INJ SOL 2035MBQ</t>
  </si>
  <si>
    <t>SODIUM IODIDE (131I) INJECTION 2220MBQ</t>
  </si>
  <si>
    <t>37-1110MBQ/ML INJ SOL 2220MBQ</t>
  </si>
  <si>
    <t>SODIUM IODIDE (131I) INJECTION 5180MBQ</t>
  </si>
  <si>
    <t>37-1110MBQ/ML INJ SOL 5180MBQ</t>
  </si>
  <si>
    <t>THERACAP 131 1000MBQ</t>
  </si>
  <si>
    <t>1000MBQ CPS DUR 1</t>
  </si>
  <si>
    <t>THERACAP 131 150MBQ</t>
  </si>
  <si>
    <t>150MBQ CPS DUR 1</t>
  </si>
  <si>
    <t>THERACAP 131 1850MBQ</t>
  </si>
  <si>
    <t>1850MBQ CPS DUR 1</t>
  </si>
  <si>
    <t>THERACAP 131 185MBQ</t>
  </si>
  <si>
    <t>185MBQ CPS DUR 1</t>
  </si>
  <si>
    <t>THERACAP 131 2500MBQ</t>
  </si>
  <si>
    <t>2500MBQ CPS DUR 1</t>
  </si>
  <si>
    <t>THERACAP 131 250MBQ</t>
  </si>
  <si>
    <t>250MBQ CPS DUR 1</t>
  </si>
  <si>
    <t>THERACAP 131 259MBQ</t>
  </si>
  <si>
    <t>259MBQ CPS DUR 1</t>
  </si>
  <si>
    <t>THERACAP 131 3500MBQ</t>
  </si>
  <si>
    <t>3500MBQ CPS DUR 1</t>
  </si>
  <si>
    <t>THERACAP 131 3700MBQ</t>
  </si>
  <si>
    <t>3700MBQ CPS DUR 1</t>
  </si>
  <si>
    <t>THERACAP 131 370MBQ</t>
  </si>
  <si>
    <t>370MBQ CPS DUR 1</t>
  </si>
  <si>
    <t>THERACAP 131 500MBQ</t>
  </si>
  <si>
    <t>500MBQ CPS DUR 1</t>
  </si>
  <si>
    <t>THERACAP 131 518MBQ</t>
  </si>
  <si>
    <t>518MBQ CPS DUR 1</t>
  </si>
  <si>
    <t>ANALGIN</t>
  </si>
  <si>
    <t>INJ SOL 5X5ML</t>
  </si>
  <si>
    <t>ARDEAELYTOSOL NA.HYDR.CARB.4.2%</t>
  </si>
  <si>
    <t>INF 1X80ML</t>
  </si>
  <si>
    <t>BETALOC ZOK</t>
  </si>
  <si>
    <t>25MG TBL PRO 100</t>
  </si>
  <si>
    <t>DEXAMED</t>
  </si>
  <si>
    <t>INJ 10X2ML/8MG</t>
  </si>
  <si>
    <t>DITHIADEN</t>
  </si>
  <si>
    <t>INJ 10X2ML</t>
  </si>
  <si>
    <t>ENDIARON</t>
  </si>
  <si>
    <t>250MG TBL FLM 20</t>
  </si>
  <si>
    <t>FUROSEMID ACCORD</t>
  </si>
  <si>
    <t>10MG/ML INJ/INF SOL 10X2ML</t>
  </si>
  <si>
    <t>HEPARIN LECIVA</t>
  </si>
  <si>
    <t>INJ 1X10ML/50KU</t>
  </si>
  <si>
    <t>CHLORID SODNÝ 0,9% BRAUN</t>
  </si>
  <si>
    <t>INF SOL 10X250MLPELAH</t>
  </si>
  <si>
    <t>INF SOL 20X100MLPELAH</t>
  </si>
  <si>
    <t>IBALGIN 400</t>
  </si>
  <si>
    <t>400MG TBL FLM 36</t>
  </si>
  <si>
    <t>KL BARVA NA  DETI 20 g</t>
  </si>
  <si>
    <t>KL KAPSLE</t>
  </si>
  <si>
    <t>MS BENZINUM ZASOBNI</t>
  </si>
  <si>
    <t>UN 3295</t>
  </si>
  <si>
    <t>NITROMINT</t>
  </si>
  <si>
    <t>0,4MG/DÁV SPR SLG 10G II</t>
  </si>
  <si>
    <t>SEPTONEX</t>
  </si>
  <si>
    <t>SPR 1X45ML</t>
  </si>
  <si>
    <t>ADREVIEW 1X4ML</t>
  </si>
  <si>
    <t>74MBQ/ML INJ SOL 1X4ML</t>
  </si>
  <si>
    <t>BRAIN-SPECT KIT 3</t>
  </si>
  <si>
    <t>0,3MG RAD KIT 3</t>
  </si>
  <si>
    <t>DATSCAN 74MBQ</t>
  </si>
  <si>
    <t>74MBQ/ML INJ SOL 1X2,5ML</t>
  </si>
  <si>
    <t>DRYTEC 6GBQ</t>
  </si>
  <si>
    <t>2,5-100GBQ RAD GEN 6GBQ</t>
  </si>
  <si>
    <t>DRYTEC 9GBQ</t>
  </si>
  <si>
    <t>2,5-100GBQ RAD GEN 9GBQ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</si>
  <si>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</si>
  <si>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</si>
  <si>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</si>
  <si>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</si>
  <si>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</si>
  <si>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</si>
  <si>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>GALLIUM(GA 67)CITRATE INJECTION 1X2,2ML</t>
  </si>
  <si>
    <t>37MBQ/ML INJ SOL 1X2,2ML</t>
  </si>
  <si>
    <t>INDIUM (IN111) OXINATE 37MBQ</t>
  </si>
  <si>
    <t>37MBQ/ML RAD PRE SOL 1X1ML+1X3ML</t>
  </si>
  <si>
    <t>KRYPTOSCAN 74MBQ</t>
  </si>
  <si>
    <t>74-2735MBQ RAD GEN 74MBQ</t>
  </si>
  <si>
    <t>LEUCO-SCINT KIT 3</t>
  </si>
  <si>
    <t>0,18MG RAD KIT 3+3+3+MAT</t>
  </si>
  <si>
    <t>MACRO-ALBUMON KIT 6</t>
  </si>
  <si>
    <t>2MG RAD KIT 6</t>
  </si>
  <si>
    <t>MIBG(I123)INJECTION 1X4ML</t>
  </si>
  <si>
    <t>MIBG(I123)INJECTION 1X5ML</t>
  </si>
  <si>
    <t>74MBQ/ML INJ SOL 1X5ML</t>
  </si>
  <si>
    <t>MYOVIEW 5</t>
  </si>
  <si>
    <t>230MCG RAD KIT 5</t>
  </si>
  <si>
    <t>NANO-ALBUMON KIT 3</t>
  </si>
  <si>
    <t>1MG RAD KIT 3</t>
  </si>
  <si>
    <t>RADIONUKLIDOVÝ GENERÁTOR 81RB/81MKR 74MBQ</t>
  </si>
  <si>
    <t>18-740MBQ RAD GEN 74MBQ</t>
  </si>
  <si>
    <t>RE-186-MM-1 SUS 185MBQ</t>
  </si>
  <si>
    <t>148-370MBQ/ML INJ SUS 185MBQ</t>
  </si>
  <si>
    <t>ROTOP-EHIDA 2</t>
  </si>
  <si>
    <t>20MG RAD KIT 5X20MG</t>
  </si>
  <si>
    <t>TECEOS DPD</t>
  </si>
  <si>
    <t>13 MG RAD KIT 5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</si>
  <si>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</si>
  <si>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</si>
  <si>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</si>
  <si>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</si>
  <si>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</si>
  <si>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</si>
  <si>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</si>
  <si>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</si>
  <si>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SESTAMIBI</t>
  </si>
  <si>
    <t>TEKTROTYD</t>
  </si>
  <si>
    <t>20MCG RAD KIT 1+1</t>
  </si>
  <si>
    <t>ULTRA TECHNEKOW FM 10,75GBQ</t>
  </si>
  <si>
    <t>2,15-43,00GBQ RAD GEN 10,75GBQ</t>
  </si>
  <si>
    <t>ULTRA TECHNEKOW FM 4,3GBQ</t>
  </si>
  <si>
    <t>2,15-43,00GBQ RAD GEN 4,3GBQ</t>
  </si>
  <si>
    <t>ULTRA TECHNEKOW FM 6,45GBQ</t>
  </si>
  <si>
    <t>2,15-43,00GBQ RAD GEN 6,45GBQ</t>
  </si>
  <si>
    <t>ULTRA TECHNEKOW FM 8,6GBQ</t>
  </si>
  <si>
    <t>2,15-43,00GBQ RAD GEN 8,6GBQ</t>
  </si>
  <si>
    <t>YTTRIUM (90Y) COLLOID SUSPENSION 296MBQ</t>
  </si>
  <si>
    <t>37-370MBQ/ML INJ SUS 296MBQ</t>
  </si>
  <si>
    <t>YTTRIUM (90Y) COLLOID SUSPENSION 444MBQ</t>
  </si>
  <si>
    <t>37-370MBQ/ML INJ SUS 444MBQ</t>
  </si>
  <si>
    <t>YTTRIUM (90Y) COLLOID SUSPENSION 740MBQ</t>
  </si>
  <si>
    <t>37-370MBQ/ML INJ SUS 740MBQ</t>
  </si>
  <si>
    <t>léky - RTG diagnostika ZUL (LEK)</t>
  </si>
  <si>
    <t>RAPISCAN 400 MCG</t>
  </si>
  <si>
    <t>INJ SOL 1X5ML</t>
  </si>
  <si>
    <t>0.9% W/V SODIUM CHLORIDE I.V.</t>
  </si>
  <si>
    <t>INJ 20X10ML</t>
  </si>
  <si>
    <t>ARDEAOSMOSOL MA 15</t>
  </si>
  <si>
    <t>150G/L INF SOL 10X200ML</t>
  </si>
  <si>
    <t>ARDEAOSMOSOL MA 20</t>
  </si>
  <si>
    <t>200G/L INF SOL 10X200ML</t>
  </si>
  <si>
    <t xml:space="preserve">BUSCOPAN </t>
  </si>
  <si>
    <t>INJ 5X1ML/20MG</t>
  </si>
  <si>
    <t>DIAZEPAM SLOVAKOFARMA</t>
  </si>
  <si>
    <t>5MG TBL NOB 20(1X20)</t>
  </si>
  <si>
    <t>TBL 20X2MG</t>
  </si>
  <si>
    <t>FYZIOLOGICKÝ ROZTOK VIAFLO</t>
  </si>
  <si>
    <t>INF SOL 10X1000ML</t>
  </si>
  <si>
    <t>GLUKÓZA 10 BRAUN</t>
  </si>
  <si>
    <t>INF SOL 10X500ML-PE</t>
  </si>
  <si>
    <t>GLUKÓZA 5 BRAUN</t>
  </si>
  <si>
    <t>INJ SOL 100X20ML II</t>
  </si>
  <si>
    <t>INF SOL 10X500MLPELAH</t>
  </si>
  <si>
    <t>INJ SOL 100X10ML II</t>
  </si>
  <si>
    <t>INF SOL 10X1000MLPLAH</t>
  </si>
  <si>
    <t>POR TBL NOB 28X1.5MG</t>
  </si>
  <si>
    <t>MABRON</t>
  </si>
  <si>
    <t>INJ SOL 5X2ML</t>
  </si>
  <si>
    <t>MESOCAIN</t>
  </si>
  <si>
    <t>INJ 10X10ML 1%</t>
  </si>
  <si>
    <t>NATRIUM CHLORATUM BBP</t>
  </si>
  <si>
    <t>9MG/ML INJ SOL 10X10ML</t>
  </si>
  <si>
    <t>NATRIUM CHLORATUM BIOTIKA ISOT.</t>
  </si>
  <si>
    <t>INJ 10X10ML</t>
  </si>
  <si>
    <t>NITROMINT 2.6MG</t>
  </si>
  <si>
    <t>TBL RET 60X2.6MG</t>
  </si>
  <si>
    <t>NOVORAPID 100 U/ML</t>
  </si>
  <si>
    <t>INJ SOL 1X10ML</t>
  </si>
  <si>
    <t>STADALAX</t>
  </si>
  <si>
    <t>POR TBL OBD 20X5MG</t>
  </si>
  <si>
    <t>TORECAN</t>
  </si>
  <si>
    <t>INJ 5X1ML/6.5MG</t>
  </si>
  <si>
    <t>3-[18F] FLT, INJ 1GBQ</t>
  </si>
  <si>
    <t>1-8GBQ INJ SOL 2,25GBQ</t>
  </si>
  <si>
    <t>3-[18F] FLT, INJ 2,5GBQ</t>
  </si>
  <si>
    <t>1-8GBQ INJ SOL 2GBQ</t>
  </si>
  <si>
    <t>AXUMIN 1600MBQ</t>
  </si>
  <si>
    <t>1600MBQ/ML INJ SOL 1(1-10ML)</t>
  </si>
  <si>
    <t>FLUDEOXYGLUCOSE (18F) BIONT 5 GBQ</t>
  </si>
  <si>
    <t>200-2200MBQ/ML INJ SOL 5GBQ</t>
  </si>
  <si>
    <t>FLUDEOXYGLUKOSA INJ. 2GBQ</t>
  </si>
  <si>
    <t>100-1500MBQ/ML INJ SOL 2GBQ</t>
  </si>
  <si>
    <t>FLUDEOXYGLUKOSA INJ. 3GBQ</t>
  </si>
  <si>
    <t>100-1500MBQ/ML INJ SOL 3GBQ</t>
  </si>
  <si>
    <t>FLUDEOXYGLUKOSA INJ. 7GBQ</t>
  </si>
  <si>
    <t>100-1500MBQ/ML INJ SOL 7GBQ</t>
  </si>
  <si>
    <t>FLUOROCHOLINE (18F) UJV 2GBQ</t>
  </si>
  <si>
    <t>100-1500MBQ/ML INJ SOL 0,5-20ML</t>
  </si>
  <si>
    <t>FLUOROCHOLINE (18F) UJV 3GBQ</t>
  </si>
  <si>
    <t xml:space="preserve">IASOdopa (18F) 1,2GBQ </t>
  </si>
  <si>
    <t>1,2GBQ INJ SOL</t>
  </si>
  <si>
    <t>IASOCHOLINE 1GBQ (15ML)</t>
  </si>
  <si>
    <t>1GBQ/ML INJ SOL 0,5-15ML (15ML)</t>
  </si>
  <si>
    <t>ULTRAVIST 370 MG/ML</t>
  </si>
  <si>
    <t>INJ SOL 1X200ML</t>
  </si>
  <si>
    <t>INJ SOL 8X500ML</t>
  </si>
  <si>
    <t>INJ SOL 10X100ML</t>
  </si>
  <si>
    <t>léky - centra (LEK)</t>
  </si>
  <si>
    <t>THYROGEN 0.9 MG</t>
  </si>
  <si>
    <t>INJ PLV SOL 2X0.9MG</t>
  </si>
  <si>
    <t>2211 - KNM: lůžkové oddělení 40</t>
  </si>
  <si>
    <t>2221 - KNM: ambulance</t>
  </si>
  <si>
    <t>2251 - KNM: přístr.pracoviště - PET</t>
  </si>
  <si>
    <t>C03CA01 - FUROSEMID</t>
  </si>
  <si>
    <t>C07AB02 - METOPROLOL</t>
  </si>
  <si>
    <t>N05CF02 - ZOLPIDEM</t>
  </si>
  <si>
    <t>R03AC02 - SALBUTAMOL</t>
  </si>
  <si>
    <t>R05CB06 - AMBROXOL</t>
  </si>
  <si>
    <t>A10AB05 - INSULIN ASPART</t>
  </si>
  <si>
    <t>H03AA01 - SODNÁ SŮL LEVOTHYROXINU</t>
  </si>
  <si>
    <t>H03AA01</t>
  </si>
  <si>
    <t>187425</t>
  </si>
  <si>
    <t>LETROX</t>
  </si>
  <si>
    <t>50MCG TBL NOB 100</t>
  </si>
  <si>
    <t>69189</t>
  </si>
  <si>
    <t>EUTHYROX</t>
  </si>
  <si>
    <t>50MCG TBL NOB 100 II</t>
  </si>
  <si>
    <t>N05CF02</t>
  </si>
  <si>
    <t>146899</t>
  </si>
  <si>
    <t>10MG TBL FLM 50</t>
  </si>
  <si>
    <t>233366</t>
  </si>
  <si>
    <t>R03AC02</t>
  </si>
  <si>
    <t>31934</t>
  </si>
  <si>
    <t>R05CB06</t>
  </si>
  <si>
    <t>223148</t>
  </si>
  <si>
    <t>C03CA01</t>
  </si>
  <si>
    <t>214036</t>
  </si>
  <si>
    <t>C07AB02</t>
  </si>
  <si>
    <t>231696</t>
  </si>
  <si>
    <t>A10AB05</t>
  </si>
  <si>
    <t>26786</t>
  </si>
  <si>
    <t>NOVORAPID</t>
  </si>
  <si>
    <t>100U/ML INJ SOL 1X10ML</t>
  </si>
  <si>
    <t>Přehled plnění pozitivního listu - spotřeba léčivých přípravků - orientační přehled</t>
  </si>
  <si>
    <t>22 - KNM: Klinika nukleární medicíny</t>
  </si>
  <si>
    <t xml:space="preserve">2251 - KNM: přístr.pracoviště - PET </t>
  </si>
  <si>
    <t>2294 - KNM: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</si>
  <si>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</si>
  <si>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</si>
  <si>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</si>
  <si>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</si>
  <si>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</si>
  <si>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</si>
  <si>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</si>
  <si>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</si>
  <si>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</si>
  <si>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</si>
  <si>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Buriánková Eva</t>
  </si>
  <si>
    <t>Dočkalová Eva</t>
  </si>
  <si>
    <t>Formánek Radim</t>
  </si>
  <si>
    <t>Henzlová Lenka</t>
  </si>
  <si>
    <t>Ičová Veronika</t>
  </si>
  <si>
    <t>Kamínek Milan</t>
  </si>
  <si>
    <t>Koranda Pavel</t>
  </si>
  <si>
    <t>Metelková Iva</t>
  </si>
  <si>
    <t>Páterová Jana</t>
  </si>
  <si>
    <t>Polzerová Hana</t>
  </si>
  <si>
    <t>Quinn Libuše</t>
  </si>
  <si>
    <t>AZITHROMYCIN</t>
  </si>
  <si>
    <t>45010</t>
  </si>
  <si>
    <t>AZITROMYCIN SANDOZ</t>
  </si>
  <si>
    <t>500MG TBL FLM 3</t>
  </si>
  <si>
    <t>45011</t>
  </si>
  <si>
    <t>500MG TBL FLM 6</t>
  </si>
  <si>
    <t>CEFUROXIM</t>
  </si>
  <si>
    <t>231948</t>
  </si>
  <si>
    <t>ZINNAT</t>
  </si>
  <si>
    <t>500MG TBL FLM 14</t>
  </si>
  <si>
    <t>DESLORATADIN</t>
  </si>
  <si>
    <t>28812</t>
  </si>
  <si>
    <t>AERIUS</t>
  </si>
  <si>
    <t>5MG POR TBL DIS 90</t>
  </si>
  <si>
    <t>DIOSMIN, KOMBINACE</t>
  </si>
  <si>
    <t>132908</t>
  </si>
  <si>
    <t>DETRALEX</t>
  </si>
  <si>
    <t>500MG TBL FLM 120</t>
  </si>
  <si>
    <t>JINÁ STŘEVNÍ ANTIINFEKTIVA</t>
  </si>
  <si>
    <t>2818</t>
  </si>
  <si>
    <t>KODEIN</t>
  </si>
  <si>
    <t>56993</t>
  </si>
  <si>
    <t>30MG TBL NOB 10</t>
  </si>
  <si>
    <t>KYSELINA ACETYLSALICYLOVÁ</t>
  </si>
  <si>
    <t>125114</t>
  </si>
  <si>
    <t>ANOPYRIN</t>
  </si>
  <si>
    <t>100MG TBL NOB 60(3X20)</t>
  </si>
  <si>
    <t>203564</t>
  </si>
  <si>
    <t>100MG TBL NOB 100</t>
  </si>
  <si>
    <t>188848</t>
  </si>
  <si>
    <t>STACYL</t>
  </si>
  <si>
    <t>100MG TBL ENT 60</t>
  </si>
  <si>
    <t>MEFENOXALON</t>
  </si>
  <si>
    <t>85656</t>
  </si>
  <si>
    <t>DORSIFLEX</t>
  </si>
  <si>
    <t>200MG TBL NOB 30</t>
  </si>
  <si>
    <t>NIFUROXAZID</t>
  </si>
  <si>
    <t>214593</t>
  </si>
  <si>
    <t>ERCEFURYL 200 MG CPS.</t>
  </si>
  <si>
    <t>200MG CPS DUR 14</t>
  </si>
  <si>
    <t>NIMESULID</t>
  </si>
  <si>
    <t>12892</t>
  </si>
  <si>
    <t>100MG TBL NOB 30</t>
  </si>
  <si>
    <t>12895</t>
  </si>
  <si>
    <t>100MG POR GRA SUS 30 I</t>
  </si>
  <si>
    <t>OMEPRAZOL</t>
  </si>
  <si>
    <t>115317</t>
  </si>
  <si>
    <t>20MG CPS ETD 28 II</t>
  </si>
  <si>
    <t>25365</t>
  </si>
  <si>
    <t>20MG CPS ETD 28 I</t>
  </si>
  <si>
    <t>25366</t>
  </si>
  <si>
    <t>20MG CPS ETD 90 I</t>
  </si>
  <si>
    <t>PERINDOPRIL</t>
  </si>
  <si>
    <t>101211</t>
  </si>
  <si>
    <t>PRESTARIUM NEO</t>
  </si>
  <si>
    <t>5MG TBL FLM 90(3X30)</t>
  </si>
  <si>
    <t>PERINDOPRIL A DIURETIKA</t>
  </si>
  <si>
    <t>122690</t>
  </si>
  <si>
    <t>PRESTARIUM NEO COMBI</t>
  </si>
  <si>
    <t>5MG/1,25MG TBL FLM 90(3X30)</t>
  </si>
  <si>
    <t>PITOFENON A ANALGETIKA</t>
  </si>
  <si>
    <t>176954</t>
  </si>
  <si>
    <t>500MG/ML+5MG/ML POR GTT SOL 1X50ML</t>
  </si>
  <si>
    <t>PREDNISON</t>
  </si>
  <si>
    <t>2963</t>
  </si>
  <si>
    <t>PREDNISON LÉČIVA</t>
  </si>
  <si>
    <t>20MG TBL NOB 20</t>
  </si>
  <si>
    <t>RAMIPRIL</t>
  </si>
  <si>
    <t>56981</t>
  </si>
  <si>
    <t>TRITACE</t>
  </si>
  <si>
    <t>5MG TBL NOB 30</t>
  </si>
  <si>
    <t>56983</t>
  </si>
  <si>
    <t>5MG TBL NOB 100</t>
  </si>
  <si>
    <t>THIAMAZOL</t>
  </si>
  <si>
    <t>87149</t>
  </si>
  <si>
    <t>THYROZOL</t>
  </si>
  <si>
    <t>TRIAMCINOLON A ANTISEPTIKA</t>
  </si>
  <si>
    <t>4178</t>
  </si>
  <si>
    <t>TRIAMCINOLON E LÉČIVA</t>
  </si>
  <si>
    <t>1MG/G+10MG/G UNG 1X20G</t>
  </si>
  <si>
    <t>ZOLPIDEM</t>
  </si>
  <si>
    <t>146893</t>
  </si>
  <si>
    <t>10MG TBL FLM 20</t>
  </si>
  <si>
    <t>221061</t>
  </si>
  <si>
    <t>STILNOX</t>
  </si>
  <si>
    <t>10MG TBL FLM 28</t>
  </si>
  <si>
    <t>CEFIXIM</t>
  </si>
  <si>
    <t>189275</t>
  </si>
  <si>
    <t>CEFIXIME INNFARM</t>
  </si>
  <si>
    <t>400MG TBL FLM 10</t>
  </si>
  <si>
    <t>ITOPRIDUM</t>
  </si>
  <si>
    <t>166760</t>
  </si>
  <si>
    <t>KINITO</t>
  </si>
  <si>
    <t>50MG TBL FLM 100(10X10)</t>
  </si>
  <si>
    <t>237596</t>
  </si>
  <si>
    <t>50MG TBL FLM 100(5X20)</t>
  </si>
  <si>
    <t>SODNÁ SŮL LEVOTHYROXINU</t>
  </si>
  <si>
    <t>147454</t>
  </si>
  <si>
    <t>88MCG TBL NOB 100 II</t>
  </si>
  <si>
    <t>147458</t>
  </si>
  <si>
    <t>112MCG TBL NOB 100 II</t>
  </si>
  <si>
    <t>147462</t>
  </si>
  <si>
    <t>200MCG TBL NOB 100 II</t>
  </si>
  <si>
    <t>147466</t>
  </si>
  <si>
    <t>137MCG TBL NOB 100 II</t>
  </si>
  <si>
    <t>169714</t>
  </si>
  <si>
    <t>125MCG TBL NOB 100</t>
  </si>
  <si>
    <t>172044</t>
  </si>
  <si>
    <t>150MCG TBL NOB 100</t>
  </si>
  <si>
    <t>184245</t>
  </si>
  <si>
    <t>75MCG TBL NOB 100</t>
  </si>
  <si>
    <t>187427</t>
  </si>
  <si>
    <t>100MCG TBL NOB 100</t>
  </si>
  <si>
    <t>46692</t>
  </si>
  <si>
    <t>75MCG TBL NOB 100 II</t>
  </si>
  <si>
    <t>46694</t>
  </si>
  <si>
    <t>125MCG TBL NOB 100 II</t>
  </si>
  <si>
    <t>69191</t>
  </si>
  <si>
    <t>150MCG TBL NOB 100 II</t>
  </si>
  <si>
    <t>97186</t>
  </si>
  <si>
    <t>100MCG TBL NOB 100 I</t>
  </si>
  <si>
    <t>STŘÍBRNÁ SŮL SULFADIAZINU, KOMBINACE</t>
  </si>
  <si>
    <t>14877</t>
  </si>
  <si>
    <t>IALUGEN PLUS</t>
  </si>
  <si>
    <t>2MG/G+10MG/G CRM 60G</t>
  </si>
  <si>
    <t>SODNÁ SŮL LIOTHYRONINU</t>
  </si>
  <si>
    <t>185376</t>
  </si>
  <si>
    <t>CYNOMEL</t>
  </si>
  <si>
    <t>0,025MG TBL NOB 30</t>
  </si>
  <si>
    <t>155859</t>
  </si>
  <si>
    <t>SUMAMED</t>
  </si>
  <si>
    <t>155861</t>
  </si>
  <si>
    <t>125MG TBL FLM 6</t>
  </si>
  <si>
    <t>BETAMETHASON</t>
  </si>
  <si>
    <t>19757</t>
  </si>
  <si>
    <t>BELODERM</t>
  </si>
  <si>
    <t>0,5MG/G UNG 30G</t>
  </si>
  <si>
    <t>CETIRIZIN</t>
  </si>
  <si>
    <t>5496</t>
  </si>
  <si>
    <t>ZODAC</t>
  </si>
  <si>
    <t>10MG TBL FLM 60</t>
  </si>
  <si>
    <t>99600</t>
  </si>
  <si>
    <t>10MG TBL FLM 90</t>
  </si>
  <si>
    <t>28839</t>
  </si>
  <si>
    <t>0,5MG/ML POR SOL 120ML+LŽ</t>
  </si>
  <si>
    <t>DEXAMETHASON A ANTIINFEKTIVA</t>
  </si>
  <si>
    <t>2546</t>
  </si>
  <si>
    <t>MAXITROL</t>
  </si>
  <si>
    <t>OPH GTT SUS 1X5ML</t>
  </si>
  <si>
    <t>225169</t>
  </si>
  <si>
    <t>OPH UNG 3,5G</t>
  </si>
  <si>
    <t>DIKLOFENAK</t>
  </si>
  <si>
    <t>125121</t>
  </si>
  <si>
    <t>APO-DICLO SR 100</t>
  </si>
  <si>
    <t>100MG TBL RET 30</t>
  </si>
  <si>
    <t>125122</t>
  </si>
  <si>
    <t>100MG TBL RET 100</t>
  </si>
  <si>
    <t>ERDOSTEIN</t>
  </si>
  <si>
    <t>47033</t>
  </si>
  <si>
    <t>ERDOMED</t>
  </si>
  <si>
    <t>35MG/ML POR PLV SUS 100ML</t>
  </si>
  <si>
    <t>FENOFIBRÁT</t>
  </si>
  <si>
    <t>23518</t>
  </si>
  <si>
    <t>FENOFIX</t>
  </si>
  <si>
    <t>267MG CPS DUR 90</t>
  </si>
  <si>
    <t>GESTODEN A ETHINYLESTRADIOL</t>
  </si>
  <si>
    <t>97557</t>
  </si>
  <si>
    <t>LINDYNETTE 20</t>
  </si>
  <si>
    <t>75MCG/20MCG TBL OBD 3X21</t>
  </si>
  <si>
    <t>115716</t>
  </si>
  <si>
    <t>IBUPROFEN</t>
  </si>
  <si>
    <t>11063</t>
  </si>
  <si>
    <t>IBALGIN 600</t>
  </si>
  <si>
    <t>600MG TBL FLM 30</t>
  </si>
  <si>
    <t>JINÁ ANTIBIOTIKA PRO LOKÁLNÍ APLIKACI</t>
  </si>
  <si>
    <t>1066</t>
  </si>
  <si>
    <t>FRAMYKOIN</t>
  </si>
  <si>
    <t>250IU/G+5,2MG/G UNG 10G</t>
  </si>
  <si>
    <t>KYSELINA FUSIDOVÁ</t>
  </si>
  <si>
    <t>88746</t>
  </si>
  <si>
    <t>FUCIDIN</t>
  </si>
  <si>
    <t>20MG/G UNG 1X15G</t>
  </si>
  <si>
    <t>KYSELINA URSODEOXYCHOLOVÁ</t>
  </si>
  <si>
    <t>13808</t>
  </si>
  <si>
    <t>URSOSAN</t>
  </si>
  <si>
    <t>250MG CPS DUR 100 I</t>
  </si>
  <si>
    <t>12894</t>
  </si>
  <si>
    <t>100MG POR GRA SUS 15 I</t>
  </si>
  <si>
    <t>SILYMARIN</t>
  </si>
  <si>
    <t>19571</t>
  </si>
  <si>
    <t>LAGOSA</t>
  </si>
  <si>
    <t>TBL OBD 100</t>
  </si>
  <si>
    <t>TERBINAFIN</t>
  </si>
  <si>
    <t>218070</t>
  </si>
  <si>
    <t>LAMISIL</t>
  </si>
  <si>
    <t>10MG/G CRM 15G I</t>
  </si>
  <si>
    <t>TRIAMCINOLON</t>
  </si>
  <si>
    <t>2828</t>
  </si>
  <si>
    <t>TRIAMCINOLON LÉČIVA CRM</t>
  </si>
  <si>
    <t>1MG/G CRM 10G</t>
  </si>
  <si>
    <t>233360</t>
  </si>
  <si>
    <t>PERINDOPRIL A BISOPROLOL</t>
  </si>
  <si>
    <t>213255</t>
  </si>
  <si>
    <t>COSYREL</t>
  </si>
  <si>
    <t>5MG/5MG TBL FLM 30</t>
  </si>
  <si>
    <t>ACEBUTOLOL</t>
  </si>
  <si>
    <t>80058</t>
  </si>
  <si>
    <t>SECTRAL</t>
  </si>
  <si>
    <t>400MG TBL FLM 30</t>
  </si>
  <si>
    <t>BISOPROLOL</t>
  </si>
  <si>
    <t>218835</t>
  </si>
  <si>
    <t>CONCOR 5</t>
  </si>
  <si>
    <t>5MG TBL FLM 100</t>
  </si>
  <si>
    <t>DIAZEPAM</t>
  </si>
  <si>
    <t>2477</t>
  </si>
  <si>
    <t>5MG TBL NOB 20(2X10)</t>
  </si>
  <si>
    <t>DROTAVERIN</t>
  </si>
  <si>
    <t>192729</t>
  </si>
  <si>
    <t>NO-SPA</t>
  </si>
  <si>
    <t>40MG TBL NOB 24</t>
  </si>
  <si>
    <t>FUROSEMID</t>
  </si>
  <si>
    <t>56805</t>
  </si>
  <si>
    <t>FURORESE 40</t>
  </si>
  <si>
    <t>40MG TBL NOB 100</t>
  </si>
  <si>
    <t>HYDROKORTISON A ANTIBIOTIKA</t>
  </si>
  <si>
    <t>173196</t>
  </si>
  <si>
    <t>PIMAFUCORT</t>
  </si>
  <si>
    <t>10MG/G+10MG/G+3,5MG/G CRM 15G</t>
  </si>
  <si>
    <t>KLINDAMYCIN</t>
  </si>
  <si>
    <t>100339</t>
  </si>
  <si>
    <t>DALACIN C</t>
  </si>
  <si>
    <t>300MG CPS DUR 16</t>
  </si>
  <si>
    <t>MEBENDAZOL</t>
  </si>
  <si>
    <t>122198</t>
  </si>
  <si>
    <t>VERMOX</t>
  </si>
  <si>
    <t>100MG TBL NOB 6</t>
  </si>
  <si>
    <t>MEDROXYPROGESTERON A ESTROGEN</t>
  </si>
  <si>
    <t>14628</t>
  </si>
  <si>
    <t>DIVINA</t>
  </si>
  <si>
    <t>2MG+2MG/10MG TBL NOB 3X21</t>
  </si>
  <si>
    <t>NAFAZOLIN</t>
  </si>
  <si>
    <t>208648</t>
  </si>
  <si>
    <t>SANORIN</t>
  </si>
  <si>
    <t>0,5PM NAS SPR SOL 1X10ML</t>
  </si>
  <si>
    <t>NORETHISTERON A ESTROGEN</t>
  </si>
  <si>
    <t>96382</t>
  </si>
  <si>
    <t>TRISEQUENS</t>
  </si>
  <si>
    <t>2MG+2MG/1MG+1MG TBL FLM 1X28</t>
  </si>
  <si>
    <t>50335</t>
  </si>
  <si>
    <t>500MG/ML+5MG/ML POR GTT SOL 1X25ML</t>
  </si>
  <si>
    <t>88708</t>
  </si>
  <si>
    <t>ALGIFEN</t>
  </si>
  <si>
    <t>500MG/5,25MG/0,1MG TBL NOB 20</t>
  </si>
  <si>
    <t>PREDNISOLON A ANTISEPTIKA</t>
  </si>
  <si>
    <t>16467</t>
  </si>
  <si>
    <t>IMACORT</t>
  </si>
  <si>
    <t>10MG/G+2,5MG/G+5MG/G CRM 20G</t>
  </si>
  <si>
    <t>225166</t>
  </si>
  <si>
    <t>SIMVASTATIN</t>
  </si>
  <si>
    <t>235633</t>
  </si>
  <si>
    <t>SIMVASTATIN MYLAN</t>
  </si>
  <si>
    <t>20MG TBL FLM 100 I</t>
  </si>
  <si>
    <t>TETRYZOLIN, KOMBINACE</t>
  </si>
  <si>
    <t>187418</t>
  </si>
  <si>
    <t>SPERSALLERG</t>
  </si>
  <si>
    <t>0,5MG/ML+0,4MG/ML OPH GTT SOL 10ML</t>
  </si>
  <si>
    <t>198058</t>
  </si>
  <si>
    <t>SANVAL</t>
  </si>
  <si>
    <t>10MG TBL FLM 100</t>
  </si>
  <si>
    <t>DIENOGEST A ETHINYLESTRADIOL</t>
  </si>
  <si>
    <t>132824</t>
  </si>
  <si>
    <t>BONADEA</t>
  </si>
  <si>
    <t>2MG/0,03MG TBL FLM 3X21</t>
  </si>
  <si>
    <t>243133</t>
  </si>
  <si>
    <t>LEVOCETIRIZIN</t>
  </si>
  <si>
    <t>124346</t>
  </si>
  <si>
    <t>CEZERA</t>
  </si>
  <si>
    <t>5MG TBL FLM 90 I</t>
  </si>
  <si>
    <t>HYDROKORTISON-BUTYRÁT</t>
  </si>
  <si>
    <t>218238</t>
  </si>
  <si>
    <t>LOCOID 0,1% LOTION</t>
  </si>
  <si>
    <t>1MG/ML DRM SOL 30ML</t>
  </si>
  <si>
    <t>32082</t>
  </si>
  <si>
    <t>400MG TBL FLM 100</t>
  </si>
  <si>
    <t>SODNÁ SŮL METAMIZOLU</t>
  </si>
  <si>
    <t>55823</t>
  </si>
  <si>
    <t>NOVALGIN</t>
  </si>
  <si>
    <t>500MG TBL FLM 20</t>
  </si>
  <si>
    <t>NATRIUM-PIKOSULFÁT, KOMBINACE</t>
  </si>
  <si>
    <t>207229</t>
  </si>
  <si>
    <t>CITRAFLEET</t>
  </si>
  <si>
    <t>10MG/3,5G/10,97G POR PLV SOL SCC 2</t>
  </si>
  <si>
    <t>ALPRAZOLAM</t>
  </si>
  <si>
    <t>6618</t>
  </si>
  <si>
    <t>NEUROL</t>
  </si>
  <si>
    <t>0,5MG TBL NOB 30</t>
  </si>
  <si>
    <t>91788</t>
  </si>
  <si>
    <t>0,25MG TBL NOB 30</t>
  </si>
  <si>
    <t>AMOXICILIN</t>
  </si>
  <si>
    <t>62052</t>
  </si>
  <si>
    <t>DUOMOX</t>
  </si>
  <si>
    <t>1000MG TBL SUS 20</t>
  </si>
  <si>
    <t>BROMAZEPAM</t>
  </si>
  <si>
    <t>88219</t>
  </si>
  <si>
    <t>LEXAURIN</t>
  </si>
  <si>
    <t>3MG TBL NOB 30</t>
  </si>
  <si>
    <t>BUTYLSKOPOLAMINIUM</t>
  </si>
  <si>
    <t>41155</t>
  </si>
  <si>
    <t>BUSCOPAN</t>
  </si>
  <si>
    <t>10MG TBL OBD 20</t>
  </si>
  <si>
    <t>6247</t>
  </si>
  <si>
    <t>LUNAFEM</t>
  </si>
  <si>
    <t>0,075MG/0,02MG TBL OBD 3X21 I</t>
  </si>
  <si>
    <t>CHLORID DRASELNÝ</t>
  </si>
  <si>
    <t>17189</t>
  </si>
  <si>
    <t>500MG TBL ENT 100</t>
  </si>
  <si>
    <t>CHOLEKALCIFEROL</t>
  </si>
  <si>
    <t>12023</t>
  </si>
  <si>
    <t>VIGANTOL</t>
  </si>
  <si>
    <t>0,5MG/ML POR GTT SOL 1X10ML</t>
  </si>
  <si>
    <t>132941</t>
  </si>
  <si>
    <t>LANSOPRAZOL</t>
  </si>
  <si>
    <t>17122</t>
  </si>
  <si>
    <t>LANZUL</t>
  </si>
  <si>
    <t>30MG CPS DUR 56</t>
  </si>
  <si>
    <t>32720</t>
  </si>
  <si>
    <t>XYZAL</t>
  </si>
  <si>
    <t>5MG TBL FLM 50</t>
  </si>
  <si>
    <t>17187</t>
  </si>
  <si>
    <t>NIMESIL</t>
  </si>
  <si>
    <t>100MG POR GRA SUS 30</t>
  </si>
  <si>
    <t>215606</t>
  </si>
  <si>
    <t>PANTOPRAZOL</t>
  </si>
  <si>
    <t>214525</t>
  </si>
  <si>
    <t>CONTROLOC</t>
  </si>
  <si>
    <t>40MG TBL ENT 28 I</t>
  </si>
  <si>
    <t>214526</t>
  </si>
  <si>
    <t>40MG TBL ENT 100 I</t>
  </si>
  <si>
    <t>PARACETAMOL, KOMBINACE KROMĚ PSYCHOLEPTIK</t>
  </si>
  <si>
    <t>48888</t>
  </si>
  <si>
    <t>325MG/130MG/70MG TBL NOB 20</t>
  </si>
  <si>
    <t>SPIRAMYCIN</t>
  </si>
  <si>
    <t>75754</t>
  </si>
  <si>
    <t>ROVAMYCINE</t>
  </si>
  <si>
    <t>3MIU TBL FLM 10</t>
  </si>
  <si>
    <t>SUMATRIPTAN</t>
  </si>
  <si>
    <t>119115</t>
  </si>
  <si>
    <t>SUMATRIPTAN ACTAVIS</t>
  </si>
  <si>
    <t>50MG TBL OBD 6 I</t>
  </si>
  <si>
    <t>TELMISARTAN</t>
  </si>
  <si>
    <t>152957</t>
  </si>
  <si>
    <t>TEZEO</t>
  </si>
  <si>
    <t>40MG TBL NOB 90</t>
  </si>
  <si>
    <t>VÁPNÍK, KOMBINACE S VITAMINEM D A/NEBO JINÝMI LÉČIVY</t>
  </si>
  <si>
    <t>215744</t>
  </si>
  <si>
    <t>KOMBI-KALZ 1000/880</t>
  </si>
  <si>
    <t>1000MG/880IU POR GRA SOL SCC 30</t>
  </si>
  <si>
    <t>AMOXICILIN A  INHIBITOR BETA-LAKTAMASY</t>
  </si>
  <si>
    <t>5951</t>
  </si>
  <si>
    <t>AMOKSIKLAV 1 G</t>
  </si>
  <si>
    <t>875MG/125MG TBL FLM 14</t>
  </si>
  <si>
    <t>HOŘČÍK (KOMBINACE RŮZNÝCH SOLÍ)</t>
  </si>
  <si>
    <t>215978</t>
  </si>
  <si>
    <t>MAGNOSOLV</t>
  </si>
  <si>
    <t>365MG POR GRA SOL SCC 30</t>
  </si>
  <si>
    <t>32558</t>
  </si>
  <si>
    <t>OSPAMOX</t>
  </si>
  <si>
    <t>750MG TBL FLM 14</t>
  </si>
  <si>
    <t>ATORVASTATIN</t>
  </si>
  <si>
    <t>93015</t>
  </si>
  <si>
    <t>SORTIS</t>
  </si>
  <si>
    <t>93016</t>
  </si>
  <si>
    <t>20MG TBL FLM 30</t>
  </si>
  <si>
    <t>BILASTIN</t>
  </si>
  <si>
    <t>148675</t>
  </si>
  <si>
    <t>XADOS</t>
  </si>
  <si>
    <t>20MG TBL NOB 50</t>
  </si>
  <si>
    <t>219840</t>
  </si>
  <si>
    <t>CONCOR COR</t>
  </si>
  <si>
    <t>2,5MG TBL FLM 100</t>
  </si>
  <si>
    <t>88217</t>
  </si>
  <si>
    <t>1,5MG TBL NOB 30</t>
  </si>
  <si>
    <t>89025</t>
  </si>
  <si>
    <t>DICLOFENAC AL 50</t>
  </si>
  <si>
    <t>50MG TBL ENT 50</t>
  </si>
  <si>
    <t>14075</t>
  </si>
  <si>
    <t>500MG TBL FLM 60</t>
  </si>
  <si>
    <t>132647</t>
  </si>
  <si>
    <t>EZETIMIB</t>
  </si>
  <si>
    <t>47997</t>
  </si>
  <si>
    <t>EZETROL</t>
  </si>
  <si>
    <t>10MG TBL NOB 98 II</t>
  </si>
  <si>
    <t>173197</t>
  </si>
  <si>
    <t>10MG/G+10MG/G+3,5MG/G UNG 15G</t>
  </si>
  <si>
    <t>201970</t>
  </si>
  <si>
    <t>PAMYCON NA PŘÍPRAVU KAPEK</t>
  </si>
  <si>
    <t>33000IU/2500IU DRM PLV SOL 1</t>
  </si>
  <si>
    <t>KALCITRIOL</t>
  </si>
  <si>
    <t>14937</t>
  </si>
  <si>
    <t>ROCALTROL</t>
  </si>
  <si>
    <t>0,25MCG CPS MOL 30</t>
  </si>
  <si>
    <t>KLARITHROMYCIN</t>
  </si>
  <si>
    <t>216196</t>
  </si>
  <si>
    <t>KLACID</t>
  </si>
  <si>
    <t>250MG TBL FLM 14</t>
  </si>
  <si>
    <t>METFORMIN</t>
  </si>
  <si>
    <t>169516</t>
  </si>
  <si>
    <t>METFORMIN MYLAN</t>
  </si>
  <si>
    <t>235443</t>
  </si>
  <si>
    <t>METOPROLOL</t>
  </si>
  <si>
    <t>214628</t>
  </si>
  <si>
    <t>VASOCARDIN 50</t>
  </si>
  <si>
    <t>50MG TBL NOB 50</t>
  </si>
  <si>
    <t>NORFLOXACIN</t>
  </si>
  <si>
    <t>93465</t>
  </si>
  <si>
    <t>NOLICIN</t>
  </si>
  <si>
    <t>400MG TBL FLM 20</t>
  </si>
  <si>
    <t>269</t>
  </si>
  <si>
    <t>5MG TBL NOB 20</t>
  </si>
  <si>
    <t>ALOPURINOL</t>
  </si>
  <si>
    <t>132670</t>
  </si>
  <si>
    <t>MILURIT</t>
  </si>
  <si>
    <t>100MG TBL NOB 50</t>
  </si>
  <si>
    <t>BETAMETHASON A ANTIBIOTIKA</t>
  </si>
  <si>
    <t>17171</t>
  </si>
  <si>
    <t>BELOGENT</t>
  </si>
  <si>
    <t>0,5MG/G+1MG/G UNG 30G</t>
  </si>
  <si>
    <t>176913</t>
  </si>
  <si>
    <t>RIVOCOR</t>
  </si>
  <si>
    <t>5MG TBL FLM 90</t>
  </si>
  <si>
    <t>CILAZAPRIL</t>
  </si>
  <si>
    <t>125440</t>
  </si>
  <si>
    <t>INHIBACE</t>
  </si>
  <si>
    <t>189181</t>
  </si>
  <si>
    <t>EZEN</t>
  </si>
  <si>
    <t>10MG TBL NOB 90</t>
  </si>
  <si>
    <t>FENOXYMETHYLPENICILIN</t>
  </si>
  <si>
    <t>45998</t>
  </si>
  <si>
    <t>OSPEN 1500</t>
  </si>
  <si>
    <t>1500000IU TBL FLM 30</t>
  </si>
  <si>
    <t>JINÁ ANTIHISTAMINIKA PRO SYSTÉMOVOU APLIKACI</t>
  </si>
  <si>
    <t>2479</t>
  </si>
  <si>
    <t>2MG TBL NOB 20</t>
  </si>
  <si>
    <t>216199</t>
  </si>
  <si>
    <t>56992</t>
  </si>
  <si>
    <t>62806</t>
  </si>
  <si>
    <t>0,5MG/ML POR SOL 1X200ML</t>
  </si>
  <si>
    <t>157258</t>
  </si>
  <si>
    <t>OMEPRAZOL ACTAVIS</t>
  </si>
  <si>
    <t>20MG CPS ETD 100</t>
  </si>
  <si>
    <t>195336</t>
  </si>
  <si>
    <t>OMEPRAZOL FARMAX</t>
  </si>
  <si>
    <t>20MG CPS ETD 98</t>
  </si>
  <si>
    <t>140138</t>
  </si>
  <si>
    <t>PRESTARIUM NEO FORTE</t>
  </si>
  <si>
    <t>10MG POR TBL DIS 90(3X30)</t>
  </si>
  <si>
    <t>TOBRAMYCIN</t>
  </si>
  <si>
    <t>86264</t>
  </si>
  <si>
    <t>TOBREX</t>
  </si>
  <si>
    <t>3MG/ML OPH GTT SOL 1X5ML</t>
  </si>
  <si>
    <t>93207</t>
  </si>
  <si>
    <t>3MG/G OPH UNG 3,5G</t>
  </si>
  <si>
    <t>TRAMADOL</t>
  </si>
  <si>
    <t>32083</t>
  </si>
  <si>
    <t>TRALGIT</t>
  </si>
  <si>
    <t>100MG/ML POR SOL 1X10ML+KAPÁTKO</t>
  </si>
  <si>
    <t>32086</t>
  </si>
  <si>
    <t>50MG CPS DUR 20(2X10)</t>
  </si>
  <si>
    <t>164888</t>
  </si>
  <si>
    <t>CALTRATE 600 MG/400 IU D3 POTAHOVANÁ TABLETA</t>
  </si>
  <si>
    <t>600MG/400IU TBL FLM 90</t>
  </si>
  <si>
    <t>47515</t>
  </si>
  <si>
    <t>CALCICHEW D3</t>
  </si>
  <si>
    <t>500MG/200IU TBL MND 60</t>
  </si>
  <si>
    <t>WARFARIN</t>
  </si>
  <si>
    <t>94114</t>
  </si>
  <si>
    <t>WARFARIN ORION</t>
  </si>
  <si>
    <t>ACIKLOVIR</t>
  </si>
  <si>
    <t>155938</t>
  </si>
  <si>
    <t>HERPESIN 200</t>
  </si>
  <si>
    <t>200MG TBL NOB 25</t>
  </si>
  <si>
    <t>158692</t>
  </si>
  <si>
    <t>BISOPROLOL MYLAN</t>
  </si>
  <si>
    <t>5MG TBL FLM 30</t>
  </si>
  <si>
    <t>155689</t>
  </si>
  <si>
    <t>ZYRTEC</t>
  </si>
  <si>
    <t>10MG/ML POR GTT SOL 20ML</t>
  </si>
  <si>
    <t>DEXAMETHASON</t>
  </si>
  <si>
    <t>21698</t>
  </si>
  <si>
    <t>DEXAMETHASONE WZF POLFA</t>
  </si>
  <si>
    <t>1MG/ML OPH GTT SUS 1X5ML PE</t>
  </si>
  <si>
    <t>230583</t>
  </si>
  <si>
    <t>500MG TBL FLM 180</t>
  </si>
  <si>
    <t>DOXYCYKLIN</t>
  </si>
  <si>
    <t>90986</t>
  </si>
  <si>
    <t>DEOXYMYKOIN</t>
  </si>
  <si>
    <t>100MG TBL NOB 10</t>
  </si>
  <si>
    <t>KETOPROFEN</t>
  </si>
  <si>
    <t>76653</t>
  </si>
  <si>
    <t>KETONAL FORTE</t>
  </si>
  <si>
    <t>100MG TBL FLM 20</t>
  </si>
  <si>
    <t>32225</t>
  </si>
  <si>
    <t>25MG TBL PRO 28</t>
  </si>
  <si>
    <t>157254</t>
  </si>
  <si>
    <t>20MG CPS ETD 30</t>
  </si>
  <si>
    <t>SULFAMETHOXAZOL A TRIMETHOPRIM</t>
  </si>
  <si>
    <t>3377</t>
  </si>
  <si>
    <t>400MG/80MG TBL NOB 20</t>
  </si>
  <si>
    <t>FLUTIKASON, KOMBINACE</t>
  </si>
  <si>
    <t>183553</t>
  </si>
  <si>
    <t>DYMISTIN</t>
  </si>
  <si>
    <t>137MCG/50MCG NAS SPR SUS 1X23G</t>
  </si>
  <si>
    <t>12494</t>
  </si>
  <si>
    <t>AUGMENTIN 1 G</t>
  </si>
  <si>
    <t>875MG/125MG TBL FLM 14 I</t>
  </si>
  <si>
    <t>132654</t>
  </si>
  <si>
    <t>243130</t>
  </si>
  <si>
    <t>243137</t>
  </si>
  <si>
    <t>243140</t>
  </si>
  <si>
    <t>109835</t>
  </si>
  <si>
    <t>ATORVASTATIN ACTAVIS</t>
  </si>
  <si>
    <t>53913</t>
  </si>
  <si>
    <t>250MG TBL FLM 6</t>
  </si>
  <si>
    <t>18523</t>
  </si>
  <si>
    <t>XORIMAX</t>
  </si>
  <si>
    <t>250MG TBL FLM 10</t>
  </si>
  <si>
    <t>185672</t>
  </si>
  <si>
    <t>EZETIMIB MYLAN</t>
  </si>
  <si>
    <t>GENTAMICIN</t>
  </si>
  <si>
    <t>51664</t>
  </si>
  <si>
    <t>GENTAMICIN WZF POLFA</t>
  </si>
  <si>
    <t>HYDROKORTISON</t>
  </si>
  <si>
    <t>2668</t>
  </si>
  <si>
    <t>OPHTHALMO-HYDROCORTISON LÉČIVA</t>
  </si>
  <si>
    <t>5MG/G OPH UNG 5G</t>
  </si>
  <si>
    <t>KOMBINACE RŮZNÝCH ANTIBIOTIK</t>
  </si>
  <si>
    <t>1076</t>
  </si>
  <si>
    <t>OPHTHALMO-FRAMYKOIN</t>
  </si>
  <si>
    <t>OPH UNG 5G</t>
  </si>
  <si>
    <t>MELOXIKAM</t>
  </si>
  <si>
    <t>112561</t>
  </si>
  <si>
    <t>RECOXA</t>
  </si>
  <si>
    <t>15MG TBL NOB 30</t>
  </si>
  <si>
    <t>85524</t>
  </si>
  <si>
    <t>AMOKSIKLAV 375 MG</t>
  </si>
  <si>
    <t>250MG/125MG TBL FLM 21</t>
  </si>
  <si>
    <t>12737</t>
  </si>
  <si>
    <t>DOXYHEXAL</t>
  </si>
  <si>
    <t>200MG TBL NOB 10</t>
  </si>
  <si>
    <t>PSEUDOEFEDRIN, KOMBINACE</t>
  </si>
  <si>
    <t>216104</t>
  </si>
  <si>
    <t>CLARINASE REPETABS</t>
  </si>
  <si>
    <t>5MG/120MG TBL PRO 14</t>
  </si>
  <si>
    <t>RAMIPRIL A DIURETIKA</t>
  </si>
  <si>
    <t>125099</t>
  </si>
  <si>
    <t>TRITAZIDE</t>
  </si>
  <si>
    <t>5MG/25MG TBL NOB 28</t>
  </si>
  <si>
    <t>THIETHYLPERAZIN</t>
  </si>
  <si>
    <t>9844</t>
  </si>
  <si>
    <t>6,5MG TBL OBD 50</t>
  </si>
  <si>
    <t>PROTEIN LIDSKÉHO PAPILLOMAVIRU TYPU 6, 11, 16, 18, 31, 33, 4</t>
  </si>
  <si>
    <t>210636</t>
  </si>
  <si>
    <t>GARDASIL 9</t>
  </si>
  <si>
    <t>INJ SUS ISP 1X0,5ML+2J</t>
  </si>
  <si>
    <t>TRAMADOL A PARACETAMOL</t>
  </si>
  <si>
    <t>179333</t>
  </si>
  <si>
    <t>DORETA</t>
  </si>
  <si>
    <t>75MG/650MG TBL FLM 90 I</t>
  </si>
  <si>
    <t>216707</t>
  </si>
  <si>
    <t>1,5MG TBL NOB 28</t>
  </si>
  <si>
    <t>LATANOPROST</t>
  </si>
  <si>
    <t>199404</t>
  </si>
  <si>
    <t>XALOPTIC</t>
  </si>
  <si>
    <t>0,005%(0,05MG/ML) OPH GTT SOL 3X2,5ML</t>
  </si>
  <si>
    <t>MESALAZIN</t>
  </si>
  <si>
    <t>119539</t>
  </si>
  <si>
    <t>PENTASA SACHET</t>
  </si>
  <si>
    <t>2G GRA PRO 60</t>
  </si>
  <si>
    <t>203954</t>
  </si>
  <si>
    <t>TIZANIDIN</t>
  </si>
  <si>
    <t>16052</t>
  </si>
  <si>
    <t>SIRDALUD</t>
  </si>
  <si>
    <t>4MG TBL NOB 30</t>
  </si>
  <si>
    <t>16285</t>
  </si>
  <si>
    <t>10MG TBL FLM 10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</si>
  <si>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</si>
  <si>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</si>
  <si>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</si>
  <si>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</si>
  <si>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</si>
  <si>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J01FA10 - AZITHROMYCIN</t>
  </si>
  <si>
    <t>C10AB05 - FENOFIBRÁT</t>
  </si>
  <si>
    <t>C10AA05 - ATORVASTATIN</t>
  </si>
  <si>
    <t>J01CR02 - AMOXICILIN A  INHIBITOR BETA-LAKTAMASY</t>
  </si>
  <si>
    <t>A03FA07 - ITOPRIDUM</t>
  </si>
  <si>
    <t>R06AX27 - DESLORATADIN</t>
  </si>
  <si>
    <t>N02CC01 - SUMATRIPTAN</t>
  </si>
  <si>
    <t>C09AA04 - PERINDOPRIL</t>
  </si>
  <si>
    <t>C07AB07 - BISOPROLOL</t>
  </si>
  <si>
    <t>J01DC02 - CEFUROXIM</t>
  </si>
  <si>
    <t>B01AA03 - WARFARIN</t>
  </si>
  <si>
    <t>A10BA02 - METFORMIN</t>
  </si>
  <si>
    <t>C09BA05 - RAMIPRIL A DIURETIKA</t>
  </si>
  <si>
    <t>D07BA01 - PREDNISOLON A ANTISEPTIKA</t>
  </si>
  <si>
    <t>M04AA01 - ALOPURINOL</t>
  </si>
  <si>
    <t>A02BC01 - OMEPRAZOL</t>
  </si>
  <si>
    <t>C09AA05 - RAMIPRIL</t>
  </si>
  <si>
    <t>A02BC03 - LANSOPRAZOL</t>
  </si>
  <si>
    <t>R06AE07 - CETIRIZIN</t>
  </si>
  <si>
    <t>N02BB02 - SODNÁ SŮL METAMIZOLU</t>
  </si>
  <si>
    <t>S01EE01 - LATANOPROST</t>
  </si>
  <si>
    <t>N05BA12 - ALPRAZOLAM</t>
  </si>
  <si>
    <t>M01AC06 - MELOXIKAM</t>
  </si>
  <si>
    <t>A02BC01</t>
  </si>
  <si>
    <t>C09AA04</t>
  </si>
  <si>
    <t>C09AA05</t>
  </si>
  <si>
    <t>J01DC02</t>
  </si>
  <si>
    <t>J01FA10</t>
  </si>
  <si>
    <t>R06AX27</t>
  </si>
  <si>
    <t>A03FA07</t>
  </si>
  <si>
    <t>S01EE01</t>
  </si>
  <si>
    <t>A10BA02</t>
  </si>
  <si>
    <t>C10AA05</t>
  </si>
  <si>
    <t>C10AX09</t>
  </si>
  <si>
    <t>C10AB05</t>
  </si>
  <si>
    <t>R06AE07</t>
  </si>
  <si>
    <t>D07BA01</t>
  </si>
  <si>
    <t>C09BA05</t>
  </si>
  <si>
    <t>N02BB02</t>
  </si>
  <si>
    <t>A02BC03</t>
  </si>
  <si>
    <t>J01CR02</t>
  </si>
  <si>
    <t>N02CC01</t>
  </si>
  <si>
    <t>N05BA12</t>
  </si>
  <si>
    <t>M01AC06</t>
  </si>
  <si>
    <t>B01AA03</t>
  </si>
  <si>
    <t>C07AB07</t>
  </si>
  <si>
    <t>M04AA01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</si>
  <si>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</si>
  <si>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</si>
  <si>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</si>
  <si>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</si>
  <si>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</si>
  <si>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</si>
  <si>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</si>
  <si>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</si>
  <si>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50115050</t>
  </si>
  <si>
    <t>obvazový materiál (Z502)</t>
  </si>
  <si>
    <t>ZA562</t>
  </si>
  <si>
    <t>Náplast cosmopor i. v. 6 x 8 cm bal. á 50 ks 9008054</t>
  </si>
  <si>
    <t>50115060</t>
  </si>
  <si>
    <t>ZPr - ostatní (Z503)</t>
  </si>
  <si>
    <t>ZB771</t>
  </si>
  <si>
    <t>DrĹľĂˇk jehly zĂˇkladnĂ­ 450201</t>
  </si>
  <si>
    <t>Držák jehly základní 450201</t>
  </si>
  <si>
    <t>ZF159</t>
  </si>
  <si>
    <t>NĂˇdoba na kontaminovanĂ˝ odpad 1 l 15-0002</t>
  </si>
  <si>
    <t>ZE159</t>
  </si>
  <si>
    <t>NĂˇdoba na kontaminovanĂ˝ odpad 2 l 15-0003</t>
  </si>
  <si>
    <t>ZL105</t>
  </si>
  <si>
    <t>NĂˇstavec pro odbÄ›r moÄŤe ke zkumavce vacuete 450251</t>
  </si>
  <si>
    <t>Nádoba na kontaminovaný odpad 2 l 15-0003</t>
  </si>
  <si>
    <t>Nástavec pro odběr moče ke zkumavce vacuete 450251</t>
  </si>
  <si>
    <t>ZL689</t>
  </si>
  <si>
    <t>Roztok Accu-Check Performa Int´l Controls 1+2 level 04861736001</t>
  </si>
  <si>
    <t>ZA787</t>
  </si>
  <si>
    <t>StĹ™Ă­kaÄŤka injekÄŤnĂ­ 2-dĂ­lnĂˇ 10 ml L Inject Solo 4606108V - nahrazuje ZR397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</si>
  <si>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</si>
  <si>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</si>
  <si>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</si>
  <si>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</si>
  <si>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</si>
  <si>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ZP300</t>
  </si>
  <si>
    <t>Škrtidlo se sponou pro dospělé bez latexu modré délka 400 mm 09820-B</t>
  </si>
  <si>
    <t>ZB756</t>
  </si>
  <si>
    <t>Zkumavka 3 ml K3 edta fialová 454086</t>
  </si>
  <si>
    <t>Zkumavka 3 ml K3 edta fialovĂˇ 454086</t>
  </si>
  <si>
    <t>ZB777</t>
  </si>
  <si>
    <t>Zkumavka ÄŤervenĂˇ 3,5 ml gel 454071</t>
  </si>
  <si>
    <t>ZB763</t>
  </si>
  <si>
    <t>Zkumavka ÄŤervenĂˇ 9 ml 455092</t>
  </si>
  <si>
    <t>Zkumavka červená 3,5 ml gel 454071</t>
  </si>
  <si>
    <t>ZB774</t>
  </si>
  <si>
    <t>Zkumavka červená 5 ml gel 456071</t>
  </si>
  <si>
    <t>ZB759</t>
  </si>
  <si>
    <t>Zkumavka červená 8 ml gel 455071</t>
  </si>
  <si>
    <t>Zkumavka červená 9 ml 455092</t>
  </si>
  <si>
    <t>ZG515</t>
  </si>
  <si>
    <t>Zkumavka moÄŤovĂˇ vacuette 10,5 ml bal. Ăˇ 50 ks 455007</t>
  </si>
  <si>
    <t>Zkumavka močová vacuette 10,5 ml bal. á 50 ks 455007</t>
  </si>
  <si>
    <t>50115065</t>
  </si>
  <si>
    <t>ZPr - vpichovací materiál (Z530)</t>
  </si>
  <si>
    <t>ZA835</t>
  </si>
  <si>
    <t>Jehla injekÄŤnĂ­ 0,6 x 25 mm modrĂˇ 4657667</t>
  </si>
  <si>
    <t>ZA832</t>
  </si>
  <si>
    <t>Jehla injekÄŤnĂ­ 0,9 x 40 mm ĹľlutĂˇ 4657519</t>
  </si>
  <si>
    <t>ZB556</t>
  </si>
  <si>
    <t>Jehla injekÄŤnĂ­ 1,2 x 40 mm rĹŻĹľovĂˇ 4665120</t>
  </si>
  <si>
    <t>ZA834</t>
  </si>
  <si>
    <t>Jehla injekční 0,7 x 40 mm černá 4660021</t>
  </si>
  <si>
    <t>ZA360</t>
  </si>
  <si>
    <t>Jehla sterican 0,5 x 25 mm oranĹľovĂˇ 9186158</t>
  </si>
  <si>
    <t>Jehla sterican 0,5 x 25 mm oranžová 9186158</t>
  </si>
  <si>
    <t>ZB768</t>
  </si>
  <si>
    <t>Jehla vakuová 216/38 mm zelená 450076</t>
  </si>
  <si>
    <t>ZB767</t>
  </si>
  <si>
    <t>Jehla vakuová 226/38 mm černá 450075</t>
  </si>
  <si>
    <t>Jehla vakuovĂˇ 216/38 mm zelenĂˇ 450076</t>
  </si>
  <si>
    <t>Jehla vakuovĂˇ 226/38 mm ÄŤernĂˇ 450075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</si>
  <si>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</si>
  <si>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</si>
  <si>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</si>
  <si>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</si>
  <si>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</si>
  <si>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</si>
  <si>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vyšetřovací nitril basic bez pudru modré L bal. á 200 ks 44752</t>
  </si>
  <si>
    <t>Rukavice vyšetřovací nitril basic bez pudru modré M bal. á 200 ks 44751</t>
  </si>
  <si>
    <t>50115020</t>
  </si>
  <si>
    <t>laboratorní diagnostika-LEK (Z501)</t>
  </si>
  <si>
    <t>804536</t>
  </si>
  <si>
    <t xml:space="preserve">-Diagnostikum připr. </t>
  </si>
  <si>
    <t>805139</t>
  </si>
  <si>
    <t>-Dichlormethan p.a. 1000ml UN 1593   1000ml</t>
  </si>
  <si>
    <t>501817</t>
  </si>
  <si>
    <t xml:space="preserve">-Ethylmethyl keton </t>
  </si>
  <si>
    <t>DG229</t>
  </si>
  <si>
    <t>METHANOL P.A.</t>
  </si>
  <si>
    <t>ZA464</t>
  </si>
  <si>
    <t>Kompresa NT 10 x 10 cm/2 ks sterilní 26520</t>
  </si>
  <si>
    <t>ZB084</t>
  </si>
  <si>
    <t>NĂˇplast transpore 2,50 cm x 9,14 m 1527-1 - nahrazeno ZQ117</t>
  </si>
  <si>
    <t>Náplast transpore 2,50 cm x 9,14 m 1527-1 - nahrazeno ZQ117</t>
  </si>
  <si>
    <t>ZP212</t>
  </si>
  <si>
    <t>Obvaz elastickĂ˝ sĂ­ĹĄovĂ˝ pruban Tg-fix vel. C paĹľe, noha, loket 25 m 24252</t>
  </si>
  <si>
    <t>Obvaz elastický síťový pruban Tg-fix vel. C paže, noha, loket 25 m 24252</t>
  </si>
  <si>
    <t>ZQ569</t>
  </si>
  <si>
    <t>Vata buniÄŤitĂˇ dÄ›lenĂˇ cellin 2 role / 500 ks 40 x 50 mm 1230206310</t>
  </si>
  <si>
    <t>ZQ490</t>
  </si>
  <si>
    <t>Elektroda EKG pÄ›novĂˇ pr. 48 mm pro dospÄ›lĂ© (ES GS48) H-108003</t>
  </si>
  <si>
    <t>Elektroda EKG pÄ›novĂˇ pr. 48 mm pro dospÄ›lĂ© pro dlouhodobĂ© pouĹľitĂ­ (ES GS48) H-108003</t>
  </si>
  <si>
    <t>Elektroda EKG pěnová pr. 48 mm pro dospělé (ES GS48) H-108003</t>
  </si>
  <si>
    <t>ZB844</t>
  </si>
  <si>
    <t>Esmarch - pryžové obinadlo 60 x 1250 KVS 06125</t>
  </si>
  <si>
    <t>ZC799</t>
  </si>
  <si>
    <t>Filtr hygienickĂ˝ jednorĂˇzovĂ˝ bal. Ăˇ 20 ks DRN3693</t>
  </si>
  <si>
    <t>Filtr hygienický jednorázový bal. á 20 ks DRN3693</t>
  </si>
  <si>
    <t>ZA737</t>
  </si>
  <si>
    <t>Filtr mini spike modrý 4550234</t>
  </si>
  <si>
    <t>ZQ248</t>
  </si>
  <si>
    <t>HadiÄŤka spojovacĂ­ HS 1,8 x 450 mm LL DEPH free 2200 045 ND</t>
  </si>
  <si>
    <t>ZQ249</t>
  </si>
  <si>
    <t>Hadička spojovací HS 1,8 x 1800 mm LL DEPH free 2200 180 ND</t>
  </si>
  <si>
    <t>Hadička spojovací HS 1,8 x 450 mm LL DEPH free 2200 045 ND</t>
  </si>
  <si>
    <t>ZD808</t>
  </si>
  <si>
    <t>Kanyla vasofix 22G modrá safety 4269098S-01</t>
  </si>
  <si>
    <t>ZD211</t>
  </si>
  <si>
    <t>Kohout trojcestný modrý bal. á 75 ks, RO 301- pouze pro KNM</t>
  </si>
  <si>
    <t>ZC800</t>
  </si>
  <si>
    <t>NĂˇĂşstek jednorĂˇzovĂ˝ s nos. klipem Ăˇ 20 ks DRN3694</t>
  </si>
  <si>
    <t>Náústek jednorázový s nos. klipem á 20 ks DRN3694</t>
  </si>
  <si>
    <t>ZQ141</t>
  </si>
  <si>
    <t>Peán svorka na cévy rovná 160 mm TK-BC 060-16</t>
  </si>
  <si>
    <t>StĹ™Ă­kaÄŤka injekÄŤnĂ­ 2-dĂ­lnĂˇ 2 ml L Inject Solo 4606027V - nahrazuje ZR395</t>
  </si>
  <si>
    <t>StĹ™Ă­kaÄŤka injekÄŤnĂ­ 2-dĂ­lnĂˇ 5 ml L Inject Solo4606051V - nahrazuje ZR396</t>
  </si>
  <si>
    <t>ZQ967</t>
  </si>
  <si>
    <t>Stříkačka inzulínová 0,5 ml s jehlou 29 G sterilní bal. á 100 ks IS0529G</t>
  </si>
  <si>
    <t>ZK798</t>
  </si>
  <si>
    <t>Zátka combi modrá 4495152</t>
  </si>
  <si>
    <t>ZG387</t>
  </si>
  <si>
    <t>Zkumavka 50 ml UH steril. jednotlivÄ› balenĂ© bal. Ăˇ 250 ks 30 x 115 mm 1003</t>
  </si>
  <si>
    <t>Jehla injekční 0,6 x 25 mm modrá 4657667</t>
  </si>
  <si>
    <t>Jehla injekční 0,9 x 40 mm žlutá 4657519</t>
  </si>
  <si>
    <t>Jehla injekční 1,2 x 40 mm růžová 4665120</t>
  </si>
  <si>
    <t>ZE668</t>
  </si>
  <si>
    <t>Rukavice vyšetřovací latex bez pudru nesterilní zdrsněné L 9421625</t>
  </si>
  <si>
    <t>ZP949</t>
  </si>
  <si>
    <t>Rukavice vyšetřovací nitril basic bez pudru modré XL bal. á 170 ks 44753</t>
  </si>
  <si>
    <t>ZL997</t>
  </si>
  <si>
    <t>Obinadlo hyrofilní sterilní 10 cm x 5 m  004310174</t>
  </si>
  <si>
    <t>ZA443</t>
  </si>
  <si>
    <t>Šátek trojcípý NT 136 x 96 x 96 cm 20002</t>
  </si>
  <si>
    <t>ZK979</t>
  </si>
  <si>
    <t>Cévka odsávací CH18 s přerušovačem sání, délka 50 cm, P01177a</t>
  </si>
  <si>
    <t>ZR397</t>
  </si>
  <si>
    <t>StĹ™Ă­kaÄŤka injekÄŤnĂ­ 2-dĂ­lnĂˇ 10 ml L DISCARDIT LE 309110</t>
  </si>
  <si>
    <t>StĹ™Ă­kaÄŤka injekÄŤnĂ­ 2-dĂ­lnĂˇ 2 ml L Inject Solo 4606027V</t>
  </si>
  <si>
    <t>StĹ™Ă­kaÄŤka injekÄŤnĂ­ 2-dĂ­lnĂˇ 2 ml L Inject Solo 4606027V  - povoleno pouze pro NOVOROZENECKĂ‰ ODD.</t>
  </si>
  <si>
    <t>StĹ™Ă­kaÄŤka injekÄŤnĂ­ 2-dĂ­lnĂˇ 2 ml L Inject Solo 4606027V - povoleno pouze PRO NOVOROZENECKĂ‰ oddÄ›lenĂ­ a KNM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</si>
  <si>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</si>
  <si>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</si>
  <si>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</si>
  <si>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</t>
  </si>
  <si>
    <t>StĹ™Ă­kaÄŤka injekÄŤnĂ­ 2-dĂ­lnĂˇ 20 ml L Inject Solo 4606205V - nahrazuje ZR398</t>
  </si>
  <si>
    <t>StĹ™Ă­kaÄŤka injekÄŤnĂ­ 2-dĂ­lnĂˇ 5 ml L Inject Solo4606051V</t>
  </si>
  <si>
    <t>ZA746</t>
  </si>
  <si>
    <t>Stříkačka injekční 3-dílná 1 ml L tuberculin Omnifix Solo 9161406V</t>
  </si>
  <si>
    <t>DC342</t>
  </si>
  <si>
    <t>ACETON P.A.</t>
  </si>
  <si>
    <t>DB257</t>
  </si>
  <si>
    <t>CHLOROFORM P.A. - stab. methanolem</t>
  </si>
  <si>
    <t>ZC854</t>
  </si>
  <si>
    <t>Kompresa NT 7,5 x 7,5 cm/2 ks sterilní 26510</t>
  </si>
  <si>
    <t>ZA595</t>
  </si>
  <si>
    <t>KrytĂ­ tegaderm 6,0 cm x 7,0 cm bal. Ăˇ 100 ks s vĂ˝Ĺ™ezem 1623W</t>
  </si>
  <si>
    <t>ZA450</t>
  </si>
  <si>
    <t>Náplast omniplast 1,25 cm x 9,1 m 9004520</t>
  </si>
  <si>
    <t>ZN366</t>
  </si>
  <si>
    <t>Náplast poinjekční elastická tkaná jednotl. baleno 19 mm x 72 mm P-CURE1972ELAST</t>
  </si>
  <si>
    <t>ZN475</t>
  </si>
  <si>
    <t>Obinadlo elastickĂ© universal   8 cm x 5 m 1323100312</t>
  </si>
  <si>
    <t>Obinadlo elastické universal   8 cm x 5 m 1323100312</t>
  </si>
  <si>
    <t>ZL996</t>
  </si>
  <si>
    <t>Obinadlo hyrofilnĂ­ sterilnĂ­  8 cm x 5 m  004310182</t>
  </si>
  <si>
    <t>ZL999</t>
  </si>
  <si>
    <t>Rychloobvaz 8 x 4 cm 001445510</t>
  </si>
  <si>
    <t>Vata buničitá dělená cellin 2 role / 500 ks 40 x 50 mm 1230206310</t>
  </si>
  <si>
    <t>Esmarch - pryĹľovĂ© obinadlo 60 x 1250 KVS 06125</t>
  </si>
  <si>
    <t>Filtr mini spike modrĂ˝ 4550234</t>
  </si>
  <si>
    <t>ZA738</t>
  </si>
  <si>
    <t>Filtr mini spike zelenĂ˝ 4550242</t>
  </si>
  <si>
    <t>HadiÄŤka spojovacĂ­ HS 1,8 x 1800 mm LL DEPH free 2200 180 ND</t>
  </si>
  <si>
    <t>ZM734</t>
  </si>
  <si>
    <t>HadiÄŤka spojovacĂ­ k injektoru Ulrich pacientskĂˇ bal. Ăˇ 100 ks XD2040</t>
  </si>
  <si>
    <t>ZM735</t>
  </si>
  <si>
    <t>HadiÄŤka spojovacĂ­ k injektoru Ulrich vnitĹ™nĂ­ bal. Ăˇ 10 ks XD8003</t>
  </si>
  <si>
    <t>Hadička spojovací k injektoru Ulrich pacientská bal. á 100 ks XD2040</t>
  </si>
  <si>
    <t>Hadička spojovací k injektoru Ulrich vnitřní bal. á 10 ks XD8003</t>
  </si>
  <si>
    <t>ZE083</t>
  </si>
  <si>
    <t>Kanyla TS 8,5 bez manĹľety 100/811/085</t>
  </si>
  <si>
    <t>ZD809</t>
  </si>
  <si>
    <t>Kanyla vasofix 20G rĹŻĹľovĂˇ safety 4269110S-01</t>
  </si>
  <si>
    <t>Kanyla vasofix 20G růžová safety 4269110S-01</t>
  </si>
  <si>
    <t>Kanyla vasofix 22G modrĂˇ safety 4269098S-01</t>
  </si>
  <si>
    <t>ZJ222</t>
  </si>
  <si>
    <t>Kit dennĂ­ DDK-A/ SYR pro automatickĂ˝ dĂˇvkovacĂ­ systĂ©m microDDS-A sterilnĂ­ jednorĂˇzovĂ˝ bal. Ăˇ 15 ks AF-D002</t>
  </si>
  <si>
    <t>ZQ171</t>
  </si>
  <si>
    <t>Kit dennĂ­ DDK-N/ LU pro automatickĂ˝ dĂˇvkovacĂ­ systĂ©m microDDS-A sterilnĂ­ jednorĂˇzovĂ˝ bal. Ăˇ 10 ks AF-D005</t>
  </si>
  <si>
    <t>ZQ170</t>
  </si>
  <si>
    <t>Kit dennĂ­ DDK-N/ TUBING pro automatickĂ˝ dĂˇvkovacĂ­ systĂ©m microDDS-A sterilnĂ­ jednorĂˇzovĂ˝ bal. Ăˇ 10 ks AF-D001</t>
  </si>
  <si>
    <t>Kit denní DDK-A/ SYR pro automatický dávkovací systém microDDS-A sterilní jednorázový bal. á 15 ks AF-D002</t>
  </si>
  <si>
    <t>Kit denní DDK-N/ LU pro automatický dávkovací systém microDDS-A sterilní jednorázový bal. á 10 ks AF-D005</t>
  </si>
  <si>
    <t>Kit denní DDK-N/ TUBING pro automatický dávkovací systém microDDS-A sterilní jednorázový bal. á 10 ks AF-D001</t>
  </si>
  <si>
    <t>Kohout trojcestnĂ˝ modrĂ˝ bal. Ăˇ 75 ks, RO 301- pouze pro KNM</t>
  </si>
  <si>
    <t>ZM513</t>
  </si>
  <si>
    <t>Konektor ventil jednocestnĂ˝ back check valve 8502802</t>
  </si>
  <si>
    <t>Konektor ventil jednocestný back check valve 8502802</t>
  </si>
  <si>
    <t>ZL688</t>
  </si>
  <si>
    <t>ProuĹľky diagnostickĂ© Accu-Check Inform II Strip 50 EU1 Ăˇ 50 ks 05942861041</t>
  </si>
  <si>
    <t>Proužky Accu-Check Inform II Strip 50 EU1 á 50 ks 05942861041</t>
  </si>
  <si>
    <t>Proužky diagnostické Accu-Check Inform II Strip 50 EU1 á 50 ks 05942861041</t>
  </si>
  <si>
    <t>Roztok Accu-Check Performa IntÂ´l Controls 1+2 level 04861736001</t>
  </si>
  <si>
    <t>ZN593</t>
  </si>
  <si>
    <t>Sada injekÄŤnĂ­ stĹ™Ă­kaÄŤky 10 ml s prodluĹľovacĂ­ hadiÄŤkou ke KARl100 jednorĂˇzovĂˇ bal. Ăˇ 50 ks AF-D062  KA-SYK  KARl100</t>
  </si>
  <si>
    <t>Sada injekční stříkačky 10 ml s prodlužovací hadičkou ke KARl100 jednorázová bal. á 50 ks AF-D062  KA-SYK  KARl100</t>
  </si>
  <si>
    <t>ZN594</t>
  </si>
  <si>
    <t>Sada pro infuzi pacientovi ke KARl100 jednorĂˇzovĂˇ bal. Ăˇ 50 ks AF-D056  KA-INK  RAD-INJECT</t>
  </si>
  <si>
    <t>Sada pro infuzi pacientovi ke KARl100 jednorázová bal. á 50 ks AF-D056  KA-INK  RAD-INJECT</t>
  </si>
  <si>
    <t>ZN592</t>
  </si>
  <si>
    <t>Sada pro rozplĹovĂˇnĂ­ do inj. stĹ™Ă­kaÄŤek ke KARl100 jednorĂˇzovĂ˝ dennĂ­ bal. Ăˇ 10 ks AF-D060  KA-DAY KARl</t>
  </si>
  <si>
    <t>Sada pro rozplňování do inj. stříkaček ke KARl100 jednorázový denní bal. á 10 ks AF-D060  KA-DAY KARl</t>
  </si>
  <si>
    <t>StĹ™Ă­kaÄŤka injekÄŤnĂ­ 2-dĂ­lnĂˇ 10 ml L Inject Solo 4606108V</t>
  </si>
  <si>
    <t>ZR395</t>
  </si>
  <si>
    <t>StĹ™Ă­kaÄŤka injekÄŤnĂ­ 2-dĂ­lnĂˇ 2 ml L DISCARDIT LC 300928</t>
  </si>
  <si>
    <t>ZĂˇtka combi modrĂˇ 4495152</t>
  </si>
  <si>
    <t>50115063</t>
  </si>
  <si>
    <t>ZPr - vaky, sety (Z528)</t>
  </si>
  <si>
    <t>ZC801</t>
  </si>
  <si>
    <t>Set dĂ˝chacĂ­ jednorĂˇzovĂ˝ bal. Ăˇ 10 ks (5081) DRN3695</t>
  </si>
  <si>
    <t>Rukavice vyĹˇetĹ™ovacĂ­ latex bez pudru nesterilnĂ­ zdrsnÄ›nĂ© L 9421625</t>
  </si>
  <si>
    <t>ZP946</t>
  </si>
  <si>
    <t>Rukavice vyĹˇetĹ™ovacĂ­ nitril basic bez pudru modrĂ© S bal. Ăˇ 200 ks 44750</t>
  </si>
  <si>
    <t>Rukavice vyšetřovací nitril basic bez pudru modré S bal. á 200 ks 44750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</si>
  <si>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</si>
  <si>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</si>
  <si>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</si>
  <si>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</si>
  <si>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</si>
  <si>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</si>
  <si>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</si>
  <si>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</si>
  <si>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</si>
  <si>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</si>
  <si>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</si>
  <si>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</si>
  <si>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</si>
  <si>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</si>
  <si>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</si>
  <si>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</si>
  <si>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</si>
  <si>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</si>
  <si>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</si>
  <si>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</si>
  <si>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</si>
  <si>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</si>
  <si>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</si>
  <si>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</si>
  <si>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</si>
  <si>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</si>
  <si>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</si>
  <si>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</si>
  <si>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</si>
  <si>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</si>
  <si>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</si>
  <si>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</si>
  <si>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</si>
  <si>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</si>
  <si>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Havel Martin</t>
  </si>
  <si>
    <t>Kincl Vladimír</t>
  </si>
  <si>
    <t>Mysliveček Miroslav</t>
  </si>
  <si>
    <t>Není Určen</t>
  </si>
  <si>
    <t>Zdravotní výkony vykázané na pracovišti v rámci ambulantní péče dle lékařů *</t>
  </si>
  <si>
    <t>06</t>
  </si>
  <si>
    <t>407</t>
  </si>
  <si>
    <t>1</t>
  </si>
  <si>
    <t>0167779</t>
  </si>
  <si>
    <t>RAPISCAN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</si>
  <si>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</si>
  <si>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</si>
  <si>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</si>
  <si>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</si>
  <si>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</si>
  <si>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</si>
  <si>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</si>
  <si>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</si>
  <si>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</si>
  <si>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</si>
  <si>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</si>
  <si>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</si>
  <si>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</si>
  <si>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</si>
  <si>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</si>
  <si>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</si>
  <si>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</si>
  <si>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</si>
  <si>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</si>
  <si>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</si>
  <si>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</si>
  <si>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</si>
  <si>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</si>
  <si>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</si>
  <si>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</si>
  <si>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</si>
  <si>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</si>
  <si>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</si>
  <si>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</si>
  <si>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</si>
  <si>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</si>
  <si>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</si>
  <si>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</si>
  <si>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</si>
  <si>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</si>
  <si>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</si>
  <si>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</si>
  <si>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</si>
  <si>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</si>
  <si>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0002089</t>
  </si>
  <si>
    <t>99mTc-bicisát inj.</t>
  </si>
  <si>
    <t>0002092</t>
  </si>
  <si>
    <t>123I-joflupan inj.</t>
  </si>
  <si>
    <t>0002095</t>
  </si>
  <si>
    <t>99mTc-nanokoloid alb.inj.</t>
  </si>
  <si>
    <t>0002090</t>
  </si>
  <si>
    <t>186Re-koloidní rhenium sulfid inj.</t>
  </si>
  <si>
    <t>0002102</t>
  </si>
  <si>
    <t>223Ra radium-dichlorid inj.</t>
  </si>
  <si>
    <t>0002100</t>
  </si>
  <si>
    <t>99mTc HYNIC-TOC inj.</t>
  </si>
  <si>
    <t>0002088</t>
  </si>
  <si>
    <t>99mTc-sulesomab inj.</t>
  </si>
  <si>
    <t>0002022</t>
  </si>
  <si>
    <t>99mTc Etifenin inj.</t>
  </si>
  <si>
    <t>0002030</t>
  </si>
  <si>
    <t>99mTc síra koloidní inj.</t>
  </si>
  <si>
    <t>0002058</t>
  </si>
  <si>
    <t>99mTc-erytrocyty alterované</t>
  </si>
  <si>
    <t>0002059</t>
  </si>
  <si>
    <t>99mTc-erytrocyty vitální</t>
  </si>
  <si>
    <t>0002009</t>
  </si>
  <si>
    <t>67Ga-citronan gallitý inj.</t>
  </si>
  <si>
    <t>0002082</t>
  </si>
  <si>
    <t>111In-trombocyty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</si>
  <si>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</si>
  <si>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</si>
  <si>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</si>
  <si>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</si>
  <si>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</si>
  <si>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</si>
  <si>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</si>
  <si>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</si>
  <si>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</si>
  <si>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</si>
  <si>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</si>
  <si>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</si>
  <si>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</si>
  <si>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</si>
  <si>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</si>
  <si>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</si>
  <si>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</si>
  <si>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</si>
  <si>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</si>
  <si>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</si>
  <si>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</si>
  <si>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</si>
  <si>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</si>
  <si>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</si>
  <si>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</si>
  <si>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</si>
  <si>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</si>
  <si>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</si>
  <si>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</si>
  <si>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</si>
  <si>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</si>
  <si>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</si>
  <si>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</si>
  <si>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</si>
  <si>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</si>
  <si>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</si>
  <si>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</si>
  <si>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</si>
  <si>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</si>
  <si>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</si>
  <si>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</si>
  <si>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</si>
  <si>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</si>
  <si>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</si>
  <si>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</si>
  <si>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</si>
  <si>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</si>
  <si>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</si>
  <si>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</si>
  <si>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</si>
  <si>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</si>
  <si>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</si>
  <si>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</si>
  <si>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</si>
  <si>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</si>
  <si>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</si>
  <si>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</si>
  <si>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</si>
  <si>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</si>
  <si>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</si>
  <si>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</si>
  <si>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</si>
  <si>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</si>
  <si>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</si>
  <si>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</si>
  <si>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47021</t>
  </si>
  <si>
    <t>KOMPLEXNÍ VYŠETŘENÍ LÉKAŘEM SE SPECIALIZOVANOU ZPŮ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</si>
  <si>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</si>
  <si>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</si>
  <si>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</si>
  <si>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</si>
  <si>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</si>
  <si>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</si>
  <si>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</si>
  <si>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</si>
  <si>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</si>
  <si>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</si>
  <si>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</si>
  <si>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</si>
  <si>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</si>
  <si>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</si>
  <si>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47171</t>
  </si>
  <si>
    <t>SCINTIGRAFICKÁ DIAGNOSTIKA KRVÁCENÍ DO GIT</t>
  </si>
  <si>
    <t>47221</t>
  </si>
  <si>
    <t>FUNKČNÍ SCINTIGRAFIE TRANSPLANTOVANÉ LEDVINY</t>
  </si>
  <si>
    <t>47239</t>
  </si>
  <si>
    <t>SCINTIGRAFIE SLEZINY ZNAČENÝMI ALTEROVANÝMI ERYTRO</t>
  </si>
  <si>
    <t>47247</t>
  </si>
  <si>
    <t>SCINTIGRAFIE 67 GA CITRÁTEM - CELKOVÉ VYŠETŘENÍ</t>
  </si>
  <si>
    <t>47185</t>
  </si>
  <si>
    <t>SCINTIGRAFIE JATER A SLEZINY</t>
  </si>
  <si>
    <t>47133</t>
  </si>
  <si>
    <t>RADIONUKLIDOVÁ VENTRIKULOGRAFIE KLIDOVÁ</t>
  </si>
  <si>
    <t>0022077</t>
  </si>
  <si>
    <t>IOMERON 400</t>
  </si>
  <si>
    <t>IOMERON</t>
  </si>
  <si>
    <t>0077019</t>
  </si>
  <si>
    <t>ULTRAVIST 370</t>
  </si>
  <si>
    <t>0093626</t>
  </si>
  <si>
    <t>0095609</t>
  </si>
  <si>
    <t>MICROPAQUE CT</t>
  </si>
  <si>
    <t>0224707</t>
  </si>
  <si>
    <t>0224708</t>
  </si>
  <si>
    <t>0002087</t>
  </si>
  <si>
    <t>18F-FDG</t>
  </si>
  <si>
    <t>0002101</t>
  </si>
  <si>
    <t>18F Fluoromethylcholin inj.</t>
  </si>
  <si>
    <t>0002099</t>
  </si>
  <si>
    <t>18 F-FLT inj.</t>
  </si>
  <si>
    <t>18F-FLT inj.</t>
  </si>
  <si>
    <t>3</t>
  </si>
  <si>
    <t>0110740</t>
  </si>
  <si>
    <t>VÁLEC STERILNÍ JEDNORÁZOVÝ DO INJEKTORU,V BAL.2KS,</t>
  </si>
  <si>
    <t>47353</t>
  </si>
  <si>
    <t>POZITRONOVÁ EMISNÍ TOMOGRAFIE (PET) LIMITOVANÉ OBL</t>
  </si>
  <si>
    <t>47355</t>
  </si>
  <si>
    <t>HYBRIDNÍ VÝPOČETNÍ A POZITRONOVÁ EMISNÍ TOMOGRAFIE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</si>
  <si>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</si>
  <si>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</si>
  <si>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</si>
  <si>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</si>
  <si>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</si>
  <si>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</si>
  <si>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</si>
  <si>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</si>
  <si>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</si>
  <si>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</si>
  <si>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</si>
  <si>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</si>
  <si>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</si>
  <si>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</si>
  <si>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</si>
  <si>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</si>
  <si>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</si>
  <si>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</si>
  <si>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</si>
  <si>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</si>
  <si>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</si>
  <si>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</si>
  <si>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</si>
  <si>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</si>
  <si>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</si>
  <si>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</si>
  <si>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</si>
  <si>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</si>
  <si>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</si>
  <si>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</si>
  <si>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</si>
  <si>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99999</t>
  </si>
  <si>
    <t>Nespecifikovany vykon</t>
  </si>
  <si>
    <t>03</t>
  </si>
  <si>
    <t>0002083</t>
  </si>
  <si>
    <t>99mTc-DTPA aer.</t>
  </si>
  <si>
    <t>0002033</t>
  </si>
  <si>
    <t>99mTc difosforečnan cínatý inj.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</si>
  <si>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</si>
  <si>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</si>
  <si>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</si>
  <si>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</si>
  <si>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</si>
  <si>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</si>
  <si>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</si>
  <si>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</si>
  <si>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</si>
  <si>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</si>
  <si>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</si>
  <si>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0002104</t>
  </si>
  <si>
    <t>18F Flutemetamol inj.</t>
  </si>
  <si>
    <t>18</t>
  </si>
  <si>
    <t>20</t>
  </si>
  <si>
    <t>21</t>
  </si>
  <si>
    <t>4F7</t>
  </si>
  <si>
    <t>0027720</t>
  </si>
  <si>
    <t>THYROG</t>
  </si>
  <si>
    <t>THYROGEN</t>
  </si>
  <si>
    <t>0002050</t>
  </si>
  <si>
    <t>131I-jodid sodný inj. terap.</t>
  </si>
  <si>
    <t>0002075</t>
  </si>
  <si>
    <t>131I jodid sodný diagn.perorální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</si>
  <si>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</si>
  <si>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</si>
  <si>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</si>
  <si>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</si>
  <si>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</si>
  <si>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</si>
  <si>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</si>
  <si>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</si>
  <si>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</si>
  <si>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</si>
  <si>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47113</t>
  </si>
  <si>
    <t>HYPERTHYREOSA - TERAPIE RADIONUKLIDY</t>
  </si>
  <si>
    <t>47111</t>
  </si>
  <si>
    <t>MALIGNÍ THYREOIDEA - TERAPIE RADIONUKLIDY</t>
  </si>
  <si>
    <t>91993</t>
  </si>
  <si>
    <t>(DRG) KLINICKÉ STADIUM ZHOUBNÉHO NOVOTVARU III</t>
  </si>
  <si>
    <t>91981</t>
  </si>
  <si>
    <t>(DRG) DOBŘE DIFERENCOVANÝ ZHOUBNÝ NOVOTVAR</t>
  </si>
  <si>
    <t>91991</t>
  </si>
  <si>
    <t>(DRG) KLINICKÉ STADIUM ZHOUBNÉHO NOVOTVARU I</t>
  </si>
  <si>
    <t>91992</t>
  </si>
  <si>
    <t>(DRG) KLINICKÉ STADIUM ZHOUBNÉHO NOVOTVARU II</t>
  </si>
  <si>
    <t>91994</t>
  </si>
  <si>
    <t>(DRG) KLINICKÉ STADIUM ZHOUBNÉHO NOVOTVARU IV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</si>
  <si>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</si>
  <si>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</si>
  <si>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</si>
  <si>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</si>
  <si>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</si>
  <si>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</si>
  <si>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</si>
  <si>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</si>
  <si>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08321</t>
  </si>
  <si>
    <t>A</t>
  </si>
  <si>
    <t xml:space="preserve">ZLOMENINA NEBO DISLOKACE, KROMĚ STEHENNÍ KOSTI A PÁNVE BEZ CC                                       </t>
  </si>
  <si>
    <t>08361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</si>
  <si>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</si>
  <si>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</si>
  <si>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</si>
  <si>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</si>
  <si>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</si>
  <si>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08411</t>
  </si>
  <si>
    <t xml:space="preserve">JINÉ PORUCHY MUSKULOSKELETÁLNÍHO SYSTÉMU A POJIVOVÉ TKÁNĚ BEZ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</si>
  <si>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</si>
  <si>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</si>
  <si>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</si>
  <si>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</si>
  <si>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</si>
  <si>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</si>
  <si>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</si>
  <si>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</si>
  <si>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</si>
  <si>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</si>
  <si>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</si>
  <si>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</si>
  <si>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</si>
  <si>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</si>
  <si>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</si>
  <si>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</si>
  <si>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</si>
  <si>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</si>
  <si>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202</t>
  </si>
  <si>
    <t>87427</t>
  </si>
  <si>
    <t>CYTOLOGICKÉ NÁTĚRY  NECENTRIFUGOVANÉ TEKUTINY - 4-</t>
  </si>
  <si>
    <t>816</t>
  </si>
  <si>
    <t>94181</t>
  </si>
  <si>
    <t>ZHOTOVENÍ KARYOTYPU Z JEDNÉ MITÓZY</t>
  </si>
  <si>
    <t>94115</t>
  </si>
  <si>
    <t>IN SITU HYBRIDIZACE LIDSKÉ DNA SE ZNAČENOU SONDOU</t>
  </si>
  <si>
    <t>94145</t>
  </si>
  <si>
    <t>RUTINNÍ VYŠETŘENÍ KOSTNÍ DŘENĚ PŘÍMÉ A S KULTIVACÍ</t>
  </si>
  <si>
    <t>94195</t>
  </si>
  <si>
    <t>SYNTÉZA cDNA REVERZNÍ TRANSKRIPCÍ</t>
  </si>
  <si>
    <t>94225</t>
  </si>
  <si>
    <t>IZOLACE A BANKING LIDSKÝCH NUKLEOVÝCH KYSELIN (DNA</t>
  </si>
  <si>
    <t>94337</t>
  </si>
  <si>
    <t>ANALÝZA LIDSKÉHO SOMATICKÉHO GENOMU METODOU KVANTI</t>
  </si>
  <si>
    <t>94353</t>
  </si>
  <si>
    <t>STANOVENÍ ZNÁMÉ GENOVÉ VARIANTY LIDSKÉHO SOMATICKÉ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</si>
  <si>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</si>
  <si>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</si>
  <si>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</si>
  <si>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</si>
  <si>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</si>
  <si>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96167</t>
  </si>
  <si>
    <t>KREVNÍ OBRAZ S PĚTI POPULAČNÍM DIFERENCIÁLNÍM POČT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</si>
  <si>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</si>
  <si>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</si>
  <si>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</si>
  <si>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</si>
  <si>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</si>
  <si>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</si>
  <si>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</si>
  <si>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</si>
  <si>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</si>
  <si>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</si>
  <si>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</si>
  <si>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</si>
  <si>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</si>
  <si>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</si>
  <si>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</si>
  <si>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</si>
  <si>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</si>
  <si>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</si>
  <si>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96715</t>
  </si>
  <si>
    <t>ANALÝZA NÁTĚRU KOSTNÍ DŘENĚ, MÍZNÍ UZLINY NEBO TKÁ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</si>
  <si>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</si>
  <si>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</si>
  <si>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</si>
  <si>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</si>
  <si>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</si>
  <si>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</si>
  <si>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</si>
  <si>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</si>
  <si>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</si>
  <si>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</si>
  <si>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</si>
  <si>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</si>
  <si>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</si>
  <si>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</si>
  <si>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81237</t>
  </si>
  <si>
    <t>TROPONIN - T NEBO I ELISA</t>
  </si>
  <si>
    <t>81427</t>
  </si>
  <si>
    <t>FOSFOR ANORGANICKÝ</t>
  </si>
  <si>
    <t>81481</t>
  </si>
  <si>
    <t>AMYLÁZA PANKREATICKÁ</t>
  </si>
  <si>
    <t>81527</t>
  </si>
  <si>
    <t>CHOLESTEROL LDL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</si>
  <si>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</si>
  <si>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</si>
  <si>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</si>
  <si>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</si>
  <si>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</si>
  <si>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</si>
  <si>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</si>
  <si>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</si>
  <si>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</si>
  <si>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</si>
  <si>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93141</t>
  </si>
  <si>
    <t>KALCITONIN</t>
  </si>
  <si>
    <t>93151</t>
  </si>
  <si>
    <t>FERRITIN</t>
  </si>
  <si>
    <t>93171</t>
  </si>
  <si>
    <t>PARATHORMON</t>
  </si>
  <si>
    <t>93177</t>
  </si>
  <si>
    <t>PROLAKTIN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</si>
  <si>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</si>
  <si>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</si>
  <si>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</si>
  <si>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</si>
  <si>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</si>
  <si>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</si>
  <si>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</si>
  <si>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</si>
  <si>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</si>
  <si>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</si>
  <si>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</si>
  <si>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</si>
  <si>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</si>
  <si>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</si>
  <si>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</si>
  <si>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</si>
  <si>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</si>
  <si>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</si>
  <si>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</si>
  <si>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</si>
  <si>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</si>
  <si>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</si>
  <si>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</si>
  <si>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</si>
  <si>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</si>
  <si>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</si>
  <si>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</si>
  <si>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</si>
  <si>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</si>
  <si>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</si>
  <si>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</si>
  <si>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</si>
  <si>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</si>
  <si>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</si>
  <si>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</si>
  <si>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</si>
  <si>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</si>
  <si>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</si>
  <si>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</si>
  <si>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</si>
  <si>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</si>
  <si>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</si>
  <si>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</si>
  <si>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</si>
  <si>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</si>
  <si>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</si>
  <si>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</si>
  <si>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</si>
  <si>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91129</t>
  </si>
  <si>
    <t>STANOVENÍ IgG</t>
  </si>
  <si>
    <t>93235</t>
  </si>
  <si>
    <t>AUTOPROTILÁTKY PROTI RECEPTORŮM (hTSH)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</si>
  <si>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</si>
  <si>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</si>
  <si>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</si>
  <si>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</si>
  <si>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</si>
  <si>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</si>
  <si>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</si>
  <si>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</si>
  <si>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</si>
  <si>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</si>
  <si>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91193</t>
  </si>
  <si>
    <t>STANOVENÍ B2 - MIKROGLOBULINU ELISA</t>
  </si>
  <si>
    <t>91133</t>
  </si>
  <si>
    <t>STANOVENÍ IgM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</si>
  <si>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</si>
  <si>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</si>
  <si>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</si>
  <si>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</si>
  <si>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</si>
  <si>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</si>
  <si>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</si>
  <si>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</si>
  <si>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81355</t>
  </si>
  <si>
    <t>APOLIPOPROTEINY AI NEBO B</t>
  </si>
  <si>
    <t>93193</t>
  </si>
  <si>
    <t>THYMIDINKINÁZA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</si>
  <si>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</si>
  <si>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</si>
  <si>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</si>
  <si>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</si>
  <si>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</si>
  <si>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</si>
  <si>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93135</t>
  </si>
  <si>
    <t>MYOGLOBIN V SÉRII</t>
  </si>
  <si>
    <t>81775</t>
  </si>
  <si>
    <t>KVANTITATIVNÍ ANALÝZA MOCE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</si>
  <si>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</si>
  <si>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</si>
  <si>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</si>
  <si>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</si>
  <si>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</si>
  <si>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</si>
  <si>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</si>
  <si>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0207733</t>
  </si>
  <si>
    <t>GADOVIST</t>
  </si>
  <si>
    <t>89713</t>
  </si>
  <si>
    <t>MR ZOBRAZENÍ HLAVY, KONČETIN, KLOUBU, JEDNOHO ÚSEK</t>
  </si>
  <si>
    <t>89615</t>
  </si>
  <si>
    <t>CT VYŠETŘENÍ S VĚTŠÍM POČTEM SKENŮ (NAD 30), BEZ P</t>
  </si>
  <si>
    <t>89725</t>
  </si>
  <si>
    <t>OPAKOVANÉ ČI DOPLŇUJÍCÍ VYŠETŘENÍ MR</t>
  </si>
  <si>
    <t>35</t>
  </si>
  <si>
    <t>222</t>
  </si>
  <si>
    <t>22112</t>
  </si>
  <si>
    <t>VYŠETŘENÍ KREVNÍ SKUPINY ABO, RH (D) V SÉRII</t>
  </si>
  <si>
    <t>37</t>
  </si>
  <si>
    <t>807</t>
  </si>
  <si>
    <t>87231</t>
  </si>
  <si>
    <t>IMUNOHISTOCHEMIE (ZA KAŽDÝ MARKER Z 1 BLOKU)</t>
  </si>
  <si>
    <t>87437</t>
  </si>
  <si>
    <t>STANDARDNÍ CYTOLOGICKÉ BARVENÍ,  ZA VÍCE NEŽ 10 PR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</si>
  <si>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</si>
  <si>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</si>
  <si>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</si>
  <si>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</si>
  <si>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</si>
  <si>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</si>
  <si>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</si>
  <si>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</si>
  <si>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87429</t>
  </si>
  <si>
    <t>CYTOLOGICKÉ NÁTĚRY  NECENTRIFUGOVANÉ TEKUTINY - VÍ</t>
  </si>
  <si>
    <t>40</t>
  </si>
  <si>
    <t>802</t>
  </si>
  <si>
    <t>82057</t>
  </si>
  <si>
    <t>IDENTIFIKACE KMENE ORIENTAČNÍ JEDNODUCHÝM TESTEM</t>
  </si>
  <si>
    <t>82077</t>
  </si>
  <si>
    <t>STANOVENÍ PROTILÁTEK CELKOVÝCH I IGM PROTI ANTIGEN</t>
  </si>
  <si>
    <t>82097</t>
  </si>
  <si>
    <t>STANOVENÍ PROTILÁTEK PROTI EBV A DALŠÍM VIRŮM (CMV</t>
  </si>
  <si>
    <t>82065</t>
  </si>
  <si>
    <t>STANOVENÍ CITLIVOSTI NA ATB KVANTITATIVNÍ METODOU</t>
  </si>
  <si>
    <t>82069</t>
  </si>
  <si>
    <t>STANOVENÍ PRODUKCE BETA-LAKTAMÁZY</t>
  </si>
  <si>
    <t>82079</t>
  </si>
  <si>
    <t>STANOVENÍ PROTILÁTEK PROTI ANTIGENŮM VIRŮ (KROMĚ H</t>
  </si>
  <si>
    <t>82060</t>
  </si>
  <si>
    <t>ANALÝZA HMOTOVÉHO SPEKTRA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</si>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</sst>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07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1" xfId="0" applyNumberFormat="1" applyFont="1" applyFill="1" applyBorder="1" applyAlignment="1">
      <alignment horizontal="right" vertical="top"/>
    </xf>
    <xf numFmtId="3" fontId="35" fillId="12" borderId="132" xfId="0" applyNumberFormat="1" applyFont="1" applyFill="1" applyBorder="1" applyAlignment="1">
      <alignment horizontal="right" vertical="top"/>
    </xf>
    <xf numFmtId="177" fontId="35" fillId="12" borderId="133" xfId="0" applyNumberFormat="1" applyFont="1" applyFill="1" applyBorder="1" applyAlignment="1">
      <alignment horizontal="right" vertical="top"/>
    </xf>
    <xf numFmtId="3" fontId="35" fillId="0" borderId="131" xfId="0" applyNumberFormat="1" applyFont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7" fillId="12" borderId="136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0" fontId="37" fillId="12" borderId="138" xfId="0" applyFont="1" applyFill="1" applyBorder="1" applyAlignment="1">
      <alignment horizontal="right" vertical="top"/>
    </xf>
    <xf numFmtId="3" fontId="37" fillId="0" borderId="136" xfId="0" applyNumberFormat="1" applyFont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0" fontId="35" fillId="12" borderId="133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177" fontId="37" fillId="12" borderId="138" xfId="0" applyNumberFormat="1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3" fontId="37" fillId="0" borderId="140" xfId="0" applyNumberFormat="1" applyFont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0" fontId="37" fillId="0" borderId="142" xfId="0" applyFont="1" applyBorder="1" applyAlignment="1">
      <alignment horizontal="right" vertical="top"/>
    </xf>
    <xf numFmtId="177" fontId="37" fillId="12" borderId="143" xfId="0" applyNumberFormat="1" applyFont="1" applyFill="1" applyBorder="1" applyAlignment="1">
      <alignment horizontal="right" vertical="top"/>
    </xf>
    <xf numFmtId="0" fontId="39" fillId="13" borderId="130" xfId="0" applyFont="1" applyFill="1" applyBorder="1" applyAlignment="1">
      <alignment vertical="top"/>
    </xf>
    <xf numFmtId="0" fontId="39" fillId="13" borderId="130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4"/>
    </xf>
    <xf numFmtId="0" fontId="40" fillId="13" borderId="135" xfId="0" applyFont="1" applyFill="1" applyBorder="1" applyAlignment="1">
      <alignment vertical="top" indent="6"/>
    </xf>
    <xf numFmtId="0" fontId="39" fillId="13" borderId="130" xfId="0" applyFont="1" applyFill="1" applyBorder="1" applyAlignment="1">
      <alignment vertical="top" indent="8"/>
    </xf>
    <xf numFmtId="0" fontId="40" fillId="13" borderId="135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6"/>
    </xf>
    <xf numFmtId="0" fontId="40" fillId="13" borderId="135" xfId="0" applyFont="1" applyFill="1" applyBorder="1" applyAlignment="1">
      <alignment vertical="top" indent="4"/>
    </xf>
    <xf numFmtId="0" fontId="34" fillId="13" borderId="13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0" xfId="53" applyNumberFormat="1" applyFont="1" applyFill="1" applyBorder="1" applyAlignment="1">
      <alignment horizontal="left"/>
    </xf>
    <xf numFmtId="164" fontId="33" fillId="2" borderId="144" xfId="53" applyNumberFormat="1" applyFont="1" applyFill="1" applyBorder="1" applyAlignment="1">
      <alignment horizontal="left"/>
    </xf>
    <xf numFmtId="0" fontId="33" fillId="2" borderId="144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45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46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7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47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46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2" xfId="0" applyFont="1" applyFill="1" applyBorder="1"/>
    <xf numFmtId="0" fontId="34" fillId="0" borderId="153" xfId="0" applyFont="1" applyFill="1" applyBorder="1"/>
    <xf numFmtId="0" fontId="34" fillId="0" borderId="153" xfId="0" applyFont="1" applyFill="1" applyBorder="1" applyAlignment="1">
      <alignment horizontal="right"/>
    </xf>
    <xf numFmtId="0" fontId="34" fillId="0" borderId="153" xfId="0" applyFont="1" applyFill="1" applyBorder="1" applyAlignment="1">
      <alignment horizontal="left"/>
    </xf>
    <xf numFmtId="164" fontId="34" fillId="0" borderId="153" xfId="0" applyNumberFormat="1" applyFont="1" applyFill="1" applyBorder="1"/>
    <xf numFmtId="165" fontId="34" fillId="0" borderId="153" xfId="0" applyNumberFormat="1" applyFont="1" applyFill="1" applyBorder="1"/>
    <xf numFmtId="9" fontId="34" fillId="0" borderId="153" xfId="0" applyNumberFormat="1" applyFont="1" applyFill="1" applyBorder="1"/>
    <xf numFmtId="9" fontId="34" fillId="0" borderId="154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3" xfId="0" applyNumberFormat="1" applyFont="1" applyFill="1" applyBorder="1"/>
    <xf numFmtId="3" fontId="34" fillId="0" borderId="154" xfId="0" applyNumberFormat="1" applyFont="1" applyFill="1" applyBorder="1"/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3" fontId="34" fillId="0" borderId="159" xfId="0" applyNumberFormat="1" applyFont="1" applyFill="1" applyBorder="1"/>
    <xf numFmtId="9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2" xfId="0" applyFont="1" applyFill="1" applyBorder="1"/>
    <xf numFmtId="0" fontId="41" fillId="0" borderId="158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3" xfId="0" applyNumberFormat="1" applyFont="1" applyFill="1" applyBorder="1" applyAlignment="1">
      <alignment horizontal="right"/>
    </xf>
    <xf numFmtId="164" fontId="34" fillId="0" borderId="156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0" fontId="66" fillId="0" borderId="155" xfId="0" applyFont="1" applyBorder="1" applyAlignment="1">
      <alignment horizontal="left" indent="1"/>
    </xf>
    <xf numFmtId="169" fontId="0" fillId="0" borderId="153" xfId="0" applyNumberFormat="1" applyBorder="1"/>
    <xf numFmtId="9" fontId="0" fillId="0" borderId="153" xfId="0" applyNumberFormat="1" applyBorder="1"/>
    <xf numFmtId="9" fontId="0" fillId="0" borderId="154" xfId="0" applyNumberFormat="1" applyBorder="1"/>
    <xf numFmtId="0" fontId="66" fillId="4" borderId="152" xfId="0" applyFont="1" applyFill="1" applyBorder="1" applyAlignment="1">
      <alignment horizontal="left"/>
    </xf>
    <xf numFmtId="169" fontId="66" fillId="4" borderId="153" xfId="0" applyNumberFormat="1" applyFont="1" applyFill="1" applyBorder="1"/>
    <xf numFmtId="9" fontId="66" fillId="4" borderId="153" xfId="0" applyNumberFormat="1" applyFont="1" applyFill="1" applyBorder="1"/>
    <xf numFmtId="9" fontId="66" fillId="4" borderId="154" xfId="0" applyNumberFormat="1" applyFont="1" applyFill="1" applyBorder="1"/>
    <xf numFmtId="0" fontId="66" fillId="0" borderId="152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3" xfId="0" applyNumberFormat="1" applyFont="1" applyFill="1" applyBorder="1"/>
    <xf numFmtId="169" fontId="34" fillId="0" borderId="154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0" fontId="41" fillId="0" borderId="155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2" xfId="0" applyNumberFormat="1" applyFont="1" applyBorder="1" applyAlignment="1">
      <alignment horizontal="right"/>
    </xf>
    <xf numFmtId="166" fontId="69" fillId="0" borderId="162" xfId="0" applyNumberFormat="1" applyFont="1" applyBorder="1" applyAlignment="1">
      <alignment horizontal="right"/>
    </xf>
    <xf numFmtId="166" fontId="69" fillId="0" borderId="163" xfId="0" applyNumberFormat="1" applyFont="1" applyBorder="1" applyAlignment="1">
      <alignment horizontal="right"/>
    </xf>
    <xf numFmtId="3" fontId="5" fillId="0" borderId="162" xfId="0" applyNumberFormat="1" applyFont="1" applyBorder="1" applyAlignment="1">
      <alignment horizontal="right"/>
    </xf>
    <xf numFmtId="166" fontId="5" fillId="0" borderId="162" xfId="0" applyNumberFormat="1" applyFont="1" applyBorder="1" applyAlignment="1">
      <alignment horizontal="right"/>
    </xf>
    <xf numFmtId="166" fontId="5" fillId="0" borderId="163" xfId="0" applyNumberFormat="1" applyFont="1" applyBorder="1" applyAlignment="1">
      <alignment horizontal="right"/>
    </xf>
    <xf numFmtId="178" fontId="5" fillId="0" borderId="162" xfId="0" applyNumberFormat="1" applyFont="1" applyBorder="1" applyAlignment="1">
      <alignment horizontal="right"/>
    </xf>
    <xf numFmtId="4" fontId="5" fillId="0" borderId="162" xfId="0" applyNumberFormat="1" applyFont="1" applyBorder="1" applyAlignment="1">
      <alignment horizontal="right"/>
    </xf>
    <xf numFmtId="3" fontId="5" fillId="0" borderId="162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3" fontId="69" fillId="0" borderId="162" xfId="0" applyNumberFormat="1" applyFont="1" applyBorder="1"/>
    <xf numFmtId="166" fontId="69" fillId="0" borderId="162" xfId="0" applyNumberFormat="1" applyFont="1" applyBorder="1"/>
    <xf numFmtId="166" fontId="69" fillId="0" borderId="163" xfId="0" applyNumberFormat="1" applyFont="1" applyBorder="1"/>
    <xf numFmtId="166" fontId="69" fillId="0" borderId="19" xfId="0" applyNumberFormat="1" applyFont="1" applyBorder="1"/>
    <xf numFmtId="166" fontId="70" fillId="0" borderId="163" xfId="0" applyNumberFormat="1" applyFont="1" applyBorder="1" applyAlignment="1">
      <alignment horizontal="right"/>
    </xf>
    <xf numFmtId="3" fontId="34" fillId="0" borderId="162" xfId="0" applyNumberFormat="1" applyFont="1" applyBorder="1"/>
    <xf numFmtId="166" fontId="34" fillId="0" borderId="162" xfId="0" applyNumberFormat="1" applyFont="1" applyBorder="1"/>
    <xf numFmtId="166" fontId="34" fillId="0" borderId="163" xfId="0" applyNumberFormat="1" applyFont="1" applyBorder="1"/>
    <xf numFmtId="0" fontId="5" fillId="0" borderId="162" xfId="0" applyFont="1" applyBorder="1"/>
    <xf numFmtId="3" fontId="34" fillId="0" borderId="162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69" fillId="0" borderId="2" xfId="0" applyNumberFormat="1" applyFont="1" applyBorder="1" applyAlignment="1">
      <alignment horizontal="right"/>
    </xf>
    <xf numFmtId="166" fontId="69" fillId="0" borderId="2" xfId="0" applyNumberFormat="1" applyFont="1" applyBorder="1" applyAlignment="1">
      <alignment horizontal="right"/>
    </xf>
    <xf numFmtId="166" fontId="69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63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6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2" xfId="0" applyNumberFormat="1" applyFont="1" applyBorder="1"/>
    <xf numFmtId="9" fontId="34" fillId="0" borderId="0" xfId="0" applyNumberFormat="1" applyFont="1" applyBorder="1"/>
    <xf numFmtId="3" fontId="34" fillId="0" borderId="161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9" xfId="76" applyNumberFormat="1" applyFont="1" applyFill="1" applyBorder="1" applyAlignment="1">
      <alignment horizontal="left"/>
    </xf>
    <xf numFmtId="0" fontId="33" fillId="2" borderId="166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65" xfId="76" applyNumberFormat="1" applyFont="1" applyFill="1" applyBorder="1" applyAlignment="1">
      <alignment horizontal="left"/>
    </xf>
    <xf numFmtId="0" fontId="33" fillId="2" borderId="160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 xr9:uid="{00000000-0011-0000-FFFF-FFFF01000000}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1.017935942153531</c:v>
                </c:pt>
                <c:pt idx="1">
                  <c:v>0.96329537301551882</c:v>
                </c:pt>
                <c:pt idx="2">
                  <c:v>0.97666807662931721</c:v>
                </c:pt>
                <c:pt idx="3">
                  <c:v>0.96265064909637399</c:v>
                </c:pt>
                <c:pt idx="4">
                  <c:v>0.97595943042645894</c:v>
                </c:pt>
                <c:pt idx="5">
                  <c:v>0.97441834309766873</c:v>
                </c:pt>
                <c:pt idx="6">
                  <c:v>0.93856850957967863</c:v>
                </c:pt>
                <c:pt idx="7">
                  <c:v>0.93335857781317288</c:v>
                </c:pt>
                <c:pt idx="8">
                  <c:v>0.94164748818700694</c:v>
                </c:pt>
                <c:pt idx="9">
                  <c:v>0.94940485213100934</c:v>
                </c:pt>
                <c:pt idx="10">
                  <c:v>0.9427479429226826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0.88528209416958137</c:v>
                </c:pt>
                <c:pt idx="1">
                  <c:v>0.88528209416958137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1.0064516129032257</c:v>
                </c:pt>
                <c:pt idx="1">
                  <c:v>0.99496221662468509</c:v>
                </c:pt>
                <c:pt idx="2">
                  <c:v>0.97764530551415796</c:v>
                </c:pt>
                <c:pt idx="3">
                  <c:v>0.97754137115839246</c:v>
                </c:pt>
                <c:pt idx="4">
                  <c:v>0.93944636678200688</c:v>
                </c:pt>
                <c:pt idx="5">
                  <c:v>0.93410572049239682</c:v>
                </c:pt>
                <c:pt idx="6">
                  <c:v>0.92533147243545011</c:v>
                </c:pt>
                <c:pt idx="7">
                  <c:v>0.92082825822168091</c:v>
                </c:pt>
                <c:pt idx="8">
                  <c:v>0.92849404117009748</c:v>
                </c:pt>
                <c:pt idx="9">
                  <c:v>0.92836257309941517</c:v>
                </c:pt>
                <c:pt idx="10">
                  <c:v>0.93273942093541207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2" totalsRowShown="0" headerRowDxfId="112" tableBorderDxfId="111">
  <autoFilter ref="A7:S2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0"/>
    <tableColumn id="2" xr3:uid="{00000000-0010-0000-0000-000002000000}" name="popis" dataDxfId="109"/>
    <tableColumn id="3" xr3:uid="{00000000-0010-0000-0000-000003000000}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79" totalsRowShown="0">
  <autoFilter ref="C3:S17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2" t="s">
        <v>131</v>
      </c>
      <c r="B1" s="512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08" t="s">
        <v>181</v>
      </c>
      <c r="B3" s="509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0" t="s">
        <v>132</v>
      </c>
      <c r="B10" s="509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78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892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1504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78" t="s">
        <v>1505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1554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1788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1" t="s">
        <v>133</v>
      </c>
      <c r="B25" s="509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1817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1826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2016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2017</v>
      </c>
      <c r="C29" s="51" t="s">
        <v>262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2107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2131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2361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212C18AA-31AE-4F46-BF3B-EC750CC1AF8F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1" t="s">
        <v>892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7</v>
      </c>
      <c r="G3" s="47">
        <f>SUBTOTAL(9,G6:G1048576)</f>
        <v>618.32999999999993</v>
      </c>
      <c r="H3" s="48">
        <f>IF(M3=0,0,G3/M3)</f>
        <v>0.25322297939258909</v>
      </c>
      <c r="I3" s="47">
        <f>SUBTOTAL(9,I6:I1048576)</f>
        <v>33</v>
      </c>
      <c r="J3" s="47">
        <f>SUBTOTAL(9,J6:J1048576)</f>
        <v>1823.5100000000002</v>
      </c>
      <c r="K3" s="48">
        <f>IF(M3=0,0,J3/M3)</f>
        <v>0.74677702060741069</v>
      </c>
      <c r="L3" s="47">
        <f>SUBTOTAL(9,L6:L1048576)</f>
        <v>40</v>
      </c>
      <c r="M3" s="49">
        <f>SUBTOTAL(9,M6:M1048576)</f>
        <v>2441.8400000000006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5" customHeight="1" x14ac:dyDescent="0.2">
      <c r="A6" s="740" t="s">
        <v>562</v>
      </c>
      <c r="B6" s="741" t="s">
        <v>869</v>
      </c>
      <c r="C6" s="741" t="s">
        <v>870</v>
      </c>
      <c r="D6" s="741" t="s">
        <v>871</v>
      </c>
      <c r="E6" s="741" t="s">
        <v>872</v>
      </c>
      <c r="F6" s="745"/>
      <c r="G6" s="745"/>
      <c r="H6" s="765">
        <v>0</v>
      </c>
      <c r="I6" s="745">
        <v>5</v>
      </c>
      <c r="J6" s="745">
        <v>246.82000000000005</v>
      </c>
      <c r="K6" s="765">
        <v>1</v>
      </c>
      <c r="L6" s="745">
        <v>5</v>
      </c>
      <c r="M6" s="746">
        <v>246.82000000000005</v>
      </c>
    </row>
    <row r="7" spans="1:13" ht="14.45" customHeight="1" x14ac:dyDescent="0.2">
      <c r="A7" s="747" t="s">
        <v>562</v>
      </c>
      <c r="B7" s="748" t="s">
        <v>869</v>
      </c>
      <c r="C7" s="748" t="s">
        <v>873</v>
      </c>
      <c r="D7" s="748" t="s">
        <v>874</v>
      </c>
      <c r="E7" s="748" t="s">
        <v>875</v>
      </c>
      <c r="F7" s="752"/>
      <c r="G7" s="752"/>
      <c r="H7" s="766">
        <v>0</v>
      </c>
      <c r="I7" s="752">
        <v>2</v>
      </c>
      <c r="J7" s="752">
        <v>122.27999999999999</v>
      </c>
      <c r="K7" s="766">
        <v>1</v>
      </c>
      <c r="L7" s="752">
        <v>2</v>
      </c>
      <c r="M7" s="753">
        <v>122.27999999999999</v>
      </c>
    </row>
    <row r="8" spans="1:13" ht="14.45" customHeight="1" x14ac:dyDescent="0.2">
      <c r="A8" s="747" t="s">
        <v>562</v>
      </c>
      <c r="B8" s="748" t="s">
        <v>876</v>
      </c>
      <c r="C8" s="748" t="s">
        <v>877</v>
      </c>
      <c r="D8" s="748" t="s">
        <v>661</v>
      </c>
      <c r="E8" s="748" t="s">
        <v>878</v>
      </c>
      <c r="F8" s="752">
        <v>4</v>
      </c>
      <c r="G8" s="752">
        <v>182.85</v>
      </c>
      <c r="H8" s="766">
        <v>1</v>
      </c>
      <c r="I8" s="752"/>
      <c r="J8" s="752"/>
      <c r="K8" s="766">
        <v>0</v>
      </c>
      <c r="L8" s="752">
        <v>4</v>
      </c>
      <c r="M8" s="753">
        <v>182.85</v>
      </c>
    </row>
    <row r="9" spans="1:13" ht="14.45" customHeight="1" x14ac:dyDescent="0.2">
      <c r="A9" s="747" t="s">
        <v>562</v>
      </c>
      <c r="B9" s="748" t="s">
        <v>876</v>
      </c>
      <c r="C9" s="748" t="s">
        <v>879</v>
      </c>
      <c r="D9" s="748" t="s">
        <v>661</v>
      </c>
      <c r="E9" s="748" t="s">
        <v>878</v>
      </c>
      <c r="F9" s="752"/>
      <c r="G9" s="752"/>
      <c r="H9" s="766">
        <v>0</v>
      </c>
      <c r="I9" s="752">
        <v>2</v>
      </c>
      <c r="J9" s="752">
        <v>91.240000000000009</v>
      </c>
      <c r="K9" s="766">
        <v>1</v>
      </c>
      <c r="L9" s="752">
        <v>2</v>
      </c>
      <c r="M9" s="753">
        <v>91.240000000000009</v>
      </c>
    </row>
    <row r="10" spans="1:13" ht="14.45" customHeight="1" x14ac:dyDescent="0.2">
      <c r="A10" s="747" t="s">
        <v>562</v>
      </c>
      <c r="B10" s="748" t="s">
        <v>880</v>
      </c>
      <c r="C10" s="748" t="s">
        <v>881</v>
      </c>
      <c r="D10" s="748" t="s">
        <v>655</v>
      </c>
      <c r="E10" s="748" t="s">
        <v>656</v>
      </c>
      <c r="F10" s="752"/>
      <c r="G10" s="752"/>
      <c r="H10" s="766">
        <v>0</v>
      </c>
      <c r="I10" s="752">
        <v>1</v>
      </c>
      <c r="J10" s="752">
        <v>49.820000000000014</v>
      </c>
      <c r="K10" s="766">
        <v>1</v>
      </c>
      <c r="L10" s="752">
        <v>1</v>
      </c>
      <c r="M10" s="753">
        <v>49.820000000000014</v>
      </c>
    </row>
    <row r="11" spans="1:13" ht="14.45" customHeight="1" x14ac:dyDescent="0.2">
      <c r="A11" s="747" t="s">
        <v>562</v>
      </c>
      <c r="B11" s="748" t="s">
        <v>882</v>
      </c>
      <c r="C11" s="748" t="s">
        <v>883</v>
      </c>
      <c r="D11" s="748" t="s">
        <v>638</v>
      </c>
      <c r="E11" s="748" t="s">
        <v>639</v>
      </c>
      <c r="F11" s="752">
        <v>2</v>
      </c>
      <c r="G11" s="752">
        <v>228.04000000000002</v>
      </c>
      <c r="H11" s="766">
        <v>1</v>
      </c>
      <c r="I11" s="752"/>
      <c r="J11" s="752"/>
      <c r="K11" s="766">
        <v>0</v>
      </c>
      <c r="L11" s="752">
        <v>2</v>
      </c>
      <c r="M11" s="753">
        <v>228.04000000000002</v>
      </c>
    </row>
    <row r="12" spans="1:13" ht="14.45" customHeight="1" x14ac:dyDescent="0.2">
      <c r="A12" s="747" t="s">
        <v>567</v>
      </c>
      <c r="B12" s="748" t="s">
        <v>884</v>
      </c>
      <c r="C12" s="748" t="s">
        <v>885</v>
      </c>
      <c r="D12" s="748" t="s">
        <v>708</v>
      </c>
      <c r="E12" s="748" t="s">
        <v>709</v>
      </c>
      <c r="F12" s="752"/>
      <c r="G12" s="752"/>
      <c r="H12" s="766">
        <v>0</v>
      </c>
      <c r="I12" s="752">
        <v>20</v>
      </c>
      <c r="J12" s="752">
        <v>807.80000000000018</v>
      </c>
      <c r="K12" s="766">
        <v>1</v>
      </c>
      <c r="L12" s="752">
        <v>20</v>
      </c>
      <c r="M12" s="753">
        <v>807.80000000000018</v>
      </c>
    </row>
    <row r="13" spans="1:13" ht="14.45" customHeight="1" x14ac:dyDescent="0.2">
      <c r="A13" s="747" t="s">
        <v>567</v>
      </c>
      <c r="B13" s="748" t="s">
        <v>886</v>
      </c>
      <c r="C13" s="748" t="s">
        <v>887</v>
      </c>
      <c r="D13" s="748" t="s">
        <v>700</v>
      </c>
      <c r="E13" s="748" t="s">
        <v>701</v>
      </c>
      <c r="F13" s="752">
        <v>1</v>
      </c>
      <c r="G13" s="752">
        <v>207.44</v>
      </c>
      <c r="H13" s="766">
        <v>1</v>
      </c>
      <c r="I13" s="752"/>
      <c r="J13" s="752"/>
      <c r="K13" s="766">
        <v>0</v>
      </c>
      <c r="L13" s="752">
        <v>1</v>
      </c>
      <c r="M13" s="753">
        <v>207.44</v>
      </c>
    </row>
    <row r="14" spans="1:13" ht="14.45" customHeight="1" x14ac:dyDescent="0.2">
      <c r="A14" s="747" t="s">
        <v>567</v>
      </c>
      <c r="B14" s="748" t="s">
        <v>880</v>
      </c>
      <c r="C14" s="748" t="s">
        <v>881</v>
      </c>
      <c r="D14" s="748" t="s">
        <v>655</v>
      </c>
      <c r="E14" s="748" t="s">
        <v>656</v>
      </c>
      <c r="F14" s="752"/>
      <c r="G14" s="752"/>
      <c r="H14" s="766">
        <v>0</v>
      </c>
      <c r="I14" s="752">
        <v>1</v>
      </c>
      <c r="J14" s="752">
        <v>49.760000000000012</v>
      </c>
      <c r="K14" s="766">
        <v>1</v>
      </c>
      <c r="L14" s="752">
        <v>1</v>
      </c>
      <c r="M14" s="753">
        <v>49.760000000000012</v>
      </c>
    </row>
    <row r="15" spans="1:13" ht="14.45" customHeight="1" x14ac:dyDescent="0.2">
      <c r="A15" s="747" t="s">
        <v>573</v>
      </c>
      <c r="B15" s="748" t="s">
        <v>888</v>
      </c>
      <c r="C15" s="748" t="s">
        <v>889</v>
      </c>
      <c r="D15" s="748" t="s">
        <v>890</v>
      </c>
      <c r="E15" s="748" t="s">
        <v>891</v>
      </c>
      <c r="F15" s="752"/>
      <c r="G15" s="752"/>
      <c r="H15" s="766">
        <v>0</v>
      </c>
      <c r="I15" s="752">
        <v>1</v>
      </c>
      <c r="J15" s="752">
        <v>405.97</v>
      </c>
      <c r="K15" s="766">
        <v>1</v>
      </c>
      <c r="L15" s="752">
        <v>1</v>
      </c>
      <c r="M15" s="753">
        <v>405.97</v>
      </c>
    </row>
    <row r="16" spans="1:13" ht="14.45" customHeight="1" thickBot="1" x14ac:dyDescent="0.25">
      <c r="A16" s="754" t="s">
        <v>573</v>
      </c>
      <c r="B16" s="755" t="s">
        <v>880</v>
      </c>
      <c r="C16" s="755" t="s">
        <v>881</v>
      </c>
      <c r="D16" s="755" t="s">
        <v>655</v>
      </c>
      <c r="E16" s="755" t="s">
        <v>656</v>
      </c>
      <c r="F16" s="759"/>
      <c r="G16" s="759"/>
      <c r="H16" s="767">
        <v>0</v>
      </c>
      <c r="I16" s="759">
        <v>1</v>
      </c>
      <c r="J16" s="759">
        <v>49.819999999999993</v>
      </c>
      <c r="K16" s="767">
        <v>1</v>
      </c>
      <c r="L16" s="759">
        <v>1</v>
      </c>
      <c r="M16" s="760">
        <v>49.819999999999993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311B1E66-19C0-4811-BC7A-08A42F510E2E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274</v>
      </c>
      <c r="C3" s="396">
        <f>SUM(C6:C1048576)</f>
        <v>13</v>
      </c>
      <c r="D3" s="396">
        <f>SUM(D6:D1048576)</f>
        <v>0</v>
      </c>
      <c r="E3" s="397">
        <f>SUM(E6:E1048576)</f>
        <v>7</v>
      </c>
      <c r="F3" s="394">
        <f>IF(SUM($B3:$E3)=0,"",B3/SUM($B3:$E3))</f>
        <v>0.93197278911564629</v>
      </c>
      <c r="G3" s="392">
        <f t="shared" ref="G3:I3" si="0">IF(SUM($B3:$E3)=0,"",C3/SUM($B3:$E3))</f>
        <v>4.4217687074829932E-2</v>
      </c>
      <c r="H3" s="392">
        <f t="shared" si="0"/>
        <v>0</v>
      </c>
      <c r="I3" s="393">
        <f t="shared" si="0"/>
        <v>2.3809523809523808E-2</v>
      </c>
      <c r="J3" s="396">
        <f>SUM(J6:J1048576)</f>
        <v>123</v>
      </c>
      <c r="K3" s="396">
        <f>SUM(K6:K1048576)</f>
        <v>5</v>
      </c>
      <c r="L3" s="396">
        <f>SUM(L6:L1048576)</f>
        <v>0</v>
      </c>
      <c r="M3" s="397">
        <f>SUM(M6:M1048576)</f>
        <v>7</v>
      </c>
      <c r="N3" s="394">
        <f>IF(SUM($J3:$M3)=0,"",J3/SUM($J3:$M3))</f>
        <v>0.91111111111111109</v>
      </c>
      <c r="O3" s="392">
        <f t="shared" ref="O3:Q3" si="1">IF(SUM($J3:$M3)=0,"",K3/SUM($J3:$M3))</f>
        <v>3.7037037037037035E-2</v>
      </c>
      <c r="P3" s="392">
        <f t="shared" si="1"/>
        <v>0</v>
      </c>
      <c r="Q3" s="393">
        <f t="shared" si="1"/>
        <v>5.185185185185185E-2</v>
      </c>
    </row>
    <row r="4" spans="1:17" ht="14.45" customHeight="1" thickBot="1" x14ac:dyDescent="0.2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5" customHeight="1" thickBot="1" x14ac:dyDescent="0.2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5" customHeight="1" x14ac:dyDescent="0.2">
      <c r="A6" s="791" t="s">
        <v>893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5" customHeight="1" x14ac:dyDescent="0.2">
      <c r="A7" s="792" t="s">
        <v>859</v>
      </c>
      <c r="B7" s="798">
        <v>93</v>
      </c>
      <c r="C7" s="752">
        <v>9</v>
      </c>
      <c r="D7" s="752"/>
      <c r="E7" s="753"/>
      <c r="F7" s="795">
        <v>0.91176470588235292</v>
      </c>
      <c r="G7" s="766">
        <v>8.8235294117647065E-2</v>
      </c>
      <c r="H7" s="766">
        <v>0</v>
      </c>
      <c r="I7" s="801">
        <v>0</v>
      </c>
      <c r="J7" s="798">
        <v>17</v>
      </c>
      <c r="K7" s="752">
        <v>4</v>
      </c>
      <c r="L7" s="752"/>
      <c r="M7" s="753"/>
      <c r="N7" s="795">
        <v>0.80952380952380953</v>
      </c>
      <c r="O7" s="766">
        <v>0.19047619047619047</v>
      </c>
      <c r="P7" s="766">
        <v>0</v>
      </c>
      <c r="Q7" s="789">
        <v>0</v>
      </c>
    </row>
    <row r="8" spans="1:17" ht="14.45" customHeight="1" x14ac:dyDescent="0.2">
      <c r="A8" s="792" t="s">
        <v>860</v>
      </c>
      <c r="B8" s="798">
        <v>59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32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5" customHeight="1" x14ac:dyDescent="0.2">
      <c r="A9" s="792" t="s">
        <v>894</v>
      </c>
      <c r="B9" s="798">
        <v>122</v>
      </c>
      <c r="C9" s="752">
        <v>4</v>
      </c>
      <c r="D9" s="752"/>
      <c r="E9" s="753"/>
      <c r="F9" s="795">
        <v>0.96825396825396826</v>
      </c>
      <c r="G9" s="766">
        <v>3.1746031746031744E-2</v>
      </c>
      <c r="H9" s="766">
        <v>0</v>
      </c>
      <c r="I9" s="801">
        <v>0</v>
      </c>
      <c r="J9" s="798">
        <v>74</v>
      </c>
      <c r="K9" s="752">
        <v>1</v>
      </c>
      <c r="L9" s="752"/>
      <c r="M9" s="753"/>
      <c r="N9" s="795">
        <v>0.98666666666666669</v>
      </c>
      <c r="O9" s="766">
        <v>1.3333333333333334E-2</v>
      </c>
      <c r="P9" s="766">
        <v>0</v>
      </c>
      <c r="Q9" s="789">
        <v>0</v>
      </c>
    </row>
    <row r="10" spans="1:17" ht="14.45" customHeight="1" thickBot="1" x14ac:dyDescent="0.25">
      <c r="A10" s="793" t="s">
        <v>895</v>
      </c>
      <c r="B10" s="799"/>
      <c r="C10" s="759"/>
      <c r="D10" s="759"/>
      <c r="E10" s="760">
        <v>7</v>
      </c>
      <c r="F10" s="796">
        <v>0</v>
      </c>
      <c r="G10" s="767">
        <v>0</v>
      </c>
      <c r="H10" s="767">
        <v>0</v>
      </c>
      <c r="I10" s="802">
        <v>1</v>
      </c>
      <c r="J10" s="799"/>
      <c r="K10" s="759"/>
      <c r="L10" s="759"/>
      <c r="M10" s="760">
        <v>7</v>
      </c>
      <c r="N10" s="796">
        <v>0</v>
      </c>
      <c r="O10" s="767">
        <v>0</v>
      </c>
      <c r="P10" s="767">
        <v>0</v>
      </c>
      <c r="Q10" s="7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49F79E2E-2637-4C3C-BAD0-35D4C6954B99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29">
        <v>22</v>
      </c>
      <c r="B5" s="730" t="s">
        <v>896</v>
      </c>
      <c r="C5" s="733">
        <v>273768.27</v>
      </c>
      <c r="D5" s="733">
        <v>2356</v>
      </c>
      <c r="E5" s="733">
        <v>137376.10000000003</v>
      </c>
      <c r="F5" s="803">
        <v>0.50179701248797026</v>
      </c>
      <c r="G5" s="733">
        <v>1209</v>
      </c>
      <c r="H5" s="803">
        <v>0.51315789473684215</v>
      </c>
      <c r="I5" s="733">
        <v>136392.17000000001</v>
      </c>
      <c r="J5" s="803">
        <v>0.49820298751202979</v>
      </c>
      <c r="K5" s="733">
        <v>1147</v>
      </c>
      <c r="L5" s="803">
        <v>0.48684210526315791</v>
      </c>
      <c r="M5" s="733" t="s">
        <v>73</v>
      </c>
      <c r="N5" s="270"/>
    </row>
    <row r="6" spans="1:14" ht="14.45" customHeight="1" x14ac:dyDescent="0.2">
      <c r="A6" s="729">
        <v>22</v>
      </c>
      <c r="B6" s="730" t="s">
        <v>897</v>
      </c>
      <c r="C6" s="733">
        <v>273768.27</v>
      </c>
      <c r="D6" s="733">
        <v>2356</v>
      </c>
      <c r="E6" s="733">
        <v>137376.10000000003</v>
      </c>
      <c r="F6" s="803">
        <v>0.50179701248797026</v>
      </c>
      <c r="G6" s="733">
        <v>1209</v>
      </c>
      <c r="H6" s="803">
        <v>0.51315789473684215</v>
      </c>
      <c r="I6" s="733">
        <v>136392.17000000001</v>
      </c>
      <c r="J6" s="803">
        <v>0.49820298751202979</v>
      </c>
      <c r="K6" s="733">
        <v>1147</v>
      </c>
      <c r="L6" s="803">
        <v>0.48684210526315791</v>
      </c>
      <c r="M6" s="733" t="s">
        <v>1</v>
      </c>
      <c r="N6" s="270"/>
    </row>
    <row r="7" spans="1:14" ht="14.45" customHeight="1" x14ac:dyDescent="0.2">
      <c r="A7" s="729" t="s">
        <v>552</v>
      </c>
      <c r="B7" s="730" t="s">
        <v>3</v>
      </c>
      <c r="C7" s="733">
        <v>273768.27</v>
      </c>
      <c r="D7" s="733">
        <v>2356</v>
      </c>
      <c r="E7" s="733">
        <v>137376.10000000003</v>
      </c>
      <c r="F7" s="803">
        <v>0.50179701248797026</v>
      </c>
      <c r="G7" s="733">
        <v>1209</v>
      </c>
      <c r="H7" s="803">
        <v>0.51315789473684215</v>
      </c>
      <c r="I7" s="733">
        <v>136392.17000000001</v>
      </c>
      <c r="J7" s="803">
        <v>0.49820298751202979</v>
      </c>
      <c r="K7" s="733">
        <v>1147</v>
      </c>
      <c r="L7" s="803">
        <v>0.48684210526315791</v>
      </c>
      <c r="M7" s="733" t="s">
        <v>561</v>
      </c>
      <c r="N7" s="270"/>
    </row>
    <row r="9" spans="1:14" ht="14.45" customHeight="1" x14ac:dyDescent="0.2">
      <c r="A9" s="729">
        <v>22</v>
      </c>
      <c r="B9" s="730" t="s">
        <v>896</v>
      </c>
      <c r="C9" s="733" t="s">
        <v>554</v>
      </c>
      <c r="D9" s="733" t="s">
        <v>554</v>
      </c>
      <c r="E9" s="733" t="s">
        <v>554</v>
      </c>
      <c r="F9" s="803" t="s">
        <v>554</v>
      </c>
      <c r="G9" s="733" t="s">
        <v>554</v>
      </c>
      <c r="H9" s="803" t="s">
        <v>554</v>
      </c>
      <c r="I9" s="733" t="s">
        <v>554</v>
      </c>
      <c r="J9" s="803" t="s">
        <v>554</v>
      </c>
      <c r="K9" s="733" t="s">
        <v>554</v>
      </c>
      <c r="L9" s="803" t="s">
        <v>554</v>
      </c>
      <c r="M9" s="733" t="s">
        <v>73</v>
      </c>
      <c r="N9" s="270"/>
    </row>
    <row r="10" spans="1:14" ht="14.45" customHeight="1" x14ac:dyDescent="0.2">
      <c r="A10" s="729" t="s">
        <v>898</v>
      </c>
      <c r="B10" s="730" t="s">
        <v>897</v>
      </c>
      <c r="C10" s="733">
        <v>115.33</v>
      </c>
      <c r="D10" s="733">
        <v>1</v>
      </c>
      <c r="E10" s="733" t="s">
        <v>554</v>
      </c>
      <c r="F10" s="803">
        <v>0</v>
      </c>
      <c r="G10" s="733" t="s">
        <v>554</v>
      </c>
      <c r="H10" s="803">
        <v>0</v>
      </c>
      <c r="I10" s="733">
        <v>115.33</v>
      </c>
      <c r="J10" s="803">
        <v>1</v>
      </c>
      <c r="K10" s="733">
        <v>1</v>
      </c>
      <c r="L10" s="803">
        <v>1</v>
      </c>
      <c r="M10" s="733" t="s">
        <v>1</v>
      </c>
      <c r="N10" s="270"/>
    </row>
    <row r="11" spans="1:14" ht="14.45" customHeight="1" x14ac:dyDescent="0.2">
      <c r="A11" s="729" t="s">
        <v>898</v>
      </c>
      <c r="B11" s="730" t="s">
        <v>899</v>
      </c>
      <c r="C11" s="733">
        <v>115.33</v>
      </c>
      <c r="D11" s="733">
        <v>1</v>
      </c>
      <c r="E11" s="733" t="s">
        <v>554</v>
      </c>
      <c r="F11" s="803">
        <v>0</v>
      </c>
      <c r="G11" s="733" t="s">
        <v>554</v>
      </c>
      <c r="H11" s="803">
        <v>0</v>
      </c>
      <c r="I11" s="733">
        <v>115.33</v>
      </c>
      <c r="J11" s="803">
        <v>1</v>
      </c>
      <c r="K11" s="733">
        <v>1</v>
      </c>
      <c r="L11" s="803">
        <v>1</v>
      </c>
      <c r="M11" s="733" t="s">
        <v>565</v>
      </c>
      <c r="N11" s="270"/>
    </row>
    <row r="12" spans="1:14" ht="14.45" customHeight="1" x14ac:dyDescent="0.2">
      <c r="A12" s="729" t="s">
        <v>554</v>
      </c>
      <c r="B12" s="730" t="s">
        <v>554</v>
      </c>
      <c r="C12" s="733" t="s">
        <v>554</v>
      </c>
      <c r="D12" s="733" t="s">
        <v>554</v>
      </c>
      <c r="E12" s="733" t="s">
        <v>554</v>
      </c>
      <c r="F12" s="803" t="s">
        <v>554</v>
      </c>
      <c r="G12" s="733" t="s">
        <v>554</v>
      </c>
      <c r="H12" s="803" t="s">
        <v>554</v>
      </c>
      <c r="I12" s="733" t="s">
        <v>554</v>
      </c>
      <c r="J12" s="803" t="s">
        <v>554</v>
      </c>
      <c r="K12" s="733" t="s">
        <v>554</v>
      </c>
      <c r="L12" s="803" t="s">
        <v>554</v>
      </c>
      <c r="M12" s="733" t="s">
        <v>566</v>
      </c>
      <c r="N12" s="270"/>
    </row>
    <row r="13" spans="1:14" ht="14.45" customHeight="1" x14ac:dyDescent="0.2">
      <c r="A13" s="729" t="s">
        <v>900</v>
      </c>
      <c r="B13" s="730" t="s">
        <v>897</v>
      </c>
      <c r="C13" s="733">
        <v>273652.94000000006</v>
      </c>
      <c r="D13" s="733">
        <v>2355</v>
      </c>
      <c r="E13" s="733">
        <v>137376.10000000003</v>
      </c>
      <c r="F13" s="803">
        <v>0.50200849294730765</v>
      </c>
      <c r="G13" s="733">
        <v>1209</v>
      </c>
      <c r="H13" s="803">
        <v>0.51337579617834395</v>
      </c>
      <c r="I13" s="733">
        <v>136276.84000000003</v>
      </c>
      <c r="J13" s="803">
        <v>0.49799150705269235</v>
      </c>
      <c r="K13" s="733">
        <v>1146</v>
      </c>
      <c r="L13" s="803">
        <v>0.48662420382165605</v>
      </c>
      <c r="M13" s="733" t="s">
        <v>1</v>
      </c>
      <c r="N13" s="270"/>
    </row>
    <row r="14" spans="1:14" ht="14.45" customHeight="1" x14ac:dyDescent="0.2">
      <c r="A14" s="729" t="s">
        <v>900</v>
      </c>
      <c r="B14" s="730" t="s">
        <v>901</v>
      </c>
      <c r="C14" s="733">
        <v>273652.94000000006</v>
      </c>
      <c r="D14" s="733">
        <v>2355</v>
      </c>
      <c r="E14" s="733">
        <v>137376.10000000003</v>
      </c>
      <c r="F14" s="803">
        <v>0.50200849294730765</v>
      </c>
      <c r="G14" s="733">
        <v>1209</v>
      </c>
      <c r="H14" s="803">
        <v>0.51337579617834395</v>
      </c>
      <c r="I14" s="733">
        <v>136276.84000000003</v>
      </c>
      <c r="J14" s="803">
        <v>0.49799150705269235</v>
      </c>
      <c r="K14" s="733">
        <v>1146</v>
      </c>
      <c r="L14" s="803">
        <v>0.48662420382165605</v>
      </c>
      <c r="M14" s="733" t="s">
        <v>565</v>
      </c>
      <c r="N14" s="270"/>
    </row>
    <row r="15" spans="1:14" ht="14.45" customHeight="1" x14ac:dyDescent="0.2">
      <c r="A15" s="729" t="s">
        <v>554</v>
      </c>
      <c r="B15" s="730" t="s">
        <v>554</v>
      </c>
      <c r="C15" s="733" t="s">
        <v>554</v>
      </c>
      <c r="D15" s="733" t="s">
        <v>554</v>
      </c>
      <c r="E15" s="733" t="s">
        <v>554</v>
      </c>
      <c r="F15" s="803" t="s">
        <v>554</v>
      </c>
      <c r="G15" s="733" t="s">
        <v>554</v>
      </c>
      <c r="H15" s="803" t="s">
        <v>554</v>
      </c>
      <c r="I15" s="733" t="s">
        <v>554</v>
      </c>
      <c r="J15" s="803" t="s">
        <v>554</v>
      </c>
      <c r="K15" s="733" t="s">
        <v>554</v>
      </c>
      <c r="L15" s="803" t="s">
        <v>554</v>
      </c>
      <c r="M15" s="733" t="s">
        <v>566</v>
      </c>
      <c r="N15" s="270"/>
    </row>
    <row r="16" spans="1:14" ht="14.45" customHeight="1" x14ac:dyDescent="0.2">
      <c r="A16" s="729" t="s">
        <v>552</v>
      </c>
      <c r="B16" s="730" t="s">
        <v>902</v>
      </c>
      <c r="C16" s="733">
        <v>273768.27000000008</v>
      </c>
      <c r="D16" s="733">
        <v>2356</v>
      </c>
      <c r="E16" s="733">
        <v>137376.10000000003</v>
      </c>
      <c r="F16" s="803">
        <v>0.50179701248797015</v>
      </c>
      <c r="G16" s="733">
        <v>1209</v>
      </c>
      <c r="H16" s="803">
        <v>0.51315789473684215</v>
      </c>
      <c r="I16" s="733">
        <v>136392.17000000001</v>
      </c>
      <c r="J16" s="803">
        <v>0.49820298751202968</v>
      </c>
      <c r="K16" s="733">
        <v>1147</v>
      </c>
      <c r="L16" s="803">
        <v>0.48684210526315791</v>
      </c>
      <c r="M16" s="733" t="s">
        <v>561</v>
      </c>
      <c r="N16" s="270"/>
    </row>
    <row r="17" spans="1:1" ht="14.45" customHeight="1" x14ac:dyDescent="0.2">
      <c r="A17" s="804" t="s">
        <v>301</v>
      </c>
    </row>
    <row r="18" spans="1:1" ht="14.45" customHeight="1" x14ac:dyDescent="0.2">
      <c r="A18" s="805" t="s">
        <v>903</v>
      </c>
    </row>
    <row r="19" spans="1:1" ht="14.45" customHeight="1" x14ac:dyDescent="0.2">
      <c r="A19" s="804" t="s">
        <v>904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7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6">
    <cfRule type="expression" dxfId="49" priority="4">
      <formula>AND(LEFT(M9,6)&lt;&gt;"mezera",M9&lt;&gt;"")</formula>
    </cfRule>
  </conditionalFormatting>
  <conditionalFormatting sqref="A9:A16">
    <cfRule type="expression" dxfId="48" priority="2">
      <formula>AND(M9&lt;&gt;"",M9&lt;&gt;"mezeraKL")</formula>
    </cfRule>
  </conditionalFormatting>
  <conditionalFormatting sqref="F9:F16">
    <cfRule type="cellIs" dxfId="47" priority="1" operator="lessThan">
      <formula>0.6</formula>
    </cfRule>
  </conditionalFormatting>
  <conditionalFormatting sqref="B9:L16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6">
    <cfRule type="expression" dxfId="44" priority="6">
      <formula>$M9&lt;&gt;""</formula>
    </cfRule>
  </conditionalFormatting>
  <hyperlinks>
    <hyperlink ref="A2" location="Obsah!A1" display="Zpět na Obsah  KL 01  1.-4.měsíc" xr:uid="{5D43B15F-322B-4862-9BF9-724EBE81164A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5" customHeight="1" thickBot="1" x14ac:dyDescent="0.2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5" customHeight="1" x14ac:dyDescent="0.2">
      <c r="A5" s="806" t="s">
        <v>905</v>
      </c>
      <c r="B5" s="797">
        <v>42053.72</v>
      </c>
      <c r="C5" s="741">
        <v>1</v>
      </c>
      <c r="D5" s="810">
        <v>388</v>
      </c>
      <c r="E5" s="813" t="s">
        <v>905</v>
      </c>
      <c r="F5" s="797">
        <v>18777.38</v>
      </c>
      <c r="G5" s="765">
        <v>0.44650936944460562</v>
      </c>
      <c r="H5" s="745">
        <v>165</v>
      </c>
      <c r="I5" s="788">
        <v>0.42525773195876287</v>
      </c>
      <c r="J5" s="816">
        <v>23276.34</v>
      </c>
      <c r="K5" s="765">
        <v>0.55349063055539438</v>
      </c>
      <c r="L5" s="745">
        <v>223</v>
      </c>
      <c r="M5" s="788">
        <v>0.57474226804123707</v>
      </c>
    </row>
    <row r="6" spans="1:13" ht="14.45" customHeight="1" x14ac:dyDescent="0.2">
      <c r="A6" s="807" t="s">
        <v>906</v>
      </c>
      <c r="B6" s="798">
        <v>4399.3099999999995</v>
      </c>
      <c r="C6" s="748">
        <v>1</v>
      </c>
      <c r="D6" s="811">
        <v>8</v>
      </c>
      <c r="E6" s="814" t="s">
        <v>906</v>
      </c>
      <c r="F6" s="798">
        <v>201.07</v>
      </c>
      <c r="G6" s="766">
        <v>4.5704894631203537E-2</v>
      </c>
      <c r="H6" s="752">
        <v>3</v>
      </c>
      <c r="I6" s="789">
        <v>0.375</v>
      </c>
      <c r="J6" s="817">
        <v>4198.24</v>
      </c>
      <c r="K6" s="766">
        <v>0.95429510536879658</v>
      </c>
      <c r="L6" s="752">
        <v>5</v>
      </c>
      <c r="M6" s="789">
        <v>0.625</v>
      </c>
    </row>
    <row r="7" spans="1:13" ht="14.45" customHeight="1" x14ac:dyDescent="0.2">
      <c r="A7" s="807" t="s">
        <v>907</v>
      </c>
      <c r="B7" s="798">
        <v>50626.580000000016</v>
      </c>
      <c r="C7" s="748">
        <v>1</v>
      </c>
      <c r="D7" s="811">
        <v>437</v>
      </c>
      <c r="E7" s="814" t="s">
        <v>907</v>
      </c>
      <c r="F7" s="798">
        <v>22584.980000000007</v>
      </c>
      <c r="G7" s="766">
        <v>0.44610913871725089</v>
      </c>
      <c r="H7" s="752">
        <v>221</v>
      </c>
      <c r="I7" s="789">
        <v>0.50572082379862704</v>
      </c>
      <c r="J7" s="817">
        <v>28041.600000000013</v>
      </c>
      <c r="K7" s="766">
        <v>0.55389086128274923</v>
      </c>
      <c r="L7" s="752">
        <v>216</v>
      </c>
      <c r="M7" s="789">
        <v>0.49427917620137302</v>
      </c>
    </row>
    <row r="8" spans="1:13" ht="14.45" customHeight="1" x14ac:dyDescent="0.2">
      <c r="A8" s="807" t="s">
        <v>908</v>
      </c>
      <c r="B8" s="798">
        <v>7090.82</v>
      </c>
      <c r="C8" s="748">
        <v>1</v>
      </c>
      <c r="D8" s="811">
        <v>37</v>
      </c>
      <c r="E8" s="814" t="s">
        <v>908</v>
      </c>
      <c r="F8" s="798">
        <v>6789.86</v>
      </c>
      <c r="G8" s="766">
        <v>0.95755638981105151</v>
      </c>
      <c r="H8" s="752">
        <v>30</v>
      </c>
      <c r="I8" s="789">
        <v>0.81081081081081086</v>
      </c>
      <c r="J8" s="817">
        <v>300.95999999999998</v>
      </c>
      <c r="K8" s="766">
        <v>4.244361018894853E-2</v>
      </c>
      <c r="L8" s="752">
        <v>7</v>
      </c>
      <c r="M8" s="789">
        <v>0.1891891891891892</v>
      </c>
    </row>
    <row r="9" spans="1:13" ht="14.45" customHeight="1" x14ac:dyDescent="0.2">
      <c r="A9" s="807" t="s">
        <v>909</v>
      </c>
      <c r="B9" s="798">
        <v>35970.350000000006</v>
      </c>
      <c r="C9" s="748">
        <v>1</v>
      </c>
      <c r="D9" s="811">
        <v>323</v>
      </c>
      <c r="E9" s="814" t="s">
        <v>909</v>
      </c>
      <c r="F9" s="798">
        <v>17092.789999999997</v>
      </c>
      <c r="G9" s="766">
        <v>0.47519109488787276</v>
      </c>
      <c r="H9" s="752">
        <v>158</v>
      </c>
      <c r="I9" s="789">
        <v>0.48916408668730649</v>
      </c>
      <c r="J9" s="817">
        <v>18877.560000000005</v>
      </c>
      <c r="K9" s="766">
        <v>0.52480890511212708</v>
      </c>
      <c r="L9" s="752">
        <v>165</v>
      </c>
      <c r="M9" s="789">
        <v>0.51083591331269351</v>
      </c>
    </row>
    <row r="10" spans="1:13" ht="14.45" customHeight="1" x14ac:dyDescent="0.2">
      <c r="A10" s="807" t="s">
        <v>910</v>
      </c>
      <c r="B10" s="798">
        <v>1390.79</v>
      </c>
      <c r="C10" s="748">
        <v>1</v>
      </c>
      <c r="D10" s="811">
        <v>10</v>
      </c>
      <c r="E10" s="814" t="s">
        <v>910</v>
      </c>
      <c r="F10" s="798">
        <v>1292.5899999999999</v>
      </c>
      <c r="G10" s="766">
        <v>0.92939264734431504</v>
      </c>
      <c r="H10" s="752">
        <v>8</v>
      </c>
      <c r="I10" s="789">
        <v>0.8</v>
      </c>
      <c r="J10" s="817">
        <v>98.2</v>
      </c>
      <c r="K10" s="766">
        <v>7.0607352655684907E-2</v>
      </c>
      <c r="L10" s="752">
        <v>2</v>
      </c>
      <c r="M10" s="789">
        <v>0.2</v>
      </c>
    </row>
    <row r="11" spans="1:13" ht="14.45" customHeight="1" x14ac:dyDescent="0.2">
      <c r="A11" s="807" t="s">
        <v>911</v>
      </c>
      <c r="B11" s="798">
        <v>218.45999999999998</v>
      </c>
      <c r="C11" s="748">
        <v>1</v>
      </c>
      <c r="D11" s="811">
        <v>2</v>
      </c>
      <c r="E11" s="814" t="s">
        <v>911</v>
      </c>
      <c r="F11" s="798">
        <v>176.32</v>
      </c>
      <c r="G11" s="766">
        <v>0.80710427538222107</v>
      </c>
      <c r="H11" s="752">
        <v>1</v>
      </c>
      <c r="I11" s="789">
        <v>0.5</v>
      </c>
      <c r="J11" s="817">
        <v>42.14</v>
      </c>
      <c r="K11" s="766">
        <v>0.19289572461777901</v>
      </c>
      <c r="L11" s="752">
        <v>1</v>
      </c>
      <c r="M11" s="789">
        <v>0.5</v>
      </c>
    </row>
    <row r="12" spans="1:13" ht="14.45" customHeight="1" x14ac:dyDescent="0.2">
      <c r="A12" s="807" t="s">
        <v>912</v>
      </c>
      <c r="B12" s="798">
        <v>2424.1000000000004</v>
      </c>
      <c r="C12" s="748">
        <v>1</v>
      </c>
      <c r="D12" s="811">
        <v>20</v>
      </c>
      <c r="E12" s="814" t="s">
        <v>912</v>
      </c>
      <c r="F12" s="798">
        <v>1764.7</v>
      </c>
      <c r="G12" s="766">
        <v>0.72798151891423613</v>
      </c>
      <c r="H12" s="752">
        <v>10</v>
      </c>
      <c r="I12" s="789">
        <v>0.5</v>
      </c>
      <c r="J12" s="817">
        <v>659.40000000000009</v>
      </c>
      <c r="K12" s="766">
        <v>0.27201848108576376</v>
      </c>
      <c r="L12" s="752">
        <v>10</v>
      </c>
      <c r="M12" s="789">
        <v>0.5</v>
      </c>
    </row>
    <row r="13" spans="1:13" ht="14.45" customHeight="1" x14ac:dyDescent="0.2">
      <c r="A13" s="807" t="s">
        <v>913</v>
      </c>
      <c r="B13" s="798">
        <v>42980.91</v>
      </c>
      <c r="C13" s="748">
        <v>1</v>
      </c>
      <c r="D13" s="811">
        <v>392</v>
      </c>
      <c r="E13" s="814" t="s">
        <v>913</v>
      </c>
      <c r="F13" s="798">
        <v>23379.880000000008</v>
      </c>
      <c r="G13" s="766">
        <v>0.54395963231118205</v>
      </c>
      <c r="H13" s="752">
        <v>224</v>
      </c>
      <c r="I13" s="789">
        <v>0.5714285714285714</v>
      </c>
      <c r="J13" s="817">
        <v>19601.03</v>
      </c>
      <c r="K13" s="766">
        <v>0.45604036768881806</v>
      </c>
      <c r="L13" s="752">
        <v>168</v>
      </c>
      <c r="M13" s="789">
        <v>0.42857142857142855</v>
      </c>
    </row>
    <row r="14" spans="1:13" ht="14.45" customHeight="1" x14ac:dyDescent="0.2">
      <c r="A14" s="807" t="s">
        <v>914</v>
      </c>
      <c r="B14" s="798">
        <v>2358.9899999999998</v>
      </c>
      <c r="C14" s="748">
        <v>1</v>
      </c>
      <c r="D14" s="811">
        <v>14</v>
      </c>
      <c r="E14" s="814" t="s">
        <v>914</v>
      </c>
      <c r="F14" s="798">
        <v>1447.32</v>
      </c>
      <c r="G14" s="766">
        <v>0.61353375809138655</v>
      </c>
      <c r="H14" s="752">
        <v>7</v>
      </c>
      <c r="I14" s="789">
        <v>0.5</v>
      </c>
      <c r="J14" s="817">
        <v>911.67000000000007</v>
      </c>
      <c r="K14" s="766">
        <v>0.38646624190861351</v>
      </c>
      <c r="L14" s="752">
        <v>7</v>
      </c>
      <c r="M14" s="789">
        <v>0.5</v>
      </c>
    </row>
    <row r="15" spans="1:13" ht="14.45" customHeight="1" x14ac:dyDescent="0.2">
      <c r="A15" s="807" t="s">
        <v>915</v>
      </c>
      <c r="B15" s="798">
        <v>44164.210000000014</v>
      </c>
      <c r="C15" s="748">
        <v>1</v>
      </c>
      <c r="D15" s="811">
        <v>357</v>
      </c>
      <c r="E15" s="814" t="s">
        <v>915</v>
      </c>
      <c r="F15" s="798">
        <v>21921.180000000008</v>
      </c>
      <c r="G15" s="766">
        <v>0.4963562124172492</v>
      </c>
      <c r="H15" s="752">
        <v>180</v>
      </c>
      <c r="I15" s="789">
        <v>0.50420168067226889</v>
      </c>
      <c r="J15" s="817">
        <v>22243.030000000006</v>
      </c>
      <c r="K15" s="766">
        <v>0.50364378758275086</v>
      </c>
      <c r="L15" s="752">
        <v>177</v>
      </c>
      <c r="M15" s="789">
        <v>0.49579831932773111</v>
      </c>
    </row>
    <row r="16" spans="1:13" ht="14.45" customHeight="1" thickBot="1" x14ac:dyDescent="0.25">
      <c r="A16" s="808" t="s">
        <v>916</v>
      </c>
      <c r="B16" s="799">
        <v>40090.030000000028</v>
      </c>
      <c r="C16" s="755">
        <v>1</v>
      </c>
      <c r="D16" s="812">
        <v>368</v>
      </c>
      <c r="E16" s="815" t="s">
        <v>916</v>
      </c>
      <c r="F16" s="799">
        <v>21948.030000000021</v>
      </c>
      <c r="G16" s="767">
        <v>0.5474685351944113</v>
      </c>
      <c r="H16" s="759">
        <v>202</v>
      </c>
      <c r="I16" s="790">
        <v>0.54891304347826086</v>
      </c>
      <c r="J16" s="818">
        <v>18142.000000000007</v>
      </c>
      <c r="K16" s="767">
        <v>0.4525314648055887</v>
      </c>
      <c r="L16" s="759">
        <v>166</v>
      </c>
      <c r="M16" s="790">
        <v>0.45108695652173914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BC9F95F0-B996-4119-A1A7-5EB689A8A6A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6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2" t="s">
        <v>1504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273768.26999999984</v>
      </c>
      <c r="N3" s="70">
        <f>SUBTOTAL(9,N7:N1048576)</f>
        <v>2884</v>
      </c>
      <c r="O3" s="70">
        <f>SUBTOTAL(9,O7:O1048576)</f>
        <v>2356</v>
      </c>
      <c r="P3" s="70">
        <f>SUBTOTAL(9,P7:P1048576)</f>
        <v>137376.10000000012</v>
      </c>
      <c r="Q3" s="71">
        <f>IF(M3=0,0,P3/M3)</f>
        <v>0.50179701248797093</v>
      </c>
      <c r="R3" s="70">
        <f>SUBTOTAL(9,R7:R1048576)</f>
        <v>1547</v>
      </c>
      <c r="S3" s="71">
        <f>IF(N3=0,0,R3/N3)</f>
        <v>0.53640776699029125</v>
      </c>
      <c r="T3" s="70">
        <f>SUBTOTAL(9,T7:T1048576)</f>
        <v>1209</v>
      </c>
      <c r="U3" s="72">
        <f>IF(O3=0,0,T3/O3)</f>
        <v>0.51315789473684215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5" customHeight="1" thickBot="1" x14ac:dyDescent="0.2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5" customHeight="1" x14ac:dyDescent="0.2">
      <c r="A7" s="824">
        <v>22</v>
      </c>
      <c r="B7" s="825" t="s">
        <v>896</v>
      </c>
      <c r="C7" s="825" t="s">
        <v>900</v>
      </c>
      <c r="D7" s="826" t="s">
        <v>1502</v>
      </c>
      <c r="E7" s="827" t="s">
        <v>905</v>
      </c>
      <c r="F7" s="825" t="s">
        <v>897</v>
      </c>
      <c r="G7" s="825" t="s">
        <v>917</v>
      </c>
      <c r="H7" s="825" t="s">
        <v>608</v>
      </c>
      <c r="I7" s="825" t="s">
        <v>918</v>
      </c>
      <c r="J7" s="825" t="s">
        <v>919</v>
      </c>
      <c r="K7" s="825" t="s">
        <v>920</v>
      </c>
      <c r="L7" s="828">
        <v>119.7</v>
      </c>
      <c r="M7" s="828">
        <v>119.7</v>
      </c>
      <c r="N7" s="825">
        <v>1</v>
      </c>
      <c r="O7" s="829">
        <v>0.5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5" customHeight="1" x14ac:dyDescent="0.2">
      <c r="A8" s="831">
        <v>22</v>
      </c>
      <c r="B8" s="832" t="s">
        <v>896</v>
      </c>
      <c r="C8" s="832" t="s">
        <v>900</v>
      </c>
      <c r="D8" s="833" t="s">
        <v>1502</v>
      </c>
      <c r="E8" s="834" t="s">
        <v>905</v>
      </c>
      <c r="F8" s="832" t="s">
        <v>897</v>
      </c>
      <c r="G8" s="832" t="s">
        <v>917</v>
      </c>
      <c r="H8" s="832" t="s">
        <v>554</v>
      </c>
      <c r="I8" s="832" t="s">
        <v>921</v>
      </c>
      <c r="J8" s="832" t="s">
        <v>919</v>
      </c>
      <c r="K8" s="832" t="s">
        <v>922</v>
      </c>
      <c r="L8" s="835">
        <v>425.17</v>
      </c>
      <c r="M8" s="835">
        <v>425.17</v>
      </c>
      <c r="N8" s="832">
        <v>1</v>
      </c>
      <c r="O8" s="836">
        <v>0.5</v>
      </c>
      <c r="P8" s="835"/>
      <c r="Q8" s="837">
        <v>0</v>
      </c>
      <c r="R8" s="832"/>
      <c r="S8" s="837">
        <v>0</v>
      </c>
      <c r="T8" s="836"/>
      <c r="U8" s="838">
        <v>0</v>
      </c>
    </row>
    <row r="9" spans="1:21" ht="14.45" customHeight="1" x14ac:dyDescent="0.2">
      <c r="A9" s="831">
        <v>22</v>
      </c>
      <c r="B9" s="832" t="s">
        <v>896</v>
      </c>
      <c r="C9" s="832" t="s">
        <v>900</v>
      </c>
      <c r="D9" s="833" t="s">
        <v>1502</v>
      </c>
      <c r="E9" s="834" t="s">
        <v>905</v>
      </c>
      <c r="F9" s="832" t="s">
        <v>897</v>
      </c>
      <c r="G9" s="832" t="s">
        <v>923</v>
      </c>
      <c r="H9" s="832" t="s">
        <v>554</v>
      </c>
      <c r="I9" s="832" t="s">
        <v>924</v>
      </c>
      <c r="J9" s="832" t="s">
        <v>925</v>
      </c>
      <c r="K9" s="832" t="s">
        <v>926</v>
      </c>
      <c r="L9" s="835">
        <v>238.72</v>
      </c>
      <c r="M9" s="835">
        <v>238.72</v>
      </c>
      <c r="N9" s="832">
        <v>1</v>
      </c>
      <c r="O9" s="836">
        <v>1</v>
      </c>
      <c r="P9" s="835">
        <v>238.72</v>
      </c>
      <c r="Q9" s="837">
        <v>1</v>
      </c>
      <c r="R9" s="832">
        <v>1</v>
      </c>
      <c r="S9" s="837">
        <v>1</v>
      </c>
      <c r="T9" s="836">
        <v>1</v>
      </c>
      <c r="U9" s="838">
        <v>1</v>
      </c>
    </row>
    <row r="10" spans="1:21" ht="14.45" customHeight="1" x14ac:dyDescent="0.2">
      <c r="A10" s="831">
        <v>22</v>
      </c>
      <c r="B10" s="832" t="s">
        <v>896</v>
      </c>
      <c r="C10" s="832" t="s">
        <v>900</v>
      </c>
      <c r="D10" s="833" t="s">
        <v>1502</v>
      </c>
      <c r="E10" s="834" t="s">
        <v>905</v>
      </c>
      <c r="F10" s="832" t="s">
        <v>897</v>
      </c>
      <c r="G10" s="832" t="s">
        <v>927</v>
      </c>
      <c r="H10" s="832" t="s">
        <v>554</v>
      </c>
      <c r="I10" s="832" t="s">
        <v>928</v>
      </c>
      <c r="J10" s="832" t="s">
        <v>929</v>
      </c>
      <c r="K10" s="832" t="s">
        <v>930</v>
      </c>
      <c r="L10" s="835">
        <v>176.32</v>
      </c>
      <c r="M10" s="835">
        <v>352.64</v>
      </c>
      <c r="N10" s="832">
        <v>2</v>
      </c>
      <c r="O10" s="836">
        <v>1.5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5" customHeight="1" x14ac:dyDescent="0.2">
      <c r="A11" s="831">
        <v>22</v>
      </c>
      <c r="B11" s="832" t="s">
        <v>896</v>
      </c>
      <c r="C11" s="832" t="s">
        <v>900</v>
      </c>
      <c r="D11" s="833" t="s">
        <v>1502</v>
      </c>
      <c r="E11" s="834" t="s">
        <v>905</v>
      </c>
      <c r="F11" s="832" t="s">
        <v>897</v>
      </c>
      <c r="G11" s="832" t="s">
        <v>931</v>
      </c>
      <c r="H11" s="832" t="s">
        <v>554</v>
      </c>
      <c r="I11" s="832" t="s">
        <v>932</v>
      </c>
      <c r="J11" s="832" t="s">
        <v>933</v>
      </c>
      <c r="K11" s="832" t="s">
        <v>934</v>
      </c>
      <c r="L11" s="835">
        <v>182.22</v>
      </c>
      <c r="M11" s="835">
        <v>728.88</v>
      </c>
      <c r="N11" s="832">
        <v>4</v>
      </c>
      <c r="O11" s="836">
        <v>3.5</v>
      </c>
      <c r="P11" s="835">
        <v>182.22</v>
      </c>
      <c r="Q11" s="837">
        <v>0.25</v>
      </c>
      <c r="R11" s="832">
        <v>1</v>
      </c>
      <c r="S11" s="837">
        <v>0.25</v>
      </c>
      <c r="T11" s="836">
        <v>0.5</v>
      </c>
      <c r="U11" s="838">
        <v>0.14285714285714285</v>
      </c>
    </row>
    <row r="12" spans="1:21" ht="14.45" customHeight="1" x14ac:dyDescent="0.2">
      <c r="A12" s="831">
        <v>22</v>
      </c>
      <c r="B12" s="832" t="s">
        <v>896</v>
      </c>
      <c r="C12" s="832" t="s">
        <v>900</v>
      </c>
      <c r="D12" s="833" t="s">
        <v>1502</v>
      </c>
      <c r="E12" s="834" t="s">
        <v>905</v>
      </c>
      <c r="F12" s="832" t="s">
        <v>897</v>
      </c>
      <c r="G12" s="832" t="s">
        <v>935</v>
      </c>
      <c r="H12" s="832" t="s">
        <v>554</v>
      </c>
      <c r="I12" s="832" t="s">
        <v>936</v>
      </c>
      <c r="J12" s="832" t="s">
        <v>706</v>
      </c>
      <c r="K12" s="832" t="s">
        <v>707</v>
      </c>
      <c r="L12" s="835">
        <v>0</v>
      </c>
      <c r="M12" s="835">
        <v>0</v>
      </c>
      <c r="N12" s="832">
        <v>1</v>
      </c>
      <c r="O12" s="836">
        <v>0.5</v>
      </c>
      <c r="P12" s="835"/>
      <c r="Q12" s="837"/>
      <c r="R12" s="832"/>
      <c r="S12" s="837">
        <v>0</v>
      </c>
      <c r="T12" s="836"/>
      <c r="U12" s="838">
        <v>0</v>
      </c>
    </row>
    <row r="13" spans="1:21" ht="14.45" customHeight="1" x14ac:dyDescent="0.2">
      <c r="A13" s="831">
        <v>22</v>
      </c>
      <c r="B13" s="832" t="s">
        <v>896</v>
      </c>
      <c r="C13" s="832" t="s">
        <v>900</v>
      </c>
      <c r="D13" s="833" t="s">
        <v>1502</v>
      </c>
      <c r="E13" s="834" t="s">
        <v>905</v>
      </c>
      <c r="F13" s="832" t="s">
        <v>897</v>
      </c>
      <c r="G13" s="832" t="s">
        <v>937</v>
      </c>
      <c r="H13" s="832" t="s">
        <v>554</v>
      </c>
      <c r="I13" s="832" t="s">
        <v>938</v>
      </c>
      <c r="J13" s="832" t="s">
        <v>600</v>
      </c>
      <c r="K13" s="832" t="s">
        <v>939</v>
      </c>
      <c r="L13" s="835">
        <v>73.989999999999995</v>
      </c>
      <c r="M13" s="835">
        <v>221.96999999999997</v>
      </c>
      <c r="N13" s="832">
        <v>3</v>
      </c>
      <c r="O13" s="836">
        <v>3</v>
      </c>
      <c r="P13" s="835">
        <v>73.989999999999995</v>
      </c>
      <c r="Q13" s="837">
        <v>0.33333333333333337</v>
      </c>
      <c r="R13" s="832">
        <v>1</v>
      </c>
      <c r="S13" s="837">
        <v>0.33333333333333331</v>
      </c>
      <c r="T13" s="836">
        <v>1</v>
      </c>
      <c r="U13" s="838">
        <v>0.33333333333333331</v>
      </c>
    </row>
    <row r="14" spans="1:21" ht="14.45" customHeight="1" x14ac:dyDescent="0.2">
      <c r="A14" s="831">
        <v>22</v>
      </c>
      <c r="B14" s="832" t="s">
        <v>896</v>
      </c>
      <c r="C14" s="832" t="s">
        <v>900</v>
      </c>
      <c r="D14" s="833" t="s">
        <v>1502</v>
      </c>
      <c r="E14" s="834" t="s">
        <v>905</v>
      </c>
      <c r="F14" s="832" t="s">
        <v>897</v>
      </c>
      <c r="G14" s="832" t="s">
        <v>940</v>
      </c>
      <c r="H14" s="832" t="s">
        <v>554</v>
      </c>
      <c r="I14" s="832" t="s">
        <v>941</v>
      </c>
      <c r="J14" s="832" t="s">
        <v>942</v>
      </c>
      <c r="K14" s="832" t="s">
        <v>943</v>
      </c>
      <c r="L14" s="835">
        <v>31.65</v>
      </c>
      <c r="M14" s="835">
        <v>63.3</v>
      </c>
      <c r="N14" s="832">
        <v>2</v>
      </c>
      <c r="O14" s="836">
        <v>1.5</v>
      </c>
      <c r="P14" s="835"/>
      <c r="Q14" s="837">
        <v>0</v>
      </c>
      <c r="R14" s="832"/>
      <c r="S14" s="837">
        <v>0</v>
      </c>
      <c r="T14" s="836"/>
      <c r="U14" s="838">
        <v>0</v>
      </c>
    </row>
    <row r="15" spans="1:21" ht="14.45" customHeight="1" x14ac:dyDescent="0.2">
      <c r="A15" s="831">
        <v>22</v>
      </c>
      <c r="B15" s="832" t="s">
        <v>896</v>
      </c>
      <c r="C15" s="832" t="s">
        <v>900</v>
      </c>
      <c r="D15" s="833" t="s">
        <v>1502</v>
      </c>
      <c r="E15" s="834" t="s">
        <v>905</v>
      </c>
      <c r="F15" s="832" t="s">
        <v>897</v>
      </c>
      <c r="G15" s="832" t="s">
        <v>940</v>
      </c>
      <c r="H15" s="832" t="s">
        <v>554</v>
      </c>
      <c r="I15" s="832" t="s">
        <v>944</v>
      </c>
      <c r="J15" s="832" t="s">
        <v>942</v>
      </c>
      <c r="K15" s="832" t="s">
        <v>945</v>
      </c>
      <c r="L15" s="835">
        <v>58.62</v>
      </c>
      <c r="M15" s="835">
        <v>117.24</v>
      </c>
      <c r="N15" s="832">
        <v>2</v>
      </c>
      <c r="O15" s="836">
        <v>1</v>
      </c>
      <c r="P15" s="835">
        <v>58.62</v>
      </c>
      <c r="Q15" s="837">
        <v>0.5</v>
      </c>
      <c r="R15" s="832">
        <v>1</v>
      </c>
      <c r="S15" s="837">
        <v>0.5</v>
      </c>
      <c r="T15" s="836">
        <v>0.5</v>
      </c>
      <c r="U15" s="838">
        <v>0.5</v>
      </c>
    </row>
    <row r="16" spans="1:21" ht="14.45" customHeight="1" x14ac:dyDescent="0.2">
      <c r="A16" s="831">
        <v>22</v>
      </c>
      <c r="B16" s="832" t="s">
        <v>896</v>
      </c>
      <c r="C16" s="832" t="s">
        <v>900</v>
      </c>
      <c r="D16" s="833" t="s">
        <v>1502</v>
      </c>
      <c r="E16" s="834" t="s">
        <v>905</v>
      </c>
      <c r="F16" s="832" t="s">
        <v>897</v>
      </c>
      <c r="G16" s="832" t="s">
        <v>940</v>
      </c>
      <c r="H16" s="832" t="s">
        <v>554</v>
      </c>
      <c r="I16" s="832" t="s">
        <v>946</v>
      </c>
      <c r="J16" s="832" t="s">
        <v>947</v>
      </c>
      <c r="K16" s="832" t="s">
        <v>948</v>
      </c>
      <c r="L16" s="835">
        <v>31.65</v>
      </c>
      <c r="M16" s="835">
        <v>31.65</v>
      </c>
      <c r="N16" s="832">
        <v>1</v>
      </c>
      <c r="O16" s="836">
        <v>0.5</v>
      </c>
      <c r="P16" s="835">
        <v>31.65</v>
      </c>
      <c r="Q16" s="837">
        <v>1</v>
      </c>
      <c r="R16" s="832">
        <v>1</v>
      </c>
      <c r="S16" s="837">
        <v>1</v>
      </c>
      <c r="T16" s="836">
        <v>0.5</v>
      </c>
      <c r="U16" s="838">
        <v>1</v>
      </c>
    </row>
    <row r="17" spans="1:21" ht="14.45" customHeight="1" x14ac:dyDescent="0.2">
      <c r="A17" s="831">
        <v>22</v>
      </c>
      <c r="B17" s="832" t="s">
        <v>896</v>
      </c>
      <c r="C17" s="832" t="s">
        <v>900</v>
      </c>
      <c r="D17" s="833" t="s">
        <v>1502</v>
      </c>
      <c r="E17" s="834" t="s">
        <v>905</v>
      </c>
      <c r="F17" s="832" t="s">
        <v>897</v>
      </c>
      <c r="G17" s="832" t="s">
        <v>949</v>
      </c>
      <c r="H17" s="832" t="s">
        <v>554</v>
      </c>
      <c r="I17" s="832" t="s">
        <v>950</v>
      </c>
      <c r="J17" s="832" t="s">
        <v>951</v>
      </c>
      <c r="K17" s="832" t="s">
        <v>952</v>
      </c>
      <c r="L17" s="835">
        <v>38.56</v>
      </c>
      <c r="M17" s="835">
        <v>38.56</v>
      </c>
      <c r="N17" s="832">
        <v>1</v>
      </c>
      <c r="O17" s="836">
        <v>0.5</v>
      </c>
      <c r="P17" s="835">
        <v>38.56</v>
      </c>
      <c r="Q17" s="837">
        <v>1</v>
      </c>
      <c r="R17" s="832">
        <v>1</v>
      </c>
      <c r="S17" s="837">
        <v>1</v>
      </c>
      <c r="T17" s="836">
        <v>0.5</v>
      </c>
      <c r="U17" s="838">
        <v>1</v>
      </c>
    </row>
    <row r="18" spans="1:21" ht="14.45" customHeight="1" x14ac:dyDescent="0.2">
      <c r="A18" s="831">
        <v>22</v>
      </c>
      <c r="B18" s="832" t="s">
        <v>896</v>
      </c>
      <c r="C18" s="832" t="s">
        <v>900</v>
      </c>
      <c r="D18" s="833" t="s">
        <v>1502</v>
      </c>
      <c r="E18" s="834" t="s">
        <v>905</v>
      </c>
      <c r="F18" s="832" t="s">
        <v>897</v>
      </c>
      <c r="G18" s="832" t="s">
        <v>953</v>
      </c>
      <c r="H18" s="832" t="s">
        <v>554</v>
      </c>
      <c r="I18" s="832" t="s">
        <v>954</v>
      </c>
      <c r="J18" s="832" t="s">
        <v>955</v>
      </c>
      <c r="K18" s="832" t="s">
        <v>956</v>
      </c>
      <c r="L18" s="835">
        <v>0</v>
      </c>
      <c r="M18" s="835">
        <v>0</v>
      </c>
      <c r="N18" s="832">
        <v>4</v>
      </c>
      <c r="O18" s="836">
        <v>1.5</v>
      </c>
      <c r="P18" s="835"/>
      <c r="Q18" s="837"/>
      <c r="R18" s="832"/>
      <c r="S18" s="837">
        <v>0</v>
      </c>
      <c r="T18" s="836"/>
      <c r="U18" s="838">
        <v>0</v>
      </c>
    </row>
    <row r="19" spans="1:21" ht="14.45" customHeight="1" x14ac:dyDescent="0.2">
      <c r="A19" s="831">
        <v>22</v>
      </c>
      <c r="B19" s="832" t="s">
        <v>896</v>
      </c>
      <c r="C19" s="832" t="s">
        <v>900</v>
      </c>
      <c r="D19" s="833" t="s">
        <v>1502</v>
      </c>
      <c r="E19" s="834" t="s">
        <v>905</v>
      </c>
      <c r="F19" s="832" t="s">
        <v>897</v>
      </c>
      <c r="G19" s="832" t="s">
        <v>957</v>
      </c>
      <c r="H19" s="832" t="s">
        <v>554</v>
      </c>
      <c r="I19" s="832" t="s">
        <v>958</v>
      </c>
      <c r="J19" s="832" t="s">
        <v>596</v>
      </c>
      <c r="K19" s="832" t="s">
        <v>959</v>
      </c>
      <c r="L19" s="835">
        <v>35.25</v>
      </c>
      <c r="M19" s="835">
        <v>211.5</v>
      </c>
      <c r="N19" s="832">
        <v>6</v>
      </c>
      <c r="O19" s="836">
        <v>3.5</v>
      </c>
      <c r="P19" s="835">
        <v>105.75</v>
      </c>
      <c r="Q19" s="837">
        <v>0.5</v>
      </c>
      <c r="R19" s="832">
        <v>3</v>
      </c>
      <c r="S19" s="837">
        <v>0.5</v>
      </c>
      <c r="T19" s="836">
        <v>1.5</v>
      </c>
      <c r="U19" s="838">
        <v>0.42857142857142855</v>
      </c>
    </row>
    <row r="20" spans="1:21" ht="14.45" customHeight="1" x14ac:dyDescent="0.2">
      <c r="A20" s="831">
        <v>22</v>
      </c>
      <c r="B20" s="832" t="s">
        <v>896</v>
      </c>
      <c r="C20" s="832" t="s">
        <v>900</v>
      </c>
      <c r="D20" s="833" t="s">
        <v>1502</v>
      </c>
      <c r="E20" s="834" t="s">
        <v>905</v>
      </c>
      <c r="F20" s="832" t="s">
        <v>897</v>
      </c>
      <c r="G20" s="832" t="s">
        <v>957</v>
      </c>
      <c r="H20" s="832" t="s">
        <v>554</v>
      </c>
      <c r="I20" s="832" t="s">
        <v>960</v>
      </c>
      <c r="J20" s="832" t="s">
        <v>596</v>
      </c>
      <c r="K20" s="832" t="s">
        <v>961</v>
      </c>
      <c r="L20" s="835">
        <v>35.25</v>
      </c>
      <c r="M20" s="835">
        <v>70.5</v>
      </c>
      <c r="N20" s="832">
        <v>2</v>
      </c>
      <c r="O20" s="836">
        <v>0.5</v>
      </c>
      <c r="P20" s="835"/>
      <c r="Q20" s="837">
        <v>0</v>
      </c>
      <c r="R20" s="832"/>
      <c r="S20" s="837">
        <v>0</v>
      </c>
      <c r="T20" s="836"/>
      <c r="U20" s="838">
        <v>0</v>
      </c>
    </row>
    <row r="21" spans="1:21" ht="14.45" customHeight="1" x14ac:dyDescent="0.2">
      <c r="A21" s="831">
        <v>22</v>
      </c>
      <c r="B21" s="832" t="s">
        <v>896</v>
      </c>
      <c r="C21" s="832" t="s">
        <v>900</v>
      </c>
      <c r="D21" s="833" t="s">
        <v>1502</v>
      </c>
      <c r="E21" s="834" t="s">
        <v>905</v>
      </c>
      <c r="F21" s="832" t="s">
        <v>897</v>
      </c>
      <c r="G21" s="832" t="s">
        <v>962</v>
      </c>
      <c r="H21" s="832" t="s">
        <v>554</v>
      </c>
      <c r="I21" s="832" t="s">
        <v>963</v>
      </c>
      <c r="J21" s="832" t="s">
        <v>616</v>
      </c>
      <c r="K21" s="832" t="s">
        <v>964</v>
      </c>
      <c r="L21" s="835">
        <v>32.25</v>
      </c>
      <c r="M21" s="835">
        <v>32.25</v>
      </c>
      <c r="N21" s="832">
        <v>1</v>
      </c>
      <c r="O21" s="836">
        <v>0.5</v>
      </c>
      <c r="P21" s="835"/>
      <c r="Q21" s="837">
        <v>0</v>
      </c>
      <c r="R21" s="832"/>
      <c r="S21" s="837">
        <v>0</v>
      </c>
      <c r="T21" s="836"/>
      <c r="U21" s="838">
        <v>0</v>
      </c>
    </row>
    <row r="22" spans="1:21" ht="14.45" customHeight="1" x14ac:dyDescent="0.2">
      <c r="A22" s="831">
        <v>22</v>
      </c>
      <c r="B22" s="832" t="s">
        <v>896</v>
      </c>
      <c r="C22" s="832" t="s">
        <v>900</v>
      </c>
      <c r="D22" s="833" t="s">
        <v>1502</v>
      </c>
      <c r="E22" s="834" t="s">
        <v>905</v>
      </c>
      <c r="F22" s="832" t="s">
        <v>897</v>
      </c>
      <c r="G22" s="832" t="s">
        <v>962</v>
      </c>
      <c r="H22" s="832" t="s">
        <v>554</v>
      </c>
      <c r="I22" s="832" t="s">
        <v>965</v>
      </c>
      <c r="J22" s="832" t="s">
        <v>616</v>
      </c>
      <c r="K22" s="832" t="s">
        <v>966</v>
      </c>
      <c r="L22" s="835">
        <v>32.25</v>
      </c>
      <c r="M22" s="835">
        <v>32.25</v>
      </c>
      <c r="N22" s="832">
        <v>1</v>
      </c>
      <c r="O22" s="836">
        <v>1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5" customHeight="1" x14ac:dyDescent="0.2">
      <c r="A23" s="831">
        <v>22</v>
      </c>
      <c r="B23" s="832" t="s">
        <v>896</v>
      </c>
      <c r="C23" s="832" t="s">
        <v>900</v>
      </c>
      <c r="D23" s="833" t="s">
        <v>1502</v>
      </c>
      <c r="E23" s="834" t="s">
        <v>905</v>
      </c>
      <c r="F23" s="832" t="s">
        <v>897</v>
      </c>
      <c r="G23" s="832" t="s">
        <v>962</v>
      </c>
      <c r="H23" s="832" t="s">
        <v>554</v>
      </c>
      <c r="I23" s="832" t="s">
        <v>967</v>
      </c>
      <c r="J23" s="832" t="s">
        <v>616</v>
      </c>
      <c r="K23" s="832" t="s">
        <v>968</v>
      </c>
      <c r="L23" s="835">
        <v>185.26</v>
      </c>
      <c r="M23" s="835">
        <v>185.26</v>
      </c>
      <c r="N23" s="832">
        <v>1</v>
      </c>
      <c r="O23" s="836">
        <v>0.5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5" customHeight="1" x14ac:dyDescent="0.2">
      <c r="A24" s="831">
        <v>22</v>
      </c>
      <c r="B24" s="832" t="s">
        <v>896</v>
      </c>
      <c r="C24" s="832" t="s">
        <v>900</v>
      </c>
      <c r="D24" s="833" t="s">
        <v>1502</v>
      </c>
      <c r="E24" s="834" t="s">
        <v>905</v>
      </c>
      <c r="F24" s="832" t="s">
        <v>897</v>
      </c>
      <c r="G24" s="832" t="s">
        <v>962</v>
      </c>
      <c r="H24" s="832" t="s">
        <v>554</v>
      </c>
      <c r="I24" s="832" t="s">
        <v>967</v>
      </c>
      <c r="J24" s="832" t="s">
        <v>616</v>
      </c>
      <c r="K24" s="832" t="s">
        <v>968</v>
      </c>
      <c r="L24" s="835">
        <v>103.67</v>
      </c>
      <c r="M24" s="835">
        <v>518.35</v>
      </c>
      <c r="N24" s="832">
        <v>5</v>
      </c>
      <c r="O24" s="836">
        <v>4</v>
      </c>
      <c r="P24" s="835">
        <v>103.67</v>
      </c>
      <c r="Q24" s="837">
        <v>0.19999999999999998</v>
      </c>
      <c r="R24" s="832">
        <v>1</v>
      </c>
      <c r="S24" s="837">
        <v>0.2</v>
      </c>
      <c r="T24" s="836">
        <v>1</v>
      </c>
      <c r="U24" s="838">
        <v>0.25</v>
      </c>
    </row>
    <row r="25" spans="1:21" ht="14.45" customHeight="1" x14ac:dyDescent="0.2">
      <c r="A25" s="831">
        <v>22</v>
      </c>
      <c r="B25" s="832" t="s">
        <v>896</v>
      </c>
      <c r="C25" s="832" t="s">
        <v>900</v>
      </c>
      <c r="D25" s="833" t="s">
        <v>1502</v>
      </c>
      <c r="E25" s="834" t="s">
        <v>905</v>
      </c>
      <c r="F25" s="832" t="s">
        <v>897</v>
      </c>
      <c r="G25" s="832" t="s">
        <v>969</v>
      </c>
      <c r="H25" s="832" t="s">
        <v>608</v>
      </c>
      <c r="I25" s="832" t="s">
        <v>970</v>
      </c>
      <c r="J25" s="832" t="s">
        <v>971</v>
      </c>
      <c r="K25" s="832" t="s">
        <v>972</v>
      </c>
      <c r="L25" s="835">
        <v>143.09</v>
      </c>
      <c r="M25" s="835">
        <v>572.36</v>
      </c>
      <c r="N25" s="832">
        <v>4</v>
      </c>
      <c r="O25" s="836">
        <v>2</v>
      </c>
      <c r="P25" s="835">
        <v>572.36</v>
      </c>
      <c r="Q25" s="837">
        <v>1</v>
      </c>
      <c r="R25" s="832">
        <v>4</v>
      </c>
      <c r="S25" s="837">
        <v>1</v>
      </c>
      <c r="T25" s="836">
        <v>2</v>
      </c>
      <c r="U25" s="838">
        <v>1</v>
      </c>
    </row>
    <row r="26" spans="1:21" ht="14.45" customHeight="1" x14ac:dyDescent="0.2">
      <c r="A26" s="831">
        <v>22</v>
      </c>
      <c r="B26" s="832" t="s">
        <v>896</v>
      </c>
      <c r="C26" s="832" t="s">
        <v>900</v>
      </c>
      <c r="D26" s="833" t="s">
        <v>1502</v>
      </c>
      <c r="E26" s="834" t="s">
        <v>905</v>
      </c>
      <c r="F26" s="832" t="s">
        <v>897</v>
      </c>
      <c r="G26" s="832" t="s">
        <v>973</v>
      </c>
      <c r="H26" s="832" t="s">
        <v>554</v>
      </c>
      <c r="I26" s="832" t="s">
        <v>974</v>
      </c>
      <c r="J26" s="832" t="s">
        <v>975</v>
      </c>
      <c r="K26" s="832" t="s">
        <v>976</v>
      </c>
      <c r="L26" s="835">
        <v>218.62</v>
      </c>
      <c r="M26" s="835">
        <v>874.48</v>
      </c>
      <c r="N26" s="832">
        <v>4</v>
      </c>
      <c r="O26" s="836">
        <v>2</v>
      </c>
      <c r="P26" s="835">
        <v>874.48</v>
      </c>
      <c r="Q26" s="837">
        <v>1</v>
      </c>
      <c r="R26" s="832">
        <v>4</v>
      </c>
      <c r="S26" s="837">
        <v>1</v>
      </c>
      <c r="T26" s="836">
        <v>2</v>
      </c>
      <c r="U26" s="838">
        <v>1</v>
      </c>
    </row>
    <row r="27" spans="1:21" ht="14.45" customHeight="1" x14ac:dyDescent="0.2">
      <c r="A27" s="831">
        <v>22</v>
      </c>
      <c r="B27" s="832" t="s">
        <v>896</v>
      </c>
      <c r="C27" s="832" t="s">
        <v>900</v>
      </c>
      <c r="D27" s="833" t="s">
        <v>1502</v>
      </c>
      <c r="E27" s="834" t="s">
        <v>905</v>
      </c>
      <c r="F27" s="832" t="s">
        <v>897</v>
      </c>
      <c r="G27" s="832" t="s">
        <v>977</v>
      </c>
      <c r="H27" s="832" t="s">
        <v>554</v>
      </c>
      <c r="I27" s="832" t="s">
        <v>978</v>
      </c>
      <c r="J27" s="832" t="s">
        <v>585</v>
      </c>
      <c r="K27" s="832" t="s">
        <v>979</v>
      </c>
      <c r="L27" s="835">
        <v>127.91</v>
      </c>
      <c r="M27" s="835">
        <v>255.82</v>
      </c>
      <c r="N27" s="832">
        <v>2</v>
      </c>
      <c r="O27" s="836">
        <v>1</v>
      </c>
      <c r="P27" s="835"/>
      <c r="Q27" s="837">
        <v>0</v>
      </c>
      <c r="R27" s="832"/>
      <c r="S27" s="837">
        <v>0</v>
      </c>
      <c r="T27" s="836"/>
      <c r="U27" s="838">
        <v>0</v>
      </c>
    </row>
    <row r="28" spans="1:21" ht="14.45" customHeight="1" x14ac:dyDescent="0.2">
      <c r="A28" s="831">
        <v>22</v>
      </c>
      <c r="B28" s="832" t="s">
        <v>896</v>
      </c>
      <c r="C28" s="832" t="s">
        <v>900</v>
      </c>
      <c r="D28" s="833" t="s">
        <v>1502</v>
      </c>
      <c r="E28" s="834" t="s">
        <v>905</v>
      </c>
      <c r="F28" s="832" t="s">
        <v>897</v>
      </c>
      <c r="G28" s="832" t="s">
        <v>980</v>
      </c>
      <c r="H28" s="832" t="s">
        <v>554</v>
      </c>
      <c r="I28" s="832" t="s">
        <v>981</v>
      </c>
      <c r="J28" s="832" t="s">
        <v>982</v>
      </c>
      <c r="K28" s="832" t="s">
        <v>983</v>
      </c>
      <c r="L28" s="835">
        <v>87.67</v>
      </c>
      <c r="M28" s="835">
        <v>613.68999999999994</v>
      </c>
      <c r="N28" s="832">
        <v>7</v>
      </c>
      <c r="O28" s="836">
        <v>2</v>
      </c>
      <c r="P28" s="835">
        <v>87.67</v>
      </c>
      <c r="Q28" s="837">
        <v>0.14285714285714288</v>
      </c>
      <c r="R28" s="832">
        <v>1</v>
      </c>
      <c r="S28" s="837">
        <v>0.14285714285714285</v>
      </c>
      <c r="T28" s="836">
        <v>0.5</v>
      </c>
      <c r="U28" s="838">
        <v>0.25</v>
      </c>
    </row>
    <row r="29" spans="1:21" ht="14.45" customHeight="1" x14ac:dyDescent="0.2">
      <c r="A29" s="831">
        <v>22</v>
      </c>
      <c r="B29" s="832" t="s">
        <v>896</v>
      </c>
      <c r="C29" s="832" t="s">
        <v>900</v>
      </c>
      <c r="D29" s="833" t="s">
        <v>1502</v>
      </c>
      <c r="E29" s="834" t="s">
        <v>905</v>
      </c>
      <c r="F29" s="832" t="s">
        <v>897</v>
      </c>
      <c r="G29" s="832" t="s">
        <v>984</v>
      </c>
      <c r="H29" s="832" t="s">
        <v>608</v>
      </c>
      <c r="I29" s="832" t="s">
        <v>985</v>
      </c>
      <c r="J29" s="832" t="s">
        <v>986</v>
      </c>
      <c r="K29" s="832" t="s">
        <v>987</v>
      </c>
      <c r="L29" s="835">
        <v>47.7</v>
      </c>
      <c r="M29" s="835">
        <v>47.7</v>
      </c>
      <c r="N29" s="832">
        <v>1</v>
      </c>
      <c r="O29" s="836">
        <v>1</v>
      </c>
      <c r="P29" s="835"/>
      <c r="Q29" s="837">
        <v>0</v>
      </c>
      <c r="R29" s="832"/>
      <c r="S29" s="837">
        <v>0</v>
      </c>
      <c r="T29" s="836"/>
      <c r="U29" s="838">
        <v>0</v>
      </c>
    </row>
    <row r="30" spans="1:21" ht="14.45" customHeight="1" x14ac:dyDescent="0.2">
      <c r="A30" s="831">
        <v>22</v>
      </c>
      <c r="B30" s="832" t="s">
        <v>896</v>
      </c>
      <c r="C30" s="832" t="s">
        <v>900</v>
      </c>
      <c r="D30" s="833" t="s">
        <v>1502</v>
      </c>
      <c r="E30" s="834" t="s">
        <v>905</v>
      </c>
      <c r="F30" s="832" t="s">
        <v>897</v>
      </c>
      <c r="G30" s="832" t="s">
        <v>984</v>
      </c>
      <c r="H30" s="832" t="s">
        <v>608</v>
      </c>
      <c r="I30" s="832" t="s">
        <v>988</v>
      </c>
      <c r="J30" s="832" t="s">
        <v>986</v>
      </c>
      <c r="K30" s="832" t="s">
        <v>989</v>
      </c>
      <c r="L30" s="835">
        <v>158.99</v>
      </c>
      <c r="M30" s="835">
        <v>158.99</v>
      </c>
      <c r="N30" s="832">
        <v>1</v>
      </c>
      <c r="O30" s="836">
        <v>0.5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5" customHeight="1" x14ac:dyDescent="0.2">
      <c r="A31" s="831">
        <v>22</v>
      </c>
      <c r="B31" s="832" t="s">
        <v>896</v>
      </c>
      <c r="C31" s="832" t="s">
        <v>900</v>
      </c>
      <c r="D31" s="833" t="s">
        <v>1502</v>
      </c>
      <c r="E31" s="834" t="s">
        <v>905</v>
      </c>
      <c r="F31" s="832" t="s">
        <v>897</v>
      </c>
      <c r="G31" s="832" t="s">
        <v>990</v>
      </c>
      <c r="H31" s="832" t="s">
        <v>554</v>
      </c>
      <c r="I31" s="832" t="s">
        <v>991</v>
      </c>
      <c r="J31" s="832" t="s">
        <v>992</v>
      </c>
      <c r="K31" s="832" t="s">
        <v>878</v>
      </c>
      <c r="L31" s="835">
        <v>192.28</v>
      </c>
      <c r="M31" s="835">
        <v>769.12</v>
      </c>
      <c r="N31" s="832">
        <v>4</v>
      </c>
      <c r="O31" s="836">
        <v>1.5</v>
      </c>
      <c r="P31" s="835">
        <v>384.56</v>
      </c>
      <c r="Q31" s="837">
        <v>0.5</v>
      </c>
      <c r="R31" s="832">
        <v>2</v>
      </c>
      <c r="S31" s="837">
        <v>0.5</v>
      </c>
      <c r="T31" s="836">
        <v>0.5</v>
      </c>
      <c r="U31" s="838">
        <v>0.33333333333333331</v>
      </c>
    </row>
    <row r="32" spans="1:21" ht="14.45" customHeight="1" x14ac:dyDescent="0.2">
      <c r="A32" s="831">
        <v>22</v>
      </c>
      <c r="B32" s="832" t="s">
        <v>896</v>
      </c>
      <c r="C32" s="832" t="s">
        <v>900</v>
      </c>
      <c r="D32" s="833" t="s">
        <v>1502</v>
      </c>
      <c r="E32" s="834" t="s">
        <v>905</v>
      </c>
      <c r="F32" s="832" t="s">
        <v>897</v>
      </c>
      <c r="G32" s="832" t="s">
        <v>993</v>
      </c>
      <c r="H32" s="832" t="s">
        <v>554</v>
      </c>
      <c r="I32" s="832" t="s">
        <v>994</v>
      </c>
      <c r="J32" s="832" t="s">
        <v>995</v>
      </c>
      <c r="K32" s="832" t="s">
        <v>996</v>
      </c>
      <c r="L32" s="835">
        <v>33.18</v>
      </c>
      <c r="M32" s="835">
        <v>33.18</v>
      </c>
      <c r="N32" s="832">
        <v>1</v>
      </c>
      <c r="O32" s="836">
        <v>0.5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5" customHeight="1" x14ac:dyDescent="0.2">
      <c r="A33" s="831">
        <v>22</v>
      </c>
      <c r="B33" s="832" t="s">
        <v>896</v>
      </c>
      <c r="C33" s="832" t="s">
        <v>900</v>
      </c>
      <c r="D33" s="833" t="s">
        <v>1502</v>
      </c>
      <c r="E33" s="834" t="s">
        <v>905</v>
      </c>
      <c r="F33" s="832" t="s">
        <v>897</v>
      </c>
      <c r="G33" s="832" t="s">
        <v>997</v>
      </c>
      <c r="H33" s="832" t="s">
        <v>554</v>
      </c>
      <c r="I33" s="832" t="s">
        <v>998</v>
      </c>
      <c r="J33" s="832" t="s">
        <v>661</v>
      </c>
      <c r="K33" s="832" t="s">
        <v>999</v>
      </c>
      <c r="L33" s="835">
        <v>0</v>
      </c>
      <c r="M33" s="835">
        <v>0</v>
      </c>
      <c r="N33" s="832">
        <v>1</v>
      </c>
      <c r="O33" s="836">
        <v>1</v>
      </c>
      <c r="P33" s="835"/>
      <c r="Q33" s="837"/>
      <c r="R33" s="832"/>
      <c r="S33" s="837">
        <v>0</v>
      </c>
      <c r="T33" s="836"/>
      <c r="U33" s="838">
        <v>0</v>
      </c>
    </row>
    <row r="34" spans="1:21" ht="14.45" customHeight="1" x14ac:dyDescent="0.2">
      <c r="A34" s="831">
        <v>22</v>
      </c>
      <c r="B34" s="832" t="s">
        <v>896</v>
      </c>
      <c r="C34" s="832" t="s">
        <v>900</v>
      </c>
      <c r="D34" s="833" t="s">
        <v>1502</v>
      </c>
      <c r="E34" s="834" t="s">
        <v>905</v>
      </c>
      <c r="F34" s="832" t="s">
        <v>897</v>
      </c>
      <c r="G34" s="832" t="s">
        <v>997</v>
      </c>
      <c r="H34" s="832" t="s">
        <v>554</v>
      </c>
      <c r="I34" s="832" t="s">
        <v>877</v>
      </c>
      <c r="J34" s="832" t="s">
        <v>661</v>
      </c>
      <c r="K34" s="832" t="s">
        <v>878</v>
      </c>
      <c r="L34" s="835">
        <v>0</v>
      </c>
      <c r="M34" s="835">
        <v>0</v>
      </c>
      <c r="N34" s="832">
        <v>32</v>
      </c>
      <c r="O34" s="836">
        <v>29.5</v>
      </c>
      <c r="P34" s="835">
        <v>0</v>
      </c>
      <c r="Q34" s="837"/>
      <c r="R34" s="832">
        <v>8</v>
      </c>
      <c r="S34" s="837">
        <v>0.25</v>
      </c>
      <c r="T34" s="836">
        <v>7.5</v>
      </c>
      <c r="U34" s="838">
        <v>0.25423728813559321</v>
      </c>
    </row>
    <row r="35" spans="1:21" ht="14.45" customHeight="1" x14ac:dyDescent="0.2">
      <c r="A35" s="831">
        <v>22</v>
      </c>
      <c r="B35" s="832" t="s">
        <v>896</v>
      </c>
      <c r="C35" s="832" t="s">
        <v>900</v>
      </c>
      <c r="D35" s="833" t="s">
        <v>1502</v>
      </c>
      <c r="E35" s="834" t="s">
        <v>905</v>
      </c>
      <c r="F35" s="832" t="s">
        <v>897</v>
      </c>
      <c r="G35" s="832" t="s">
        <v>997</v>
      </c>
      <c r="H35" s="832" t="s">
        <v>554</v>
      </c>
      <c r="I35" s="832" t="s">
        <v>1000</v>
      </c>
      <c r="J35" s="832" t="s">
        <v>1001</v>
      </c>
      <c r="K35" s="832" t="s">
        <v>1002</v>
      </c>
      <c r="L35" s="835">
        <v>0</v>
      </c>
      <c r="M35" s="835">
        <v>0</v>
      </c>
      <c r="N35" s="832">
        <v>1</v>
      </c>
      <c r="O35" s="836">
        <v>1</v>
      </c>
      <c r="P35" s="835"/>
      <c r="Q35" s="837"/>
      <c r="R35" s="832"/>
      <c r="S35" s="837">
        <v>0</v>
      </c>
      <c r="T35" s="836"/>
      <c r="U35" s="838">
        <v>0</v>
      </c>
    </row>
    <row r="36" spans="1:21" ht="14.45" customHeight="1" x14ac:dyDescent="0.2">
      <c r="A36" s="831">
        <v>22</v>
      </c>
      <c r="B36" s="832" t="s">
        <v>896</v>
      </c>
      <c r="C36" s="832" t="s">
        <v>900</v>
      </c>
      <c r="D36" s="833" t="s">
        <v>1502</v>
      </c>
      <c r="E36" s="834" t="s">
        <v>905</v>
      </c>
      <c r="F36" s="832" t="s">
        <v>897</v>
      </c>
      <c r="G36" s="832" t="s">
        <v>997</v>
      </c>
      <c r="H36" s="832" t="s">
        <v>608</v>
      </c>
      <c r="I36" s="832" t="s">
        <v>879</v>
      </c>
      <c r="J36" s="832" t="s">
        <v>661</v>
      </c>
      <c r="K36" s="832" t="s">
        <v>878</v>
      </c>
      <c r="L36" s="835">
        <v>0</v>
      </c>
      <c r="M36" s="835">
        <v>0</v>
      </c>
      <c r="N36" s="832">
        <v>22</v>
      </c>
      <c r="O36" s="836">
        <v>22</v>
      </c>
      <c r="P36" s="835">
        <v>0</v>
      </c>
      <c r="Q36" s="837"/>
      <c r="R36" s="832">
        <v>8</v>
      </c>
      <c r="S36" s="837">
        <v>0.36363636363636365</v>
      </c>
      <c r="T36" s="836">
        <v>8</v>
      </c>
      <c r="U36" s="838">
        <v>0.36363636363636365</v>
      </c>
    </row>
    <row r="37" spans="1:21" ht="14.45" customHeight="1" x14ac:dyDescent="0.2">
      <c r="A37" s="831">
        <v>22</v>
      </c>
      <c r="B37" s="832" t="s">
        <v>896</v>
      </c>
      <c r="C37" s="832" t="s">
        <v>900</v>
      </c>
      <c r="D37" s="833" t="s">
        <v>1502</v>
      </c>
      <c r="E37" s="834" t="s">
        <v>905</v>
      </c>
      <c r="F37" s="832" t="s">
        <v>897</v>
      </c>
      <c r="G37" s="832" t="s">
        <v>1003</v>
      </c>
      <c r="H37" s="832" t="s">
        <v>554</v>
      </c>
      <c r="I37" s="832" t="s">
        <v>1004</v>
      </c>
      <c r="J37" s="832" t="s">
        <v>1005</v>
      </c>
      <c r="K37" s="832" t="s">
        <v>1006</v>
      </c>
      <c r="L37" s="835">
        <v>485.19</v>
      </c>
      <c r="M37" s="835">
        <v>485.19</v>
      </c>
      <c r="N37" s="832">
        <v>1</v>
      </c>
      <c r="O37" s="836">
        <v>0.5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5" customHeight="1" x14ac:dyDescent="0.2">
      <c r="A38" s="831">
        <v>22</v>
      </c>
      <c r="B38" s="832" t="s">
        <v>896</v>
      </c>
      <c r="C38" s="832" t="s">
        <v>900</v>
      </c>
      <c r="D38" s="833" t="s">
        <v>1502</v>
      </c>
      <c r="E38" s="834" t="s">
        <v>905</v>
      </c>
      <c r="F38" s="832" t="s">
        <v>897</v>
      </c>
      <c r="G38" s="832" t="s">
        <v>1007</v>
      </c>
      <c r="H38" s="832" t="s">
        <v>608</v>
      </c>
      <c r="I38" s="832" t="s">
        <v>1008</v>
      </c>
      <c r="J38" s="832" t="s">
        <v>1009</v>
      </c>
      <c r="K38" s="832" t="s">
        <v>1010</v>
      </c>
      <c r="L38" s="835">
        <v>414.07</v>
      </c>
      <c r="M38" s="835">
        <v>414.07</v>
      </c>
      <c r="N38" s="832">
        <v>1</v>
      </c>
      <c r="O38" s="836">
        <v>0.5</v>
      </c>
      <c r="P38" s="835"/>
      <c r="Q38" s="837">
        <v>0</v>
      </c>
      <c r="R38" s="832"/>
      <c r="S38" s="837">
        <v>0</v>
      </c>
      <c r="T38" s="836"/>
      <c r="U38" s="838">
        <v>0</v>
      </c>
    </row>
    <row r="39" spans="1:21" ht="14.45" customHeight="1" x14ac:dyDescent="0.2">
      <c r="A39" s="831">
        <v>22</v>
      </c>
      <c r="B39" s="832" t="s">
        <v>896</v>
      </c>
      <c r="C39" s="832" t="s">
        <v>900</v>
      </c>
      <c r="D39" s="833" t="s">
        <v>1502</v>
      </c>
      <c r="E39" s="834" t="s">
        <v>905</v>
      </c>
      <c r="F39" s="832" t="s">
        <v>897</v>
      </c>
      <c r="G39" s="832" t="s">
        <v>1007</v>
      </c>
      <c r="H39" s="832" t="s">
        <v>554</v>
      </c>
      <c r="I39" s="832" t="s">
        <v>1011</v>
      </c>
      <c r="J39" s="832" t="s">
        <v>1009</v>
      </c>
      <c r="K39" s="832" t="s">
        <v>1012</v>
      </c>
      <c r="L39" s="835">
        <v>414.07</v>
      </c>
      <c r="M39" s="835">
        <v>414.07</v>
      </c>
      <c r="N39" s="832">
        <v>1</v>
      </c>
      <c r="O39" s="836">
        <v>0.5</v>
      </c>
      <c r="P39" s="835"/>
      <c r="Q39" s="837">
        <v>0</v>
      </c>
      <c r="R39" s="832"/>
      <c r="S39" s="837">
        <v>0</v>
      </c>
      <c r="T39" s="836"/>
      <c r="U39" s="838">
        <v>0</v>
      </c>
    </row>
    <row r="40" spans="1:21" ht="14.45" customHeight="1" x14ac:dyDescent="0.2">
      <c r="A40" s="831">
        <v>22</v>
      </c>
      <c r="B40" s="832" t="s">
        <v>896</v>
      </c>
      <c r="C40" s="832" t="s">
        <v>900</v>
      </c>
      <c r="D40" s="833" t="s">
        <v>1502</v>
      </c>
      <c r="E40" s="834" t="s">
        <v>905</v>
      </c>
      <c r="F40" s="832" t="s">
        <v>897</v>
      </c>
      <c r="G40" s="832" t="s">
        <v>1013</v>
      </c>
      <c r="H40" s="832" t="s">
        <v>608</v>
      </c>
      <c r="I40" s="832" t="s">
        <v>1014</v>
      </c>
      <c r="J40" s="832" t="s">
        <v>874</v>
      </c>
      <c r="K40" s="832" t="s">
        <v>1015</v>
      </c>
      <c r="L40" s="835">
        <v>74.08</v>
      </c>
      <c r="M40" s="835">
        <v>370.4</v>
      </c>
      <c r="N40" s="832">
        <v>5</v>
      </c>
      <c r="O40" s="836">
        <v>5</v>
      </c>
      <c r="P40" s="835">
        <v>74.08</v>
      </c>
      <c r="Q40" s="837">
        <v>0.2</v>
      </c>
      <c r="R40" s="832">
        <v>1</v>
      </c>
      <c r="S40" s="837">
        <v>0.2</v>
      </c>
      <c r="T40" s="836">
        <v>1</v>
      </c>
      <c r="U40" s="838">
        <v>0.2</v>
      </c>
    </row>
    <row r="41" spans="1:21" ht="14.45" customHeight="1" x14ac:dyDescent="0.2">
      <c r="A41" s="831">
        <v>22</v>
      </c>
      <c r="B41" s="832" t="s">
        <v>896</v>
      </c>
      <c r="C41" s="832" t="s">
        <v>900</v>
      </c>
      <c r="D41" s="833" t="s">
        <v>1502</v>
      </c>
      <c r="E41" s="834" t="s">
        <v>905</v>
      </c>
      <c r="F41" s="832" t="s">
        <v>897</v>
      </c>
      <c r="G41" s="832" t="s">
        <v>1013</v>
      </c>
      <c r="H41" s="832" t="s">
        <v>608</v>
      </c>
      <c r="I41" s="832" t="s">
        <v>1016</v>
      </c>
      <c r="J41" s="832" t="s">
        <v>874</v>
      </c>
      <c r="K41" s="832" t="s">
        <v>1017</v>
      </c>
      <c r="L41" s="835">
        <v>94.28</v>
      </c>
      <c r="M41" s="835">
        <v>1319.92</v>
      </c>
      <c r="N41" s="832">
        <v>14</v>
      </c>
      <c r="O41" s="836">
        <v>12</v>
      </c>
      <c r="P41" s="835">
        <v>754.24</v>
      </c>
      <c r="Q41" s="837">
        <v>0.5714285714285714</v>
      </c>
      <c r="R41" s="832">
        <v>8</v>
      </c>
      <c r="S41" s="837">
        <v>0.5714285714285714</v>
      </c>
      <c r="T41" s="836">
        <v>6</v>
      </c>
      <c r="U41" s="838">
        <v>0.5</v>
      </c>
    </row>
    <row r="42" spans="1:21" ht="14.45" customHeight="1" x14ac:dyDescent="0.2">
      <c r="A42" s="831">
        <v>22</v>
      </c>
      <c r="B42" s="832" t="s">
        <v>896</v>
      </c>
      <c r="C42" s="832" t="s">
        <v>900</v>
      </c>
      <c r="D42" s="833" t="s">
        <v>1502</v>
      </c>
      <c r="E42" s="834" t="s">
        <v>905</v>
      </c>
      <c r="F42" s="832" t="s">
        <v>897</v>
      </c>
      <c r="G42" s="832" t="s">
        <v>1013</v>
      </c>
      <c r="H42" s="832" t="s">
        <v>608</v>
      </c>
      <c r="I42" s="832" t="s">
        <v>1018</v>
      </c>
      <c r="J42" s="832" t="s">
        <v>874</v>
      </c>
      <c r="K42" s="832" t="s">
        <v>1019</v>
      </c>
      <c r="L42" s="835">
        <v>168.36</v>
      </c>
      <c r="M42" s="835">
        <v>1851.96</v>
      </c>
      <c r="N42" s="832">
        <v>11</v>
      </c>
      <c r="O42" s="836">
        <v>8</v>
      </c>
      <c r="P42" s="835">
        <v>841.80000000000007</v>
      </c>
      <c r="Q42" s="837">
        <v>0.45454545454545459</v>
      </c>
      <c r="R42" s="832">
        <v>5</v>
      </c>
      <c r="S42" s="837">
        <v>0.45454545454545453</v>
      </c>
      <c r="T42" s="836">
        <v>2.5</v>
      </c>
      <c r="U42" s="838">
        <v>0.3125</v>
      </c>
    </row>
    <row r="43" spans="1:21" ht="14.45" customHeight="1" x14ac:dyDescent="0.2">
      <c r="A43" s="831">
        <v>22</v>
      </c>
      <c r="B43" s="832" t="s">
        <v>896</v>
      </c>
      <c r="C43" s="832" t="s">
        <v>900</v>
      </c>
      <c r="D43" s="833" t="s">
        <v>1502</v>
      </c>
      <c r="E43" s="834" t="s">
        <v>905</v>
      </c>
      <c r="F43" s="832" t="s">
        <v>897</v>
      </c>
      <c r="G43" s="832" t="s">
        <v>1013</v>
      </c>
      <c r="H43" s="832" t="s">
        <v>608</v>
      </c>
      <c r="I43" s="832" t="s">
        <v>1020</v>
      </c>
      <c r="J43" s="832" t="s">
        <v>874</v>
      </c>
      <c r="K43" s="832" t="s">
        <v>1021</v>
      </c>
      <c r="L43" s="835">
        <v>115.33</v>
      </c>
      <c r="M43" s="835">
        <v>922.64</v>
      </c>
      <c r="N43" s="832">
        <v>8</v>
      </c>
      <c r="O43" s="836">
        <v>8</v>
      </c>
      <c r="P43" s="835">
        <v>345.99</v>
      </c>
      <c r="Q43" s="837">
        <v>0.375</v>
      </c>
      <c r="R43" s="832">
        <v>3</v>
      </c>
      <c r="S43" s="837">
        <v>0.375</v>
      </c>
      <c r="T43" s="836">
        <v>3</v>
      </c>
      <c r="U43" s="838">
        <v>0.375</v>
      </c>
    </row>
    <row r="44" spans="1:21" ht="14.45" customHeight="1" x14ac:dyDescent="0.2">
      <c r="A44" s="831">
        <v>22</v>
      </c>
      <c r="B44" s="832" t="s">
        <v>896</v>
      </c>
      <c r="C44" s="832" t="s">
        <v>900</v>
      </c>
      <c r="D44" s="833" t="s">
        <v>1502</v>
      </c>
      <c r="E44" s="834" t="s">
        <v>905</v>
      </c>
      <c r="F44" s="832" t="s">
        <v>897</v>
      </c>
      <c r="G44" s="832" t="s">
        <v>1013</v>
      </c>
      <c r="H44" s="832" t="s">
        <v>608</v>
      </c>
      <c r="I44" s="832" t="s">
        <v>1022</v>
      </c>
      <c r="J44" s="832" t="s">
        <v>871</v>
      </c>
      <c r="K44" s="832" t="s">
        <v>1023</v>
      </c>
      <c r="L44" s="835">
        <v>105.23</v>
      </c>
      <c r="M44" s="835">
        <v>4419.66</v>
      </c>
      <c r="N44" s="832">
        <v>42</v>
      </c>
      <c r="O44" s="836">
        <v>39</v>
      </c>
      <c r="P44" s="835">
        <v>1578.45</v>
      </c>
      <c r="Q44" s="837">
        <v>0.35714285714285715</v>
      </c>
      <c r="R44" s="832">
        <v>15</v>
      </c>
      <c r="S44" s="837">
        <v>0.35714285714285715</v>
      </c>
      <c r="T44" s="836">
        <v>12.5</v>
      </c>
      <c r="U44" s="838">
        <v>0.32051282051282054</v>
      </c>
    </row>
    <row r="45" spans="1:21" ht="14.45" customHeight="1" x14ac:dyDescent="0.2">
      <c r="A45" s="831">
        <v>22</v>
      </c>
      <c r="B45" s="832" t="s">
        <v>896</v>
      </c>
      <c r="C45" s="832" t="s">
        <v>900</v>
      </c>
      <c r="D45" s="833" t="s">
        <v>1502</v>
      </c>
      <c r="E45" s="834" t="s">
        <v>905</v>
      </c>
      <c r="F45" s="832" t="s">
        <v>897</v>
      </c>
      <c r="G45" s="832" t="s">
        <v>1013</v>
      </c>
      <c r="H45" s="832" t="s">
        <v>608</v>
      </c>
      <c r="I45" s="832" t="s">
        <v>1024</v>
      </c>
      <c r="J45" s="832" t="s">
        <v>871</v>
      </c>
      <c r="K45" s="832" t="s">
        <v>1025</v>
      </c>
      <c r="L45" s="835">
        <v>126.27</v>
      </c>
      <c r="M45" s="835">
        <v>9343.9800000000032</v>
      </c>
      <c r="N45" s="832">
        <v>74</v>
      </c>
      <c r="O45" s="836">
        <v>63</v>
      </c>
      <c r="P45" s="835">
        <v>4798.260000000002</v>
      </c>
      <c r="Q45" s="837">
        <v>0.5135135135135136</v>
      </c>
      <c r="R45" s="832">
        <v>38</v>
      </c>
      <c r="S45" s="837">
        <v>0.51351351351351349</v>
      </c>
      <c r="T45" s="836">
        <v>30</v>
      </c>
      <c r="U45" s="838">
        <v>0.47619047619047616</v>
      </c>
    </row>
    <row r="46" spans="1:21" ht="14.45" customHeight="1" x14ac:dyDescent="0.2">
      <c r="A46" s="831">
        <v>22</v>
      </c>
      <c r="B46" s="832" t="s">
        <v>896</v>
      </c>
      <c r="C46" s="832" t="s">
        <v>900</v>
      </c>
      <c r="D46" s="833" t="s">
        <v>1502</v>
      </c>
      <c r="E46" s="834" t="s">
        <v>905</v>
      </c>
      <c r="F46" s="832" t="s">
        <v>897</v>
      </c>
      <c r="G46" s="832" t="s">
        <v>1013</v>
      </c>
      <c r="H46" s="832" t="s">
        <v>608</v>
      </c>
      <c r="I46" s="832" t="s">
        <v>1026</v>
      </c>
      <c r="J46" s="832" t="s">
        <v>871</v>
      </c>
      <c r="K46" s="832" t="s">
        <v>1027</v>
      </c>
      <c r="L46" s="835">
        <v>63.14</v>
      </c>
      <c r="M46" s="835">
        <v>568.26</v>
      </c>
      <c r="N46" s="832">
        <v>9</v>
      </c>
      <c r="O46" s="836">
        <v>7.5</v>
      </c>
      <c r="P46" s="835">
        <v>252.56</v>
      </c>
      <c r="Q46" s="837">
        <v>0.44444444444444448</v>
      </c>
      <c r="R46" s="832">
        <v>4</v>
      </c>
      <c r="S46" s="837">
        <v>0.44444444444444442</v>
      </c>
      <c r="T46" s="836">
        <v>4</v>
      </c>
      <c r="U46" s="838">
        <v>0.53333333333333333</v>
      </c>
    </row>
    <row r="47" spans="1:21" ht="14.45" customHeight="1" x14ac:dyDescent="0.2">
      <c r="A47" s="831">
        <v>22</v>
      </c>
      <c r="B47" s="832" t="s">
        <v>896</v>
      </c>
      <c r="C47" s="832" t="s">
        <v>900</v>
      </c>
      <c r="D47" s="833" t="s">
        <v>1502</v>
      </c>
      <c r="E47" s="834" t="s">
        <v>905</v>
      </c>
      <c r="F47" s="832" t="s">
        <v>897</v>
      </c>
      <c r="G47" s="832" t="s">
        <v>1013</v>
      </c>
      <c r="H47" s="832" t="s">
        <v>608</v>
      </c>
      <c r="I47" s="832" t="s">
        <v>1028</v>
      </c>
      <c r="J47" s="832" t="s">
        <v>871</v>
      </c>
      <c r="K47" s="832" t="s">
        <v>1029</v>
      </c>
      <c r="L47" s="835">
        <v>84.18</v>
      </c>
      <c r="M47" s="835">
        <v>8502.1799999999967</v>
      </c>
      <c r="N47" s="832">
        <v>101</v>
      </c>
      <c r="O47" s="836">
        <v>81</v>
      </c>
      <c r="P47" s="835">
        <v>4377.3599999999997</v>
      </c>
      <c r="Q47" s="837">
        <v>0.51485148514851498</v>
      </c>
      <c r="R47" s="832">
        <v>52</v>
      </c>
      <c r="S47" s="837">
        <v>0.51485148514851486</v>
      </c>
      <c r="T47" s="836">
        <v>39</v>
      </c>
      <c r="U47" s="838">
        <v>0.48148148148148145</v>
      </c>
    </row>
    <row r="48" spans="1:21" ht="14.45" customHeight="1" x14ac:dyDescent="0.2">
      <c r="A48" s="831">
        <v>22</v>
      </c>
      <c r="B48" s="832" t="s">
        <v>896</v>
      </c>
      <c r="C48" s="832" t="s">
        <v>900</v>
      </c>
      <c r="D48" s="833" t="s">
        <v>1502</v>
      </c>
      <c r="E48" s="834" t="s">
        <v>905</v>
      </c>
      <c r="F48" s="832" t="s">
        <v>897</v>
      </c>
      <c r="G48" s="832" t="s">
        <v>1013</v>
      </c>
      <c r="H48" s="832" t="s">
        <v>608</v>
      </c>
      <c r="I48" s="832" t="s">
        <v>1030</v>
      </c>
      <c r="J48" s="832" t="s">
        <v>874</v>
      </c>
      <c r="K48" s="832" t="s">
        <v>1031</v>
      </c>
      <c r="L48" s="835">
        <v>63.14</v>
      </c>
      <c r="M48" s="835">
        <v>315.7</v>
      </c>
      <c r="N48" s="832">
        <v>5</v>
      </c>
      <c r="O48" s="836">
        <v>4.5</v>
      </c>
      <c r="P48" s="835"/>
      <c r="Q48" s="837">
        <v>0</v>
      </c>
      <c r="R48" s="832"/>
      <c r="S48" s="837">
        <v>0</v>
      </c>
      <c r="T48" s="836"/>
      <c r="U48" s="838">
        <v>0</v>
      </c>
    </row>
    <row r="49" spans="1:21" ht="14.45" customHeight="1" x14ac:dyDescent="0.2">
      <c r="A49" s="831">
        <v>22</v>
      </c>
      <c r="B49" s="832" t="s">
        <v>896</v>
      </c>
      <c r="C49" s="832" t="s">
        <v>900</v>
      </c>
      <c r="D49" s="833" t="s">
        <v>1502</v>
      </c>
      <c r="E49" s="834" t="s">
        <v>905</v>
      </c>
      <c r="F49" s="832" t="s">
        <v>897</v>
      </c>
      <c r="G49" s="832" t="s">
        <v>1013</v>
      </c>
      <c r="H49" s="832" t="s">
        <v>608</v>
      </c>
      <c r="I49" s="832" t="s">
        <v>1032</v>
      </c>
      <c r="J49" s="832" t="s">
        <v>874</v>
      </c>
      <c r="K49" s="832" t="s">
        <v>1033</v>
      </c>
      <c r="L49" s="835">
        <v>105.23</v>
      </c>
      <c r="M49" s="835">
        <v>1894.14</v>
      </c>
      <c r="N49" s="832">
        <v>18</v>
      </c>
      <c r="O49" s="836">
        <v>17.5</v>
      </c>
      <c r="P49" s="835">
        <v>420.92</v>
      </c>
      <c r="Q49" s="837">
        <v>0.22222222222222221</v>
      </c>
      <c r="R49" s="832">
        <v>4</v>
      </c>
      <c r="S49" s="837">
        <v>0.22222222222222221</v>
      </c>
      <c r="T49" s="836">
        <v>3.5</v>
      </c>
      <c r="U49" s="838">
        <v>0.2</v>
      </c>
    </row>
    <row r="50" spans="1:21" ht="14.45" customHeight="1" x14ac:dyDescent="0.2">
      <c r="A50" s="831">
        <v>22</v>
      </c>
      <c r="B50" s="832" t="s">
        <v>896</v>
      </c>
      <c r="C50" s="832" t="s">
        <v>900</v>
      </c>
      <c r="D50" s="833" t="s">
        <v>1502</v>
      </c>
      <c r="E50" s="834" t="s">
        <v>905</v>
      </c>
      <c r="F50" s="832" t="s">
        <v>897</v>
      </c>
      <c r="G50" s="832" t="s">
        <v>1013</v>
      </c>
      <c r="H50" s="832" t="s">
        <v>608</v>
      </c>
      <c r="I50" s="832" t="s">
        <v>873</v>
      </c>
      <c r="J50" s="832" t="s">
        <v>874</v>
      </c>
      <c r="K50" s="832" t="s">
        <v>875</v>
      </c>
      <c r="L50" s="835">
        <v>49.08</v>
      </c>
      <c r="M50" s="835">
        <v>98.16</v>
      </c>
      <c r="N50" s="832">
        <v>2</v>
      </c>
      <c r="O50" s="836">
        <v>1</v>
      </c>
      <c r="P50" s="835">
        <v>98.16</v>
      </c>
      <c r="Q50" s="837">
        <v>1</v>
      </c>
      <c r="R50" s="832">
        <v>2</v>
      </c>
      <c r="S50" s="837">
        <v>1</v>
      </c>
      <c r="T50" s="836">
        <v>1</v>
      </c>
      <c r="U50" s="838">
        <v>1</v>
      </c>
    </row>
    <row r="51" spans="1:21" ht="14.45" customHeight="1" x14ac:dyDescent="0.2">
      <c r="A51" s="831">
        <v>22</v>
      </c>
      <c r="B51" s="832" t="s">
        <v>896</v>
      </c>
      <c r="C51" s="832" t="s">
        <v>900</v>
      </c>
      <c r="D51" s="833" t="s">
        <v>1502</v>
      </c>
      <c r="E51" s="834" t="s">
        <v>905</v>
      </c>
      <c r="F51" s="832" t="s">
        <v>897</v>
      </c>
      <c r="G51" s="832" t="s">
        <v>1013</v>
      </c>
      <c r="H51" s="832" t="s">
        <v>608</v>
      </c>
      <c r="I51" s="832" t="s">
        <v>1034</v>
      </c>
      <c r="J51" s="832" t="s">
        <v>874</v>
      </c>
      <c r="K51" s="832" t="s">
        <v>1035</v>
      </c>
      <c r="L51" s="835">
        <v>126.27</v>
      </c>
      <c r="M51" s="835">
        <v>2272.86</v>
      </c>
      <c r="N51" s="832">
        <v>18</v>
      </c>
      <c r="O51" s="836">
        <v>13</v>
      </c>
      <c r="P51" s="835">
        <v>1388.97</v>
      </c>
      <c r="Q51" s="837">
        <v>0.61111111111111105</v>
      </c>
      <c r="R51" s="832">
        <v>11</v>
      </c>
      <c r="S51" s="837">
        <v>0.61111111111111116</v>
      </c>
      <c r="T51" s="836">
        <v>7</v>
      </c>
      <c r="U51" s="838">
        <v>0.53846153846153844</v>
      </c>
    </row>
    <row r="52" spans="1:21" ht="14.45" customHeight="1" x14ac:dyDescent="0.2">
      <c r="A52" s="831">
        <v>22</v>
      </c>
      <c r="B52" s="832" t="s">
        <v>896</v>
      </c>
      <c r="C52" s="832" t="s">
        <v>900</v>
      </c>
      <c r="D52" s="833" t="s">
        <v>1502</v>
      </c>
      <c r="E52" s="834" t="s">
        <v>905</v>
      </c>
      <c r="F52" s="832" t="s">
        <v>897</v>
      </c>
      <c r="G52" s="832" t="s">
        <v>1013</v>
      </c>
      <c r="H52" s="832" t="s">
        <v>608</v>
      </c>
      <c r="I52" s="832" t="s">
        <v>1036</v>
      </c>
      <c r="J52" s="832" t="s">
        <v>874</v>
      </c>
      <c r="K52" s="832" t="s">
        <v>1037</v>
      </c>
      <c r="L52" s="835">
        <v>84.18</v>
      </c>
      <c r="M52" s="835">
        <v>1683.6000000000001</v>
      </c>
      <c r="N52" s="832">
        <v>20</v>
      </c>
      <c r="O52" s="836">
        <v>16.5</v>
      </c>
      <c r="P52" s="835">
        <v>1094.3400000000001</v>
      </c>
      <c r="Q52" s="837">
        <v>0.65</v>
      </c>
      <c r="R52" s="832">
        <v>13</v>
      </c>
      <c r="S52" s="837">
        <v>0.65</v>
      </c>
      <c r="T52" s="836">
        <v>10.5</v>
      </c>
      <c r="U52" s="838">
        <v>0.63636363636363635</v>
      </c>
    </row>
    <row r="53" spans="1:21" ht="14.45" customHeight="1" x14ac:dyDescent="0.2">
      <c r="A53" s="831">
        <v>22</v>
      </c>
      <c r="B53" s="832" t="s">
        <v>896</v>
      </c>
      <c r="C53" s="832" t="s">
        <v>900</v>
      </c>
      <c r="D53" s="833" t="s">
        <v>1502</v>
      </c>
      <c r="E53" s="834" t="s">
        <v>905</v>
      </c>
      <c r="F53" s="832" t="s">
        <v>897</v>
      </c>
      <c r="G53" s="832" t="s">
        <v>1013</v>
      </c>
      <c r="H53" s="832" t="s">
        <v>608</v>
      </c>
      <c r="I53" s="832" t="s">
        <v>870</v>
      </c>
      <c r="J53" s="832" t="s">
        <v>871</v>
      </c>
      <c r="K53" s="832" t="s">
        <v>872</v>
      </c>
      <c r="L53" s="835">
        <v>49.08</v>
      </c>
      <c r="M53" s="835">
        <v>49.08</v>
      </c>
      <c r="N53" s="832">
        <v>1</v>
      </c>
      <c r="O53" s="836">
        <v>1</v>
      </c>
      <c r="P53" s="835"/>
      <c r="Q53" s="837">
        <v>0</v>
      </c>
      <c r="R53" s="832"/>
      <c r="S53" s="837">
        <v>0</v>
      </c>
      <c r="T53" s="836"/>
      <c r="U53" s="838">
        <v>0</v>
      </c>
    </row>
    <row r="54" spans="1:21" ht="14.45" customHeight="1" x14ac:dyDescent="0.2">
      <c r="A54" s="831">
        <v>22</v>
      </c>
      <c r="B54" s="832" t="s">
        <v>896</v>
      </c>
      <c r="C54" s="832" t="s">
        <v>900</v>
      </c>
      <c r="D54" s="833" t="s">
        <v>1502</v>
      </c>
      <c r="E54" s="834" t="s">
        <v>905</v>
      </c>
      <c r="F54" s="832" t="s">
        <v>897</v>
      </c>
      <c r="G54" s="832" t="s">
        <v>1038</v>
      </c>
      <c r="H54" s="832" t="s">
        <v>554</v>
      </c>
      <c r="I54" s="832" t="s">
        <v>1039</v>
      </c>
      <c r="J54" s="832" t="s">
        <v>1040</v>
      </c>
      <c r="K54" s="832" t="s">
        <v>1041</v>
      </c>
      <c r="L54" s="835">
        <v>299.24</v>
      </c>
      <c r="M54" s="835">
        <v>299.24</v>
      </c>
      <c r="N54" s="832">
        <v>1</v>
      </c>
      <c r="O54" s="836">
        <v>1</v>
      </c>
      <c r="P54" s="835"/>
      <c r="Q54" s="837">
        <v>0</v>
      </c>
      <c r="R54" s="832"/>
      <c r="S54" s="837">
        <v>0</v>
      </c>
      <c r="T54" s="836"/>
      <c r="U54" s="838">
        <v>0</v>
      </c>
    </row>
    <row r="55" spans="1:21" ht="14.45" customHeight="1" x14ac:dyDescent="0.2">
      <c r="A55" s="831">
        <v>22</v>
      </c>
      <c r="B55" s="832" t="s">
        <v>896</v>
      </c>
      <c r="C55" s="832" t="s">
        <v>900</v>
      </c>
      <c r="D55" s="833" t="s">
        <v>1502</v>
      </c>
      <c r="E55" s="834" t="s">
        <v>905</v>
      </c>
      <c r="F55" s="832" t="s">
        <v>897</v>
      </c>
      <c r="G55" s="832" t="s">
        <v>1042</v>
      </c>
      <c r="H55" s="832" t="s">
        <v>554</v>
      </c>
      <c r="I55" s="832" t="s">
        <v>1043</v>
      </c>
      <c r="J55" s="832" t="s">
        <v>1044</v>
      </c>
      <c r="K55" s="832" t="s">
        <v>1045</v>
      </c>
      <c r="L55" s="835">
        <v>0</v>
      </c>
      <c r="M55" s="835">
        <v>0</v>
      </c>
      <c r="N55" s="832">
        <v>26</v>
      </c>
      <c r="O55" s="836">
        <v>18</v>
      </c>
      <c r="P55" s="835">
        <v>0</v>
      </c>
      <c r="Q55" s="837"/>
      <c r="R55" s="832">
        <v>26</v>
      </c>
      <c r="S55" s="837">
        <v>1</v>
      </c>
      <c r="T55" s="836">
        <v>18</v>
      </c>
      <c r="U55" s="838">
        <v>1</v>
      </c>
    </row>
    <row r="56" spans="1:21" ht="14.45" customHeight="1" x14ac:dyDescent="0.2">
      <c r="A56" s="831">
        <v>22</v>
      </c>
      <c r="B56" s="832" t="s">
        <v>896</v>
      </c>
      <c r="C56" s="832" t="s">
        <v>900</v>
      </c>
      <c r="D56" s="833" t="s">
        <v>1502</v>
      </c>
      <c r="E56" s="834" t="s">
        <v>908</v>
      </c>
      <c r="F56" s="832" t="s">
        <v>897</v>
      </c>
      <c r="G56" s="832" t="s">
        <v>917</v>
      </c>
      <c r="H56" s="832" t="s">
        <v>554</v>
      </c>
      <c r="I56" s="832" t="s">
        <v>1046</v>
      </c>
      <c r="J56" s="832" t="s">
        <v>1047</v>
      </c>
      <c r="K56" s="832" t="s">
        <v>920</v>
      </c>
      <c r="L56" s="835">
        <v>119.7</v>
      </c>
      <c r="M56" s="835">
        <v>239.4</v>
      </c>
      <c r="N56" s="832">
        <v>2</v>
      </c>
      <c r="O56" s="836">
        <v>0.5</v>
      </c>
      <c r="P56" s="835">
        <v>239.4</v>
      </c>
      <c r="Q56" s="837">
        <v>1</v>
      </c>
      <c r="R56" s="832">
        <v>2</v>
      </c>
      <c r="S56" s="837">
        <v>1</v>
      </c>
      <c r="T56" s="836">
        <v>0.5</v>
      </c>
      <c r="U56" s="838">
        <v>1</v>
      </c>
    </row>
    <row r="57" spans="1:21" ht="14.45" customHeight="1" x14ac:dyDescent="0.2">
      <c r="A57" s="831">
        <v>22</v>
      </c>
      <c r="B57" s="832" t="s">
        <v>896</v>
      </c>
      <c r="C57" s="832" t="s">
        <v>900</v>
      </c>
      <c r="D57" s="833" t="s">
        <v>1502</v>
      </c>
      <c r="E57" s="834" t="s">
        <v>908</v>
      </c>
      <c r="F57" s="832" t="s">
        <v>897</v>
      </c>
      <c r="G57" s="832" t="s">
        <v>917</v>
      </c>
      <c r="H57" s="832" t="s">
        <v>554</v>
      </c>
      <c r="I57" s="832" t="s">
        <v>921</v>
      </c>
      <c r="J57" s="832" t="s">
        <v>919</v>
      </c>
      <c r="K57" s="832" t="s">
        <v>922</v>
      </c>
      <c r="L57" s="835">
        <v>425.17</v>
      </c>
      <c r="M57" s="835">
        <v>425.17</v>
      </c>
      <c r="N57" s="832">
        <v>1</v>
      </c>
      <c r="O57" s="836">
        <v>0.5</v>
      </c>
      <c r="P57" s="835">
        <v>425.17</v>
      </c>
      <c r="Q57" s="837">
        <v>1</v>
      </c>
      <c r="R57" s="832">
        <v>1</v>
      </c>
      <c r="S57" s="837">
        <v>1</v>
      </c>
      <c r="T57" s="836">
        <v>0.5</v>
      </c>
      <c r="U57" s="838">
        <v>1</v>
      </c>
    </row>
    <row r="58" spans="1:21" ht="14.45" customHeight="1" x14ac:dyDescent="0.2">
      <c r="A58" s="831">
        <v>22</v>
      </c>
      <c r="B58" s="832" t="s">
        <v>896</v>
      </c>
      <c r="C58" s="832" t="s">
        <v>900</v>
      </c>
      <c r="D58" s="833" t="s">
        <v>1502</v>
      </c>
      <c r="E58" s="834" t="s">
        <v>908</v>
      </c>
      <c r="F58" s="832" t="s">
        <v>897</v>
      </c>
      <c r="G58" s="832" t="s">
        <v>917</v>
      </c>
      <c r="H58" s="832" t="s">
        <v>554</v>
      </c>
      <c r="I58" s="832" t="s">
        <v>1048</v>
      </c>
      <c r="J58" s="832" t="s">
        <v>1047</v>
      </c>
      <c r="K58" s="832" t="s">
        <v>1049</v>
      </c>
      <c r="L58" s="835">
        <v>59.85</v>
      </c>
      <c r="M58" s="835">
        <v>59.85</v>
      </c>
      <c r="N58" s="832">
        <v>1</v>
      </c>
      <c r="O58" s="836">
        <v>1</v>
      </c>
      <c r="P58" s="835">
        <v>59.85</v>
      </c>
      <c r="Q58" s="837">
        <v>1</v>
      </c>
      <c r="R58" s="832">
        <v>1</v>
      </c>
      <c r="S58" s="837">
        <v>1</v>
      </c>
      <c r="T58" s="836">
        <v>1</v>
      </c>
      <c r="U58" s="838">
        <v>1</v>
      </c>
    </row>
    <row r="59" spans="1:21" ht="14.45" customHeight="1" x14ac:dyDescent="0.2">
      <c r="A59" s="831">
        <v>22</v>
      </c>
      <c r="B59" s="832" t="s">
        <v>896</v>
      </c>
      <c r="C59" s="832" t="s">
        <v>900</v>
      </c>
      <c r="D59" s="833" t="s">
        <v>1502</v>
      </c>
      <c r="E59" s="834" t="s">
        <v>908</v>
      </c>
      <c r="F59" s="832" t="s">
        <v>897</v>
      </c>
      <c r="G59" s="832" t="s">
        <v>1050</v>
      </c>
      <c r="H59" s="832" t="s">
        <v>554</v>
      </c>
      <c r="I59" s="832" t="s">
        <v>1051</v>
      </c>
      <c r="J59" s="832" t="s">
        <v>1052</v>
      </c>
      <c r="K59" s="832" t="s">
        <v>1053</v>
      </c>
      <c r="L59" s="835">
        <v>46.03</v>
      </c>
      <c r="M59" s="835">
        <v>46.03</v>
      </c>
      <c r="N59" s="832">
        <v>1</v>
      </c>
      <c r="O59" s="836">
        <v>1</v>
      </c>
      <c r="P59" s="835">
        <v>46.03</v>
      </c>
      <c r="Q59" s="837">
        <v>1</v>
      </c>
      <c r="R59" s="832">
        <v>1</v>
      </c>
      <c r="S59" s="837">
        <v>1</v>
      </c>
      <c r="T59" s="836">
        <v>1</v>
      </c>
      <c r="U59" s="838">
        <v>1</v>
      </c>
    </row>
    <row r="60" spans="1:21" ht="14.45" customHeight="1" x14ac:dyDescent="0.2">
      <c r="A60" s="831">
        <v>22</v>
      </c>
      <c r="B60" s="832" t="s">
        <v>896</v>
      </c>
      <c r="C60" s="832" t="s">
        <v>900</v>
      </c>
      <c r="D60" s="833" t="s">
        <v>1502</v>
      </c>
      <c r="E60" s="834" t="s">
        <v>908</v>
      </c>
      <c r="F60" s="832" t="s">
        <v>897</v>
      </c>
      <c r="G60" s="832" t="s">
        <v>1054</v>
      </c>
      <c r="H60" s="832" t="s">
        <v>608</v>
      </c>
      <c r="I60" s="832" t="s">
        <v>1055</v>
      </c>
      <c r="J60" s="832" t="s">
        <v>1056</v>
      </c>
      <c r="K60" s="832" t="s">
        <v>1057</v>
      </c>
      <c r="L60" s="835">
        <v>117.55</v>
      </c>
      <c r="M60" s="835">
        <v>117.55</v>
      </c>
      <c r="N60" s="832">
        <v>1</v>
      </c>
      <c r="O60" s="836">
        <v>0.5</v>
      </c>
      <c r="P60" s="835">
        <v>117.55</v>
      </c>
      <c r="Q60" s="837">
        <v>1</v>
      </c>
      <c r="R60" s="832">
        <v>1</v>
      </c>
      <c r="S60" s="837">
        <v>1</v>
      </c>
      <c r="T60" s="836">
        <v>0.5</v>
      </c>
      <c r="U60" s="838">
        <v>1</v>
      </c>
    </row>
    <row r="61" spans="1:21" ht="14.45" customHeight="1" x14ac:dyDescent="0.2">
      <c r="A61" s="831">
        <v>22</v>
      </c>
      <c r="B61" s="832" t="s">
        <v>896</v>
      </c>
      <c r="C61" s="832" t="s">
        <v>900</v>
      </c>
      <c r="D61" s="833" t="s">
        <v>1502</v>
      </c>
      <c r="E61" s="834" t="s">
        <v>908</v>
      </c>
      <c r="F61" s="832" t="s">
        <v>897</v>
      </c>
      <c r="G61" s="832" t="s">
        <v>1054</v>
      </c>
      <c r="H61" s="832" t="s">
        <v>608</v>
      </c>
      <c r="I61" s="832" t="s">
        <v>1058</v>
      </c>
      <c r="J61" s="832" t="s">
        <v>1056</v>
      </c>
      <c r="K61" s="832" t="s">
        <v>1059</v>
      </c>
      <c r="L61" s="835">
        <v>176.32</v>
      </c>
      <c r="M61" s="835">
        <v>176.32</v>
      </c>
      <c r="N61" s="832">
        <v>1</v>
      </c>
      <c r="O61" s="836">
        <v>1</v>
      </c>
      <c r="P61" s="835">
        <v>176.32</v>
      </c>
      <c r="Q61" s="837">
        <v>1</v>
      </c>
      <c r="R61" s="832">
        <v>1</v>
      </c>
      <c r="S61" s="837">
        <v>1</v>
      </c>
      <c r="T61" s="836">
        <v>1</v>
      </c>
      <c r="U61" s="838">
        <v>1</v>
      </c>
    </row>
    <row r="62" spans="1:21" ht="14.45" customHeight="1" x14ac:dyDescent="0.2">
      <c r="A62" s="831">
        <v>22</v>
      </c>
      <c r="B62" s="832" t="s">
        <v>896</v>
      </c>
      <c r="C62" s="832" t="s">
        <v>900</v>
      </c>
      <c r="D62" s="833" t="s">
        <v>1502</v>
      </c>
      <c r="E62" s="834" t="s">
        <v>908</v>
      </c>
      <c r="F62" s="832" t="s">
        <v>897</v>
      </c>
      <c r="G62" s="832" t="s">
        <v>927</v>
      </c>
      <c r="H62" s="832" t="s">
        <v>554</v>
      </c>
      <c r="I62" s="832" t="s">
        <v>1060</v>
      </c>
      <c r="J62" s="832" t="s">
        <v>929</v>
      </c>
      <c r="K62" s="832" t="s">
        <v>1061</v>
      </c>
      <c r="L62" s="835">
        <v>23.51</v>
      </c>
      <c r="M62" s="835">
        <v>282.12</v>
      </c>
      <c r="N62" s="832">
        <v>12</v>
      </c>
      <c r="O62" s="836">
        <v>5.5</v>
      </c>
      <c r="P62" s="835">
        <v>282.12</v>
      </c>
      <c r="Q62" s="837">
        <v>1</v>
      </c>
      <c r="R62" s="832">
        <v>12</v>
      </c>
      <c r="S62" s="837">
        <v>1</v>
      </c>
      <c r="T62" s="836">
        <v>5.5</v>
      </c>
      <c r="U62" s="838">
        <v>1</v>
      </c>
    </row>
    <row r="63" spans="1:21" ht="14.45" customHeight="1" x14ac:dyDescent="0.2">
      <c r="A63" s="831">
        <v>22</v>
      </c>
      <c r="B63" s="832" t="s">
        <v>896</v>
      </c>
      <c r="C63" s="832" t="s">
        <v>900</v>
      </c>
      <c r="D63" s="833" t="s">
        <v>1502</v>
      </c>
      <c r="E63" s="834" t="s">
        <v>908</v>
      </c>
      <c r="F63" s="832" t="s">
        <v>897</v>
      </c>
      <c r="G63" s="832" t="s">
        <v>1062</v>
      </c>
      <c r="H63" s="832" t="s">
        <v>554</v>
      </c>
      <c r="I63" s="832" t="s">
        <v>1063</v>
      </c>
      <c r="J63" s="832" t="s">
        <v>1064</v>
      </c>
      <c r="K63" s="832" t="s">
        <v>1065</v>
      </c>
      <c r="L63" s="835">
        <v>42.05</v>
      </c>
      <c r="M63" s="835">
        <v>42.05</v>
      </c>
      <c r="N63" s="832">
        <v>1</v>
      </c>
      <c r="O63" s="836">
        <v>1</v>
      </c>
      <c r="P63" s="835"/>
      <c r="Q63" s="837">
        <v>0</v>
      </c>
      <c r="R63" s="832"/>
      <c r="S63" s="837">
        <v>0</v>
      </c>
      <c r="T63" s="836"/>
      <c r="U63" s="838">
        <v>0</v>
      </c>
    </row>
    <row r="64" spans="1:21" ht="14.45" customHeight="1" x14ac:dyDescent="0.2">
      <c r="A64" s="831">
        <v>22</v>
      </c>
      <c r="B64" s="832" t="s">
        <v>896</v>
      </c>
      <c r="C64" s="832" t="s">
        <v>900</v>
      </c>
      <c r="D64" s="833" t="s">
        <v>1502</v>
      </c>
      <c r="E64" s="834" t="s">
        <v>908</v>
      </c>
      <c r="F64" s="832" t="s">
        <v>897</v>
      </c>
      <c r="G64" s="832" t="s">
        <v>1062</v>
      </c>
      <c r="H64" s="832" t="s">
        <v>554</v>
      </c>
      <c r="I64" s="832" t="s">
        <v>1066</v>
      </c>
      <c r="J64" s="832" t="s">
        <v>1064</v>
      </c>
      <c r="K64" s="832" t="s">
        <v>1067</v>
      </c>
      <c r="L64" s="835">
        <v>42.05</v>
      </c>
      <c r="M64" s="835">
        <v>42.05</v>
      </c>
      <c r="N64" s="832">
        <v>1</v>
      </c>
      <c r="O64" s="836">
        <v>1</v>
      </c>
      <c r="P64" s="835">
        <v>42.05</v>
      </c>
      <c r="Q64" s="837">
        <v>1</v>
      </c>
      <c r="R64" s="832">
        <v>1</v>
      </c>
      <c r="S64" s="837">
        <v>1</v>
      </c>
      <c r="T64" s="836">
        <v>1</v>
      </c>
      <c r="U64" s="838">
        <v>1</v>
      </c>
    </row>
    <row r="65" spans="1:21" ht="14.45" customHeight="1" x14ac:dyDescent="0.2">
      <c r="A65" s="831">
        <v>22</v>
      </c>
      <c r="B65" s="832" t="s">
        <v>896</v>
      </c>
      <c r="C65" s="832" t="s">
        <v>900</v>
      </c>
      <c r="D65" s="833" t="s">
        <v>1502</v>
      </c>
      <c r="E65" s="834" t="s">
        <v>908</v>
      </c>
      <c r="F65" s="832" t="s">
        <v>897</v>
      </c>
      <c r="G65" s="832" t="s">
        <v>1068</v>
      </c>
      <c r="H65" s="832" t="s">
        <v>554</v>
      </c>
      <c r="I65" s="832" t="s">
        <v>1069</v>
      </c>
      <c r="J65" s="832" t="s">
        <v>1070</v>
      </c>
      <c r="K65" s="832" t="s">
        <v>1071</v>
      </c>
      <c r="L65" s="835">
        <v>70.48</v>
      </c>
      <c r="M65" s="835">
        <v>140.96</v>
      </c>
      <c r="N65" s="832">
        <v>2</v>
      </c>
      <c r="O65" s="836">
        <v>0.5</v>
      </c>
      <c r="P65" s="835">
        <v>140.96</v>
      </c>
      <c r="Q65" s="837">
        <v>1</v>
      </c>
      <c r="R65" s="832">
        <v>2</v>
      </c>
      <c r="S65" s="837">
        <v>1</v>
      </c>
      <c r="T65" s="836">
        <v>0.5</v>
      </c>
      <c r="U65" s="838">
        <v>1</v>
      </c>
    </row>
    <row r="66" spans="1:21" ht="14.45" customHeight="1" x14ac:dyDescent="0.2">
      <c r="A66" s="831">
        <v>22</v>
      </c>
      <c r="B66" s="832" t="s">
        <v>896</v>
      </c>
      <c r="C66" s="832" t="s">
        <v>900</v>
      </c>
      <c r="D66" s="833" t="s">
        <v>1502</v>
      </c>
      <c r="E66" s="834" t="s">
        <v>908</v>
      </c>
      <c r="F66" s="832" t="s">
        <v>897</v>
      </c>
      <c r="G66" s="832" t="s">
        <v>1068</v>
      </c>
      <c r="H66" s="832" t="s">
        <v>554</v>
      </c>
      <c r="I66" s="832" t="s">
        <v>1072</v>
      </c>
      <c r="J66" s="832" t="s">
        <v>1070</v>
      </c>
      <c r="K66" s="832" t="s">
        <v>1073</v>
      </c>
      <c r="L66" s="835">
        <v>234.94</v>
      </c>
      <c r="M66" s="835">
        <v>234.94</v>
      </c>
      <c r="N66" s="832">
        <v>1</v>
      </c>
      <c r="O66" s="836">
        <v>0.5</v>
      </c>
      <c r="P66" s="835">
        <v>234.94</v>
      </c>
      <c r="Q66" s="837">
        <v>1</v>
      </c>
      <c r="R66" s="832">
        <v>1</v>
      </c>
      <c r="S66" s="837">
        <v>1</v>
      </c>
      <c r="T66" s="836">
        <v>0.5</v>
      </c>
      <c r="U66" s="838">
        <v>1</v>
      </c>
    </row>
    <row r="67" spans="1:21" ht="14.45" customHeight="1" x14ac:dyDescent="0.2">
      <c r="A67" s="831">
        <v>22</v>
      </c>
      <c r="B67" s="832" t="s">
        <v>896</v>
      </c>
      <c r="C67" s="832" t="s">
        <v>900</v>
      </c>
      <c r="D67" s="833" t="s">
        <v>1502</v>
      </c>
      <c r="E67" s="834" t="s">
        <v>908</v>
      </c>
      <c r="F67" s="832" t="s">
        <v>897</v>
      </c>
      <c r="G67" s="832" t="s">
        <v>1074</v>
      </c>
      <c r="H67" s="832" t="s">
        <v>554</v>
      </c>
      <c r="I67" s="832" t="s">
        <v>1075</v>
      </c>
      <c r="J67" s="832" t="s">
        <v>1076</v>
      </c>
      <c r="K67" s="832" t="s">
        <v>1077</v>
      </c>
      <c r="L67" s="835">
        <v>92.85</v>
      </c>
      <c r="M67" s="835">
        <v>557.09999999999991</v>
      </c>
      <c r="N67" s="832">
        <v>6</v>
      </c>
      <c r="O67" s="836">
        <v>6</v>
      </c>
      <c r="P67" s="835">
        <v>371.4</v>
      </c>
      <c r="Q67" s="837">
        <v>0.66666666666666674</v>
      </c>
      <c r="R67" s="832">
        <v>4</v>
      </c>
      <c r="S67" s="837">
        <v>0.66666666666666663</v>
      </c>
      <c r="T67" s="836">
        <v>4</v>
      </c>
      <c r="U67" s="838">
        <v>0.66666666666666663</v>
      </c>
    </row>
    <row r="68" spans="1:21" ht="14.45" customHeight="1" x14ac:dyDescent="0.2">
      <c r="A68" s="831">
        <v>22</v>
      </c>
      <c r="B68" s="832" t="s">
        <v>896</v>
      </c>
      <c r="C68" s="832" t="s">
        <v>900</v>
      </c>
      <c r="D68" s="833" t="s">
        <v>1502</v>
      </c>
      <c r="E68" s="834" t="s">
        <v>908</v>
      </c>
      <c r="F68" s="832" t="s">
        <v>897</v>
      </c>
      <c r="G68" s="832" t="s">
        <v>1078</v>
      </c>
      <c r="H68" s="832" t="s">
        <v>554</v>
      </c>
      <c r="I68" s="832" t="s">
        <v>1079</v>
      </c>
      <c r="J68" s="832" t="s">
        <v>1080</v>
      </c>
      <c r="K68" s="832" t="s">
        <v>1081</v>
      </c>
      <c r="L68" s="835">
        <v>556.04</v>
      </c>
      <c r="M68" s="835">
        <v>1668.12</v>
      </c>
      <c r="N68" s="832">
        <v>3</v>
      </c>
      <c r="O68" s="836">
        <v>2.5</v>
      </c>
      <c r="P68" s="835">
        <v>1668.12</v>
      </c>
      <c r="Q68" s="837">
        <v>1</v>
      </c>
      <c r="R68" s="832">
        <v>3</v>
      </c>
      <c r="S68" s="837">
        <v>1</v>
      </c>
      <c r="T68" s="836">
        <v>2.5</v>
      </c>
      <c r="U68" s="838">
        <v>1</v>
      </c>
    </row>
    <row r="69" spans="1:21" ht="14.45" customHeight="1" x14ac:dyDescent="0.2">
      <c r="A69" s="831">
        <v>22</v>
      </c>
      <c r="B69" s="832" t="s">
        <v>896</v>
      </c>
      <c r="C69" s="832" t="s">
        <v>900</v>
      </c>
      <c r="D69" s="833" t="s">
        <v>1502</v>
      </c>
      <c r="E69" s="834" t="s">
        <v>908</v>
      </c>
      <c r="F69" s="832" t="s">
        <v>897</v>
      </c>
      <c r="G69" s="832" t="s">
        <v>1082</v>
      </c>
      <c r="H69" s="832" t="s">
        <v>554</v>
      </c>
      <c r="I69" s="832" t="s">
        <v>1083</v>
      </c>
      <c r="J69" s="832" t="s">
        <v>1084</v>
      </c>
      <c r="K69" s="832" t="s">
        <v>1085</v>
      </c>
      <c r="L69" s="835">
        <v>0</v>
      </c>
      <c r="M69" s="835">
        <v>0</v>
      </c>
      <c r="N69" s="832">
        <v>1</v>
      </c>
      <c r="O69" s="836">
        <v>1</v>
      </c>
      <c r="P69" s="835"/>
      <c r="Q69" s="837"/>
      <c r="R69" s="832"/>
      <c r="S69" s="837">
        <v>0</v>
      </c>
      <c r="T69" s="836"/>
      <c r="U69" s="838">
        <v>0</v>
      </c>
    </row>
    <row r="70" spans="1:21" ht="14.45" customHeight="1" x14ac:dyDescent="0.2">
      <c r="A70" s="831">
        <v>22</v>
      </c>
      <c r="B70" s="832" t="s">
        <v>896</v>
      </c>
      <c r="C70" s="832" t="s">
        <v>900</v>
      </c>
      <c r="D70" s="833" t="s">
        <v>1502</v>
      </c>
      <c r="E70" s="834" t="s">
        <v>908</v>
      </c>
      <c r="F70" s="832" t="s">
        <v>897</v>
      </c>
      <c r="G70" s="832" t="s">
        <v>1082</v>
      </c>
      <c r="H70" s="832" t="s">
        <v>554</v>
      </c>
      <c r="I70" s="832" t="s">
        <v>1086</v>
      </c>
      <c r="J70" s="832" t="s">
        <v>1084</v>
      </c>
      <c r="K70" s="832" t="s">
        <v>1085</v>
      </c>
      <c r="L70" s="835">
        <v>0</v>
      </c>
      <c r="M70" s="835">
        <v>0</v>
      </c>
      <c r="N70" s="832">
        <v>1</v>
      </c>
      <c r="O70" s="836">
        <v>1</v>
      </c>
      <c r="P70" s="835"/>
      <c r="Q70" s="837"/>
      <c r="R70" s="832"/>
      <c r="S70" s="837">
        <v>0</v>
      </c>
      <c r="T70" s="836"/>
      <c r="U70" s="838">
        <v>0</v>
      </c>
    </row>
    <row r="71" spans="1:21" ht="14.45" customHeight="1" x14ac:dyDescent="0.2">
      <c r="A71" s="831">
        <v>22</v>
      </c>
      <c r="B71" s="832" t="s">
        <v>896</v>
      </c>
      <c r="C71" s="832" t="s">
        <v>900</v>
      </c>
      <c r="D71" s="833" t="s">
        <v>1502</v>
      </c>
      <c r="E71" s="834" t="s">
        <v>908</v>
      </c>
      <c r="F71" s="832" t="s">
        <v>897</v>
      </c>
      <c r="G71" s="832" t="s">
        <v>1087</v>
      </c>
      <c r="H71" s="832" t="s">
        <v>554</v>
      </c>
      <c r="I71" s="832" t="s">
        <v>1088</v>
      </c>
      <c r="J71" s="832" t="s">
        <v>1089</v>
      </c>
      <c r="K71" s="832" t="s">
        <v>1090</v>
      </c>
      <c r="L71" s="835">
        <v>35.25</v>
      </c>
      <c r="M71" s="835">
        <v>35.25</v>
      </c>
      <c r="N71" s="832">
        <v>1</v>
      </c>
      <c r="O71" s="836">
        <v>0.5</v>
      </c>
      <c r="P71" s="835">
        <v>35.25</v>
      </c>
      <c r="Q71" s="837">
        <v>1</v>
      </c>
      <c r="R71" s="832">
        <v>1</v>
      </c>
      <c r="S71" s="837">
        <v>1</v>
      </c>
      <c r="T71" s="836">
        <v>0.5</v>
      </c>
      <c r="U71" s="838">
        <v>1</v>
      </c>
    </row>
    <row r="72" spans="1:21" ht="14.45" customHeight="1" x14ac:dyDescent="0.2">
      <c r="A72" s="831">
        <v>22</v>
      </c>
      <c r="B72" s="832" t="s">
        <v>896</v>
      </c>
      <c r="C72" s="832" t="s">
        <v>900</v>
      </c>
      <c r="D72" s="833" t="s">
        <v>1502</v>
      </c>
      <c r="E72" s="834" t="s">
        <v>908</v>
      </c>
      <c r="F72" s="832" t="s">
        <v>897</v>
      </c>
      <c r="G72" s="832" t="s">
        <v>1091</v>
      </c>
      <c r="H72" s="832" t="s">
        <v>554</v>
      </c>
      <c r="I72" s="832" t="s">
        <v>1092</v>
      </c>
      <c r="J72" s="832" t="s">
        <v>1093</v>
      </c>
      <c r="K72" s="832" t="s">
        <v>1094</v>
      </c>
      <c r="L72" s="835">
        <v>48.09</v>
      </c>
      <c r="M72" s="835">
        <v>48.09</v>
      </c>
      <c r="N72" s="832">
        <v>1</v>
      </c>
      <c r="O72" s="836">
        <v>0.5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5" customHeight="1" x14ac:dyDescent="0.2">
      <c r="A73" s="831">
        <v>22</v>
      </c>
      <c r="B73" s="832" t="s">
        <v>896</v>
      </c>
      <c r="C73" s="832" t="s">
        <v>900</v>
      </c>
      <c r="D73" s="833" t="s">
        <v>1502</v>
      </c>
      <c r="E73" s="834" t="s">
        <v>908</v>
      </c>
      <c r="F73" s="832" t="s">
        <v>897</v>
      </c>
      <c r="G73" s="832" t="s">
        <v>1095</v>
      </c>
      <c r="H73" s="832" t="s">
        <v>554</v>
      </c>
      <c r="I73" s="832" t="s">
        <v>1096</v>
      </c>
      <c r="J73" s="832" t="s">
        <v>1097</v>
      </c>
      <c r="K73" s="832" t="s">
        <v>1098</v>
      </c>
      <c r="L73" s="835">
        <v>69.59</v>
      </c>
      <c r="M73" s="835">
        <v>69.59</v>
      </c>
      <c r="N73" s="832">
        <v>1</v>
      </c>
      <c r="O73" s="836">
        <v>1</v>
      </c>
      <c r="P73" s="835">
        <v>69.59</v>
      </c>
      <c r="Q73" s="837">
        <v>1</v>
      </c>
      <c r="R73" s="832">
        <v>1</v>
      </c>
      <c r="S73" s="837">
        <v>1</v>
      </c>
      <c r="T73" s="836">
        <v>1</v>
      </c>
      <c r="U73" s="838">
        <v>1</v>
      </c>
    </row>
    <row r="74" spans="1:21" ht="14.45" customHeight="1" x14ac:dyDescent="0.2">
      <c r="A74" s="831">
        <v>22</v>
      </c>
      <c r="B74" s="832" t="s">
        <v>896</v>
      </c>
      <c r="C74" s="832" t="s">
        <v>900</v>
      </c>
      <c r="D74" s="833" t="s">
        <v>1502</v>
      </c>
      <c r="E74" s="834" t="s">
        <v>908</v>
      </c>
      <c r="F74" s="832" t="s">
        <v>897</v>
      </c>
      <c r="G74" s="832" t="s">
        <v>1099</v>
      </c>
      <c r="H74" s="832" t="s">
        <v>554</v>
      </c>
      <c r="I74" s="832" t="s">
        <v>1100</v>
      </c>
      <c r="J74" s="832" t="s">
        <v>1101</v>
      </c>
      <c r="K74" s="832" t="s">
        <v>1102</v>
      </c>
      <c r="L74" s="835">
        <v>760.22</v>
      </c>
      <c r="M74" s="835">
        <v>1520.44</v>
      </c>
      <c r="N74" s="832">
        <v>2</v>
      </c>
      <c r="O74" s="836">
        <v>1</v>
      </c>
      <c r="P74" s="835">
        <v>1520.44</v>
      </c>
      <c r="Q74" s="837">
        <v>1</v>
      </c>
      <c r="R74" s="832">
        <v>2</v>
      </c>
      <c r="S74" s="837">
        <v>1</v>
      </c>
      <c r="T74" s="836">
        <v>1</v>
      </c>
      <c r="U74" s="838">
        <v>1</v>
      </c>
    </row>
    <row r="75" spans="1:21" ht="14.45" customHeight="1" x14ac:dyDescent="0.2">
      <c r="A75" s="831">
        <v>22</v>
      </c>
      <c r="B75" s="832" t="s">
        <v>896</v>
      </c>
      <c r="C75" s="832" t="s">
        <v>900</v>
      </c>
      <c r="D75" s="833" t="s">
        <v>1502</v>
      </c>
      <c r="E75" s="834" t="s">
        <v>908</v>
      </c>
      <c r="F75" s="832" t="s">
        <v>897</v>
      </c>
      <c r="G75" s="832" t="s">
        <v>957</v>
      </c>
      <c r="H75" s="832" t="s">
        <v>554</v>
      </c>
      <c r="I75" s="832" t="s">
        <v>960</v>
      </c>
      <c r="J75" s="832" t="s">
        <v>596</v>
      </c>
      <c r="K75" s="832" t="s">
        <v>961</v>
      </c>
      <c r="L75" s="835">
        <v>35.25</v>
      </c>
      <c r="M75" s="835">
        <v>70.5</v>
      </c>
      <c r="N75" s="832">
        <v>2</v>
      </c>
      <c r="O75" s="836">
        <v>0.5</v>
      </c>
      <c r="P75" s="835">
        <v>70.5</v>
      </c>
      <c r="Q75" s="837">
        <v>1</v>
      </c>
      <c r="R75" s="832">
        <v>2</v>
      </c>
      <c r="S75" s="837">
        <v>1</v>
      </c>
      <c r="T75" s="836">
        <v>0.5</v>
      </c>
      <c r="U75" s="838">
        <v>1</v>
      </c>
    </row>
    <row r="76" spans="1:21" ht="14.45" customHeight="1" x14ac:dyDescent="0.2">
      <c r="A76" s="831">
        <v>22</v>
      </c>
      <c r="B76" s="832" t="s">
        <v>896</v>
      </c>
      <c r="C76" s="832" t="s">
        <v>900</v>
      </c>
      <c r="D76" s="833" t="s">
        <v>1502</v>
      </c>
      <c r="E76" s="834" t="s">
        <v>908</v>
      </c>
      <c r="F76" s="832" t="s">
        <v>897</v>
      </c>
      <c r="G76" s="832" t="s">
        <v>957</v>
      </c>
      <c r="H76" s="832" t="s">
        <v>554</v>
      </c>
      <c r="I76" s="832" t="s">
        <v>1103</v>
      </c>
      <c r="J76" s="832" t="s">
        <v>596</v>
      </c>
      <c r="K76" s="832" t="s">
        <v>1104</v>
      </c>
      <c r="L76" s="835">
        <v>17.62</v>
      </c>
      <c r="M76" s="835">
        <v>17.62</v>
      </c>
      <c r="N76" s="832">
        <v>1</v>
      </c>
      <c r="O76" s="836">
        <v>0.5</v>
      </c>
      <c r="P76" s="835">
        <v>17.62</v>
      </c>
      <c r="Q76" s="837">
        <v>1</v>
      </c>
      <c r="R76" s="832">
        <v>1</v>
      </c>
      <c r="S76" s="837">
        <v>1</v>
      </c>
      <c r="T76" s="836">
        <v>0.5</v>
      </c>
      <c r="U76" s="838">
        <v>1</v>
      </c>
    </row>
    <row r="77" spans="1:21" ht="14.45" customHeight="1" x14ac:dyDescent="0.2">
      <c r="A77" s="831">
        <v>22</v>
      </c>
      <c r="B77" s="832" t="s">
        <v>896</v>
      </c>
      <c r="C77" s="832" t="s">
        <v>900</v>
      </c>
      <c r="D77" s="833" t="s">
        <v>1502</v>
      </c>
      <c r="E77" s="834" t="s">
        <v>908</v>
      </c>
      <c r="F77" s="832" t="s">
        <v>897</v>
      </c>
      <c r="G77" s="832" t="s">
        <v>1105</v>
      </c>
      <c r="H77" s="832" t="s">
        <v>554</v>
      </c>
      <c r="I77" s="832" t="s">
        <v>1106</v>
      </c>
      <c r="J77" s="832" t="s">
        <v>1107</v>
      </c>
      <c r="K77" s="832" t="s">
        <v>1108</v>
      </c>
      <c r="L77" s="835">
        <v>0</v>
      </c>
      <c r="M77" s="835">
        <v>0</v>
      </c>
      <c r="N77" s="832">
        <v>2</v>
      </c>
      <c r="O77" s="836">
        <v>1.5</v>
      </c>
      <c r="P77" s="835">
        <v>0</v>
      </c>
      <c r="Q77" s="837"/>
      <c r="R77" s="832">
        <v>2</v>
      </c>
      <c r="S77" s="837">
        <v>1</v>
      </c>
      <c r="T77" s="836">
        <v>1.5</v>
      </c>
      <c r="U77" s="838">
        <v>1</v>
      </c>
    </row>
    <row r="78" spans="1:21" ht="14.45" customHeight="1" x14ac:dyDescent="0.2">
      <c r="A78" s="831">
        <v>22</v>
      </c>
      <c r="B78" s="832" t="s">
        <v>896</v>
      </c>
      <c r="C78" s="832" t="s">
        <v>900</v>
      </c>
      <c r="D78" s="833" t="s">
        <v>1502</v>
      </c>
      <c r="E78" s="834" t="s">
        <v>908</v>
      </c>
      <c r="F78" s="832" t="s">
        <v>897</v>
      </c>
      <c r="G78" s="832" t="s">
        <v>1109</v>
      </c>
      <c r="H78" s="832" t="s">
        <v>554</v>
      </c>
      <c r="I78" s="832" t="s">
        <v>1110</v>
      </c>
      <c r="J78" s="832" t="s">
        <v>1111</v>
      </c>
      <c r="K78" s="832" t="s">
        <v>1112</v>
      </c>
      <c r="L78" s="835">
        <v>0</v>
      </c>
      <c r="M78" s="835">
        <v>0</v>
      </c>
      <c r="N78" s="832">
        <v>2</v>
      </c>
      <c r="O78" s="836">
        <v>2</v>
      </c>
      <c r="P78" s="835">
        <v>0</v>
      </c>
      <c r="Q78" s="837"/>
      <c r="R78" s="832">
        <v>1</v>
      </c>
      <c r="S78" s="837">
        <v>0.5</v>
      </c>
      <c r="T78" s="836">
        <v>1</v>
      </c>
      <c r="U78" s="838">
        <v>0.5</v>
      </c>
    </row>
    <row r="79" spans="1:21" ht="14.45" customHeight="1" x14ac:dyDescent="0.2">
      <c r="A79" s="831">
        <v>22</v>
      </c>
      <c r="B79" s="832" t="s">
        <v>896</v>
      </c>
      <c r="C79" s="832" t="s">
        <v>900</v>
      </c>
      <c r="D79" s="833" t="s">
        <v>1502</v>
      </c>
      <c r="E79" s="834" t="s">
        <v>908</v>
      </c>
      <c r="F79" s="832" t="s">
        <v>897</v>
      </c>
      <c r="G79" s="832" t="s">
        <v>1113</v>
      </c>
      <c r="H79" s="832" t="s">
        <v>554</v>
      </c>
      <c r="I79" s="832" t="s">
        <v>1114</v>
      </c>
      <c r="J79" s="832" t="s">
        <v>1115</v>
      </c>
      <c r="K79" s="832" t="s">
        <v>1116</v>
      </c>
      <c r="L79" s="835">
        <v>25.12</v>
      </c>
      <c r="M79" s="835">
        <v>25.12</v>
      </c>
      <c r="N79" s="832">
        <v>1</v>
      </c>
      <c r="O79" s="836">
        <v>0.5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5" customHeight="1" x14ac:dyDescent="0.2">
      <c r="A80" s="831">
        <v>22</v>
      </c>
      <c r="B80" s="832" t="s">
        <v>896</v>
      </c>
      <c r="C80" s="832" t="s">
        <v>900</v>
      </c>
      <c r="D80" s="833" t="s">
        <v>1502</v>
      </c>
      <c r="E80" s="834" t="s">
        <v>908</v>
      </c>
      <c r="F80" s="832" t="s">
        <v>897</v>
      </c>
      <c r="G80" s="832" t="s">
        <v>997</v>
      </c>
      <c r="H80" s="832" t="s">
        <v>608</v>
      </c>
      <c r="I80" s="832" t="s">
        <v>1117</v>
      </c>
      <c r="J80" s="832" t="s">
        <v>661</v>
      </c>
      <c r="K80" s="832" t="s">
        <v>999</v>
      </c>
      <c r="L80" s="835">
        <v>0</v>
      </c>
      <c r="M80" s="835">
        <v>0</v>
      </c>
      <c r="N80" s="832">
        <v>1</v>
      </c>
      <c r="O80" s="836">
        <v>0.5</v>
      </c>
      <c r="P80" s="835">
        <v>0</v>
      </c>
      <c r="Q80" s="837"/>
      <c r="R80" s="832">
        <v>1</v>
      </c>
      <c r="S80" s="837">
        <v>1</v>
      </c>
      <c r="T80" s="836">
        <v>0.5</v>
      </c>
      <c r="U80" s="838">
        <v>1</v>
      </c>
    </row>
    <row r="81" spans="1:21" ht="14.45" customHeight="1" x14ac:dyDescent="0.2">
      <c r="A81" s="831">
        <v>22</v>
      </c>
      <c r="B81" s="832" t="s">
        <v>896</v>
      </c>
      <c r="C81" s="832" t="s">
        <v>900</v>
      </c>
      <c r="D81" s="833" t="s">
        <v>1502</v>
      </c>
      <c r="E81" s="834" t="s">
        <v>908</v>
      </c>
      <c r="F81" s="832" t="s">
        <v>897</v>
      </c>
      <c r="G81" s="832" t="s">
        <v>1118</v>
      </c>
      <c r="H81" s="832" t="s">
        <v>554</v>
      </c>
      <c r="I81" s="832" t="s">
        <v>1119</v>
      </c>
      <c r="J81" s="832" t="s">
        <v>1120</v>
      </c>
      <c r="K81" s="832" t="s">
        <v>1121</v>
      </c>
      <c r="L81" s="835">
        <v>83.38</v>
      </c>
      <c r="M81" s="835">
        <v>1167.32</v>
      </c>
      <c r="N81" s="832">
        <v>14</v>
      </c>
      <c r="O81" s="836">
        <v>4</v>
      </c>
      <c r="P81" s="835">
        <v>1167.32</v>
      </c>
      <c r="Q81" s="837">
        <v>1</v>
      </c>
      <c r="R81" s="832">
        <v>14</v>
      </c>
      <c r="S81" s="837">
        <v>1</v>
      </c>
      <c r="T81" s="836">
        <v>4</v>
      </c>
      <c r="U81" s="838">
        <v>1</v>
      </c>
    </row>
    <row r="82" spans="1:21" ht="14.45" customHeight="1" x14ac:dyDescent="0.2">
      <c r="A82" s="831">
        <v>22</v>
      </c>
      <c r="B82" s="832" t="s">
        <v>896</v>
      </c>
      <c r="C82" s="832" t="s">
        <v>900</v>
      </c>
      <c r="D82" s="833" t="s">
        <v>1502</v>
      </c>
      <c r="E82" s="834" t="s">
        <v>908</v>
      </c>
      <c r="F82" s="832" t="s">
        <v>897</v>
      </c>
      <c r="G82" s="832" t="s">
        <v>1013</v>
      </c>
      <c r="H82" s="832" t="s">
        <v>608</v>
      </c>
      <c r="I82" s="832" t="s">
        <v>1032</v>
      </c>
      <c r="J82" s="832" t="s">
        <v>874</v>
      </c>
      <c r="K82" s="832" t="s">
        <v>1033</v>
      </c>
      <c r="L82" s="835">
        <v>105.23</v>
      </c>
      <c r="M82" s="835">
        <v>105.23</v>
      </c>
      <c r="N82" s="832">
        <v>1</v>
      </c>
      <c r="O82" s="836">
        <v>1</v>
      </c>
      <c r="P82" s="835">
        <v>105.23</v>
      </c>
      <c r="Q82" s="837">
        <v>1</v>
      </c>
      <c r="R82" s="832">
        <v>1</v>
      </c>
      <c r="S82" s="837">
        <v>1</v>
      </c>
      <c r="T82" s="836">
        <v>1</v>
      </c>
      <c r="U82" s="838">
        <v>1</v>
      </c>
    </row>
    <row r="83" spans="1:21" ht="14.45" customHeight="1" x14ac:dyDescent="0.2">
      <c r="A83" s="831">
        <v>22</v>
      </c>
      <c r="B83" s="832" t="s">
        <v>896</v>
      </c>
      <c r="C83" s="832" t="s">
        <v>900</v>
      </c>
      <c r="D83" s="833" t="s">
        <v>1502</v>
      </c>
      <c r="E83" s="834" t="s">
        <v>909</v>
      </c>
      <c r="F83" s="832" t="s">
        <v>897</v>
      </c>
      <c r="G83" s="832" t="s">
        <v>1122</v>
      </c>
      <c r="H83" s="832" t="s">
        <v>554</v>
      </c>
      <c r="I83" s="832" t="s">
        <v>1123</v>
      </c>
      <c r="J83" s="832" t="s">
        <v>1124</v>
      </c>
      <c r="K83" s="832" t="s">
        <v>1125</v>
      </c>
      <c r="L83" s="835">
        <v>35.11</v>
      </c>
      <c r="M83" s="835">
        <v>351.09999999999997</v>
      </c>
      <c r="N83" s="832">
        <v>10</v>
      </c>
      <c r="O83" s="836">
        <v>2.5</v>
      </c>
      <c r="P83" s="835">
        <v>105.33</v>
      </c>
      <c r="Q83" s="837">
        <v>0.30000000000000004</v>
      </c>
      <c r="R83" s="832">
        <v>3</v>
      </c>
      <c r="S83" s="837">
        <v>0.3</v>
      </c>
      <c r="T83" s="836">
        <v>0.5</v>
      </c>
      <c r="U83" s="838">
        <v>0.2</v>
      </c>
    </row>
    <row r="84" spans="1:21" ht="14.45" customHeight="1" x14ac:dyDescent="0.2">
      <c r="A84" s="831">
        <v>22</v>
      </c>
      <c r="B84" s="832" t="s">
        <v>896</v>
      </c>
      <c r="C84" s="832" t="s">
        <v>900</v>
      </c>
      <c r="D84" s="833" t="s">
        <v>1502</v>
      </c>
      <c r="E84" s="834" t="s">
        <v>909</v>
      </c>
      <c r="F84" s="832" t="s">
        <v>897</v>
      </c>
      <c r="G84" s="832" t="s">
        <v>1126</v>
      </c>
      <c r="H84" s="832" t="s">
        <v>554</v>
      </c>
      <c r="I84" s="832" t="s">
        <v>1127</v>
      </c>
      <c r="J84" s="832" t="s">
        <v>1128</v>
      </c>
      <c r="K84" s="832" t="s">
        <v>1129</v>
      </c>
      <c r="L84" s="835">
        <v>117.03</v>
      </c>
      <c r="M84" s="835">
        <v>117.03</v>
      </c>
      <c r="N84" s="832">
        <v>1</v>
      </c>
      <c r="O84" s="836">
        <v>0.5</v>
      </c>
      <c r="P84" s="835">
        <v>117.03</v>
      </c>
      <c r="Q84" s="837">
        <v>1</v>
      </c>
      <c r="R84" s="832">
        <v>1</v>
      </c>
      <c r="S84" s="837">
        <v>1</v>
      </c>
      <c r="T84" s="836">
        <v>0.5</v>
      </c>
      <c r="U84" s="838">
        <v>1</v>
      </c>
    </row>
    <row r="85" spans="1:21" ht="14.45" customHeight="1" x14ac:dyDescent="0.2">
      <c r="A85" s="831">
        <v>22</v>
      </c>
      <c r="B85" s="832" t="s">
        <v>896</v>
      </c>
      <c r="C85" s="832" t="s">
        <v>900</v>
      </c>
      <c r="D85" s="833" t="s">
        <v>1502</v>
      </c>
      <c r="E85" s="834" t="s">
        <v>909</v>
      </c>
      <c r="F85" s="832" t="s">
        <v>897</v>
      </c>
      <c r="G85" s="832" t="s">
        <v>1054</v>
      </c>
      <c r="H85" s="832" t="s">
        <v>608</v>
      </c>
      <c r="I85" s="832" t="s">
        <v>1058</v>
      </c>
      <c r="J85" s="832" t="s">
        <v>1056</v>
      </c>
      <c r="K85" s="832" t="s">
        <v>1059</v>
      </c>
      <c r="L85" s="835">
        <v>176.32</v>
      </c>
      <c r="M85" s="835">
        <v>176.32</v>
      </c>
      <c r="N85" s="832">
        <v>1</v>
      </c>
      <c r="O85" s="836">
        <v>1</v>
      </c>
      <c r="P85" s="835">
        <v>176.32</v>
      </c>
      <c r="Q85" s="837">
        <v>1</v>
      </c>
      <c r="R85" s="832">
        <v>1</v>
      </c>
      <c r="S85" s="837">
        <v>1</v>
      </c>
      <c r="T85" s="836">
        <v>1</v>
      </c>
      <c r="U85" s="838">
        <v>1</v>
      </c>
    </row>
    <row r="86" spans="1:21" ht="14.45" customHeight="1" x14ac:dyDescent="0.2">
      <c r="A86" s="831">
        <v>22</v>
      </c>
      <c r="B86" s="832" t="s">
        <v>896</v>
      </c>
      <c r="C86" s="832" t="s">
        <v>900</v>
      </c>
      <c r="D86" s="833" t="s">
        <v>1502</v>
      </c>
      <c r="E86" s="834" t="s">
        <v>909</v>
      </c>
      <c r="F86" s="832" t="s">
        <v>897</v>
      </c>
      <c r="G86" s="832" t="s">
        <v>1130</v>
      </c>
      <c r="H86" s="832" t="s">
        <v>554</v>
      </c>
      <c r="I86" s="832" t="s">
        <v>1131</v>
      </c>
      <c r="J86" s="832" t="s">
        <v>802</v>
      </c>
      <c r="K86" s="832" t="s">
        <v>1132</v>
      </c>
      <c r="L86" s="835">
        <v>18.809999999999999</v>
      </c>
      <c r="M86" s="835">
        <v>18.809999999999999</v>
      </c>
      <c r="N86" s="832">
        <v>1</v>
      </c>
      <c r="O86" s="836">
        <v>1</v>
      </c>
      <c r="P86" s="835">
        <v>18.809999999999999</v>
      </c>
      <c r="Q86" s="837">
        <v>1</v>
      </c>
      <c r="R86" s="832">
        <v>1</v>
      </c>
      <c r="S86" s="837">
        <v>1</v>
      </c>
      <c r="T86" s="836">
        <v>1</v>
      </c>
      <c r="U86" s="838">
        <v>1</v>
      </c>
    </row>
    <row r="87" spans="1:21" ht="14.45" customHeight="1" x14ac:dyDescent="0.2">
      <c r="A87" s="831">
        <v>22</v>
      </c>
      <c r="B87" s="832" t="s">
        <v>896</v>
      </c>
      <c r="C87" s="832" t="s">
        <v>900</v>
      </c>
      <c r="D87" s="833" t="s">
        <v>1502</v>
      </c>
      <c r="E87" s="834" t="s">
        <v>909</v>
      </c>
      <c r="F87" s="832" t="s">
        <v>897</v>
      </c>
      <c r="G87" s="832" t="s">
        <v>1133</v>
      </c>
      <c r="H87" s="832" t="s">
        <v>554</v>
      </c>
      <c r="I87" s="832" t="s">
        <v>1134</v>
      </c>
      <c r="J87" s="832" t="s">
        <v>1135</v>
      </c>
      <c r="K87" s="832" t="s">
        <v>1136</v>
      </c>
      <c r="L87" s="835">
        <v>34.93</v>
      </c>
      <c r="M87" s="835">
        <v>34.93</v>
      </c>
      <c r="N87" s="832">
        <v>1</v>
      </c>
      <c r="O87" s="836">
        <v>1</v>
      </c>
      <c r="P87" s="835"/>
      <c r="Q87" s="837">
        <v>0</v>
      </c>
      <c r="R87" s="832"/>
      <c r="S87" s="837">
        <v>0</v>
      </c>
      <c r="T87" s="836"/>
      <c r="U87" s="838">
        <v>0</v>
      </c>
    </row>
    <row r="88" spans="1:21" ht="14.45" customHeight="1" x14ac:dyDescent="0.2">
      <c r="A88" s="831">
        <v>22</v>
      </c>
      <c r="B88" s="832" t="s">
        <v>896</v>
      </c>
      <c r="C88" s="832" t="s">
        <v>900</v>
      </c>
      <c r="D88" s="833" t="s">
        <v>1502</v>
      </c>
      <c r="E88" s="834" t="s">
        <v>909</v>
      </c>
      <c r="F88" s="832" t="s">
        <v>897</v>
      </c>
      <c r="G88" s="832" t="s">
        <v>1137</v>
      </c>
      <c r="H88" s="832" t="s">
        <v>608</v>
      </c>
      <c r="I88" s="832" t="s">
        <v>1138</v>
      </c>
      <c r="J88" s="832" t="s">
        <v>1139</v>
      </c>
      <c r="K88" s="832" t="s">
        <v>1140</v>
      </c>
      <c r="L88" s="835">
        <v>85.02</v>
      </c>
      <c r="M88" s="835">
        <v>85.02</v>
      </c>
      <c r="N88" s="832">
        <v>1</v>
      </c>
      <c r="O88" s="836">
        <v>1</v>
      </c>
      <c r="P88" s="835">
        <v>85.02</v>
      </c>
      <c r="Q88" s="837">
        <v>1</v>
      </c>
      <c r="R88" s="832">
        <v>1</v>
      </c>
      <c r="S88" s="837">
        <v>1</v>
      </c>
      <c r="T88" s="836">
        <v>1</v>
      </c>
      <c r="U88" s="838">
        <v>1</v>
      </c>
    </row>
    <row r="89" spans="1:21" ht="14.45" customHeight="1" x14ac:dyDescent="0.2">
      <c r="A89" s="831">
        <v>22</v>
      </c>
      <c r="B89" s="832" t="s">
        <v>896</v>
      </c>
      <c r="C89" s="832" t="s">
        <v>900</v>
      </c>
      <c r="D89" s="833" t="s">
        <v>1502</v>
      </c>
      <c r="E89" s="834" t="s">
        <v>909</v>
      </c>
      <c r="F89" s="832" t="s">
        <v>897</v>
      </c>
      <c r="G89" s="832" t="s">
        <v>1141</v>
      </c>
      <c r="H89" s="832" t="s">
        <v>554</v>
      </c>
      <c r="I89" s="832" t="s">
        <v>1142</v>
      </c>
      <c r="J89" s="832" t="s">
        <v>1143</v>
      </c>
      <c r="K89" s="832" t="s">
        <v>1144</v>
      </c>
      <c r="L89" s="835">
        <v>0</v>
      </c>
      <c r="M89" s="835">
        <v>0</v>
      </c>
      <c r="N89" s="832">
        <v>1</v>
      </c>
      <c r="O89" s="836">
        <v>1</v>
      </c>
      <c r="P89" s="835">
        <v>0</v>
      </c>
      <c r="Q89" s="837"/>
      <c r="R89" s="832">
        <v>1</v>
      </c>
      <c r="S89" s="837">
        <v>1</v>
      </c>
      <c r="T89" s="836">
        <v>1</v>
      </c>
      <c r="U89" s="838">
        <v>1</v>
      </c>
    </row>
    <row r="90" spans="1:21" ht="14.45" customHeight="1" x14ac:dyDescent="0.2">
      <c r="A90" s="831">
        <v>22</v>
      </c>
      <c r="B90" s="832" t="s">
        <v>896</v>
      </c>
      <c r="C90" s="832" t="s">
        <v>900</v>
      </c>
      <c r="D90" s="833" t="s">
        <v>1502</v>
      </c>
      <c r="E90" s="834" t="s">
        <v>909</v>
      </c>
      <c r="F90" s="832" t="s">
        <v>897</v>
      </c>
      <c r="G90" s="832" t="s">
        <v>1091</v>
      </c>
      <c r="H90" s="832" t="s">
        <v>554</v>
      </c>
      <c r="I90" s="832" t="s">
        <v>1092</v>
      </c>
      <c r="J90" s="832" t="s">
        <v>1093</v>
      </c>
      <c r="K90" s="832" t="s">
        <v>1094</v>
      </c>
      <c r="L90" s="835">
        <v>42.14</v>
      </c>
      <c r="M90" s="835">
        <v>42.14</v>
      </c>
      <c r="N90" s="832">
        <v>1</v>
      </c>
      <c r="O90" s="836">
        <v>0.5</v>
      </c>
      <c r="P90" s="835"/>
      <c r="Q90" s="837">
        <v>0</v>
      </c>
      <c r="R90" s="832"/>
      <c r="S90" s="837">
        <v>0</v>
      </c>
      <c r="T90" s="836"/>
      <c r="U90" s="838">
        <v>0</v>
      </c>
    </row>
    <row r="91" spans="1:21" ht="14.45" customHeight="1" x14ac:dyDescent="0.2">
      <c r="A91" s="831">
        <v>22</v>
      </c>
      <c r="B91" s="832" t="s">
        <v>896</v>
      </c>
      <c r="C91" s="832" t="s">
        <v>900</v>
      </c>
      <c r="D91" s="833" t="s">
        <v>1502</v>
      </c>
      <c r="E91" s="834" t="s">
        <v>909</v>
      </c>
      <c r="F91" s="832" t="s">
        <v>897</v>
      </c>
      <c r="G91" s="832" t="s">
        <v>1145</v>
      </c>
      <c r="H91" s="832" t="s">
        <v>554</v>
      </c>
      <c r="I91" s="832" t="s">
        <v>1146</v>
      </c>
      <c r="J91" s="832" t="s">
        <v>1147</v>
      </c>
      <c r="K91" s="832" t="s">
        <v>1148</v>
      </c>
      <c r="L91" s="835">
        <v>132.97999999999999</v>
      </c>
      <c r="M91" s="835">
        <v>132.97999999999999</v>
      </c>
      <c r="N91" s="832">
        <v>1</v>
      </c>
      <c r="O91" s="836">
        <v>1</v>
      </c>
      <c r="P91" s="835"/>
      <c r="Q91" s="837">
        <v>0</v>
      </c>
      <c r="R91" s="832"/>
      <c r="S91" s="837">
        <v>0</v>
      </c>
      <c r="T91" s="836"/>
      <c r="U91" s="838">
        <v>0</v>
      </c>
    </row>
    <row r="92" spans="1:21" ht="14.45" customHeight="1" x14ac:dyDescent="0.2">
      <c r="A92" s="831">
        <v>22</v>
      </c>
      <c r="B92" s="832" t="s">
        <v>896</v>
      </c>
      <c r="C92" s="832" t="s">
        <v>900</v>
      </c>
      <c r="D92" s="833" t="s">
        <v>1502</v>
      </c>
      <c r="E92" s="834" t="s">
        <v>909</v>
      </c>
      <c r="F92" s="832" t="s">
        <v>897</v>
      </c>
      <c r="G92" s="832" t="s">
        <v>1149</v>
      </c>
      <c r="H92" s="832" t="s">
        <v>554</v>
      </c>
      <c r="I92" s="832" t="s">
        <v>1150</v>
      </c>
      <c r="J92" s="832" t="s">
        <v>1151</v>
      </c>
      <c r="K92" s="832" t="s">
        <v>1152</v>
      </c>
      <c r="L92" s="835">
        <v>90.95</v>
      </c>
      <c r="M92" s="835">
        <v>90.95</v>
      </c>
      <c r="N92" s="832">
        <v>1</v>
      </c>
      <c r="O92" s="836">
        <v>1</v>
      </c>
      <c r="P92" s="835">
        <v>90.95</v>
      </c>
      <c r="Q92" s="837">
        <v>1</v>
      </c>
      <c r="R92" s="832">
        <v>1</v>
      </c>
      <c r="S92" s="837">
        <v>1</v>
      </c>
      <c r="T92" s="836">
        <v>1</v>
      </c>
      <c r="U92" s="838">
        <v>1</v>
      </c>
    </row>
    <row r="93" spans="1:21" ht="14.45" customHeight="1" x14ac:dyDescent="0.2">
      <c r="A93" s="831">
        <v>22</v>
      </c>
      <c r="B93" s="832" t="s">
        <v>896</v>
      </c>
      <c r="C93" s="832" t="s">
        <v>900</v>
      </c>
      <c r="D93" s="833" t="s">
        <v>1502</v>
      </c>
      <c r="E93" s="834" t="s">
        <v>909</v>
      </c>
      <c r="F93" s="832" t="s">
        <v>897</v>
      </c>
      <c r="G93" s="832" t="s">
        <v>1153</v>
      </c>
      <c r="H93" s="832" t="s">
        <v>554</v>
      </c>
      <c r="I93" s="832" t="s">
        <v>1154</v>
      </c>
      <c r="J93" s="832" t="s">
        <v>1155</v>
      </c>
      <c r="K93" s="832" t="s">
        <v>1156</v>
      </c>
      <c r="L93" s="835">
        <v>195.77</v>
      </c>
      <c r="M93" s="835">
        <v>391.54</v>
      </c>
      <c r="N93" s="832">
        <v>2</v>
      </c>
      <c r="O93" s="836">
        <v>1.5</v>
      </c>
      <c r="P93" s="835">
        <v>391.54</v>
      </c>
      <c r="Q93" s="837">
        <v>1</v>
      </c>
      <c r="R93" s="832">
        <v>2</v>
      </c>
      <c r="S93" s="837">
        <v>1</v>
      </c>
      <c r="T93" s="836">
        <v>1.5</v>
      </c>
      <c r="U93" s="838">
        <v>1</v>
      </c>
    </row>
    <row r="94" spans="1:21" ht="14.45" customHeight="1" x14ac:dyDescent="0.2">
      <c r="A94" s="831">
        <v>22</v>
      </c>
      <c r="B94" s="832" t="s">
        <v>896</v>
      </c>
      <c r="C94" s="832" t="s">
        <v>900</v>
      </c>
      <c r="D94" s="833" t="s">
        <v>1502</v>
      </c>
      <c r="E94" s="834" t="s">
        <v>909</v>
      </c>
      <c r="F94" s="832" t="s">
        <v>897</v>
      </c>
      <c r="G94" s="832" t="s">
        <v>1157</v>
      </c>
      <c r="H94" s="832" t="s">
        <v>554</v>
      </c>
      <c r="I94" s="832" t="s">
        <v>1158</v>
      </c>
      <c r="J94" s="832" t="s">
        <v>1159</v>
      </c>
      <c r="K94" s="832" t="s">
        <v>1160</v>
      </c>
      <c r="L94" s="835">
        <v>0</v>
      </c>
      <c r="M94" s="835">
        <v>0</v>
      </c>
      <c r="N94" s="832">
        <v>1</v>
      </c>
      <c r="O94" s="836">
        <v>0.5</v>
      </c>
      <c r="P94" s="835">
        <v>0</v>
      </c>
      <c r="Q94" s="837"/>
      <c r="R94" s="832">
        <v>1</v>
      </c>
      <c r="S94" s="837">
        <v>1</v>
      </c>
      <c r="T94" s="836">
        <v>0.5</v>
      </c>
      <c r="U94" s="838">
        <v>1</v>
      </c>
    </row>
    <row r="95" spans="1:21" ht="14.45" customHeight="1" x14ac:dyDescent="0.2">
      <c r="A95" s="831">
        <v>22</v>
      </c>
      <c r="B95" s="832" t="s">
        <v>896</v>
      </c>
      <c r="C95" s="832" t="s">
        <v>900</v>
      </c>
      <c r="D95" s="833" t="s">
        <v>1502</v>
      </c>
      <c r="E95" s="834" t="s">
        <v>909</v>
      </c>
      <c r="F95" s="832" t="s">
        <v>897</v>
      </c>
      <c r="G95" s="832" t="s">
        <v>1161</v>
      </c>
      <c r="H95" s="832" t="s">
        <v>554</v>
      </c>
      <c r="I95" s="832" t="s">
        <v>1162</v>
      </c>
      <c r="J95" s="832" t="s">
        <v>1163</v>
      </c>
      <c r="K95" s="832" t="s">
        <v>1164</v>
      </c>
      <c r="L95" s="835">
        <v>106.09</v>
      </c>
      <c r="M95" s="835">
        <v>636.54</v>
      </c>
      <c r="N95" s="832">
        <v>6</v>
      </c>
      <c r="O95" s="836">
        <v>1.5</v>
      </c>
      <c r="P95" s="835">
        <v>636.54</v>
      </c>
      <c r="Q95" s="837">
        <v>1</v>
      </c>
      <c r="R95" s="832">
        <v>6</v>
      </c>
      <c r="S95" s="837">
        <v>1</v>
      </c>
      <c r="T95" s="836">
        <v>1.5</v>
      </c>
      <c r="U95" s="838">
        <v>1</v>
      </c>
    </row>
    <row r="96" spans="1:21" ht="14.45" customHeight="1" x14ac:dyDescent="0.2">
      <c r="A96" s="831">
        <v>22</v>
      </c>
      <c r="B96" s="832" t="s">
        <v>896</v>
      </c>
      <c r="C96" s="832" t="s">
        <v>900</v>
      </c>
      <c r="D96" s="833" t="s">
        <v>1502</v>
      </c>
      <c r="E96" s="834" t="s">
        <v>909</v>
      </c>
      <c r="F96" s="832" t="s">
        <v>897</v>
      </c>
      <c r="G96" s="832" t="s">
        <v>962</v>
      </c>
      <c r="H96" s="832" t="s">
        <v>554</v>
      </c>
      <c r="I96" s="832" t="s">
        <v>967</v>
      </c>
      <c r="J96" s="832" t="s">
        <v>616</v>
      </c>
      <c r="K96" s="832" t="s">
        <v>968</v>
      </c>
      <c r="L96" s="835">
        <v>185.26</v>
      </c>
      <c r="M96" s="835">
        <v>370.52</v>
      </c>
      <c r="N96" s="832">
        <v>2</v>
      </c>
      <c r="O96" s="836">
        <v>1</v>
      </c>
      <c r="P96" s="835">
        <v>370.52</v>
      </c>
      <c r="Q96" s="837">
        <v>1</v>
      </c>
      <c r="R96" s="832">
        <v>2</v>
      </c>
      <c r="S96" s="837">
        <v>1</v>
      </c>
      <c r="T96" s="836">
        <v>1</v>
      </c>
      <c r="U96" s="838">
        <v>1</v>
      </c>
    </row>
    <row r="97" spans="1:21" ht="14.45" customHeight="1" x14ac:dyDescent="0.2">
      <c r="A97" s="831">
        <v>22</v>
      </c>
      <c r="B97" s="832" t="s">
        <v>896</v>
      </c>
      <c r="C97" s="832" t="s">
        <v>900</v>
      </c>
      <c r="D97" s="833" t="s">
        <v>1502</v>
      </c>
      <c r="E97" s="834" t="s">
        <v>909</v>
      </c>
      <c r="F97" s="832" t="s">
        <v>897</v>
      </c>
      <c r="G97" s="832" t="s">
        <v>973</v>
      </c>
      <c r="H97" s="832" t="s">
        <v>554</v>
      </c>
      <c r="I97" s="832" t="s">
        <v>974</v>
      </c>
      <c r="J97" s="832" t="s">
        <v>975</v>
      </c>
      <c r="K97" s="832" t="s">
        <v>976</v>
      </c>
      <c r="L97" s="835">
        <v>218.62</v>
      </c>
      <c r="M97" s="835">
        <v>655.86</v>
      </c>
      <c r="N97" s="832">
        <v>3</v>
      </c>
      <c r="O97" s="836">
        <v>2</v>
      </c>
      <c r="P97" s="835">
        <v>218.62</v>
      </c>
      <c r="Q97" s="837">
        <v>0.33333333333333331</v>
      </c>
      <c r="R97" s="832">
        <v>1</v>
      </c>
      <c r="S97" s="837">
        <v>0.33333333333333331</v>
      </c>
      <c r="T97" s="836">
        <v>0.5</v>
      </c>
      <c r="U97" s="838">
        <v>0.25</v>
      </c>
    </row>
    <row r="98" spans="1:21" ht="14.45" customHeight="1" x14ac:dyDescent="0.2">
      <c r="A98" s="831">
        <v>22</v>
      </c>
      <c r="B98" s="832" t="s">
        <v>896</v>
      </c>
      <c r="C98" s="832" t="s">
        <v>900</v>
      </c>
      <c r="D98" s="833" t="s">
        <v>1502</v>
      </c>
      <c r="E98" s="834" t="s">
        <v>909</v>
      </c>
      <c r="F98" s="832" t="s">
        <v>897</v>
      </c>
      <c r="G98" s="832" t="s">
        <v>977</v>
      </c>
      <c r="H98" s="832" t="s">
        <v>554</v>
      </c>
      <c r="I98" s="832" t="s">
        <v>1165</v>
      </c>
      <c r="J98" s="832" t="s">
        <v>585</v>
      </c>
      <c r="K98" s="832" t="s">
        <v>1166</v>
      </c>
      <c r="L98" s="835">
        <v>52.61</v>
      </c>
      <c r="M98" s="835">
        <v>52.61</v>
      </c>
      <c r="N98" s="832">
        <v>1</v>
      </c>
      <c r="O98" s="836">
        <v>1</v>
      </c>
      <c r="P98" s="835"/>
      <c r="Q98" s="837">
        <v>0</v>
      </c>
      <c r="R98" s="832"/>
      <c r="S98" s="837">
        <v>0</v>
      </c>
      <c r="T98" s="836"/>
      <c r="U98" s="838">
        <v>0</v>
      </c>
    </row>
    <row r="99" spans="1:21" ht="14.45" customHeight="1" x14ac:dyDescent="0.2">
      <c r="A99" s="831">
        <v>22</v>
      </c>
      <c r="B99" s="832" t="s">
        <v>896</v>
      </c>
      <c r="C99" s="832" t="s">
        <v>900</v>
      </c>
      <c r="D99" s="833" t="s">
        <v>1502</v>
      </c>
      <c r="E99" s="834" t="s">
        <v>909</v>
      </c>
      <c r="F99" s="832" t="s">
        <v>897</v>
      </c>
      <c r="G99" s="832" t="s">
        <v>977</v>
      </c>
      <c r="H99" s="832" t="s">
        <v>554</v>
      </c>
      <c r="I99" s="832" t="s">
        <v>1167</v>
      </c>
      <c r="J99" s="832" t="s">
        <v>1168</v>
      </c>
      <c r="K99" s="832" t="s">
        <v>1169</v>
      </c>
      <c r="L99" s="835">
        <v>42.09</v>
      </c>
      <c r="M99" s="835">
        <v>84.18</v>
      </c>
      <c r="N99" s="832">
        <v>2</v>
      </c>
      <c r="O99" s="836">
        <v>1</v>
      </c>
      <c r="P99" s="835"/>
      <c r="Q99" s="837">
        <v>0</v>
      </c>
      <c r="R99" s="832"/>
      <c r="S99" s="837">
        <v>0</v>
      </c>
      <c r="T99" s="836"/>
      <c r="U99" s="838">
        <v>0</v>
      </c>
    </row>
    <row r="100" spans="1:21" ht="14.45" customHeight="1" x14ac:dyDescent="0.2">
      <c r="A100" s="831">
        <v>22</v>
      </c>
      <c r="B100" s="832" t="s">
        <v>896</v>
      </c>
      <c r="C100" s="832" t="s">
        <v>900</v>
      </c>
      <c r="D100" s="833" t="s">
        <v>1502</v>
      </c>
      <c r="E100" s="834" t="s">
        <v>909</v>
      </c>
      <c r="F100" s="832" t="s">
        <v>897</v>
      </c>
      <c r="G100" s="832" t="s">
        <v>1170</v>
      </c>
      <c r="H100" s="832" t="s">
        <v>554</v>
      </c>
      <c r="I100" s="832" t="s">
        <v>1171</v>
      </c>
      <c r="J100" s="832" t="s">
        <v>1172</v>
      </c>
      <c r="K100" s="832" t="s">
        <v>1173</v>
      </c>
      <c r="L100" s="835">
        <v>79.099999999999994</v>
      </c>
      <c r="M100" s="835">
        <v>79.099999999999994</v>
      </c>
      <c r="N100" s="832">
        <v>1</v>
      </c>
      <c r="O100" s="836">
        <v>1</v>
      </c>
      <c r="P100" s="835"/>
      <c r="Q100" s="837">
        <v>0</v>
      </c>
      <c r="R100" s="832"/>
      <c r="S100" s="837">
        <v>0</v>
      </c>
      <c r="T100" s="836"/>
      <c r="U100" s="838">
        <v>0</v>
      </c>
    </row>
    <row r="101" spans="1:21" ht="14.45" customHeight="1" x14ac:dyDescent="0.2">
      <c r="A101" s="831">
        <v>22</v>
      </c>
      <c r="B101" s="832" t="s">
        <v>896</v>
      </c>
      <c r="C101" s="832" t="s">
        <v>900</v>
      </c>
      <c r="D101" s="833" t="s">
        <v>1502</v>
      </c>
      <c r="E101" s="834" t="s">
        <v>909</v>
      </c>
      <c r="F101" s="832" t="s">
        <v>897</v>
      </c>
      <c r="G101" s="832" t="s">
        <v>1170</v>
      </c>
      <c r="H101" s="832" t="s">
        <v>554</v>
      </c>
      <c r="I101" s="832" t="s">
        <v>1174</v>
      </c>
      <c r="J101" s="832" t="s">
        <v>1172</v>
      </c>
      <c r="K101" s="832" t="s">
        <v>1173</v>
      </c>
      <c r="L101" s="835">
        <v>79.099999999999994</v>
      </c>
      <c r="M101" s="835">
        <v>79.099999999999994</v>
      </c>
      <c r="N101" s="832">
        <v>1</v>
      </c>
      <c r="O101" s="836">
        <v>1</v>
      </c>
      <c r="P101" s="835"/>
      <c r="Q101" s="837">
        <v>0</v>
      </c>
      <c r="R101" s="832"/>
      <c r="S101" s="837">
        <v>0</v>
      </c>
      <c r="T101" s="836"/>
      <c r="U101" s="838">
        <v>0</v>
      </c>
    </row>
    <row r="102" spans="1:21" ht="14.45" customHeight="1" x14ac:dyDescent="0.2">
      <c r="A102" s="831">
        <v>22</v>
      </c>
      <c r="B102" s="832" t="s">
        <v>896</v>
      </c>
      <c r="C102" s="832" t="s">
        <v>900</v>
      </c>
      <c r="D102" s="833" t="s">
        <v>1502</v>
      </c>
      <c r="E102" s="834" t="s">
        <v>909</v>
      </c>
      <c r="F102" s="832" t="s">
        <v>897</v>
      </c>
      <c r="G102" s="832" t="s">
        <v>1175</v>
      </c>
      <c r="H102" s="832" t="s">
        <v>554</v>
      </c>
      <c r="I102" s="832" t="s">
        <v>1176</v>
      </c>
      <c r="J102" s="832" t="s">
        <v>1177</v>
      </c>
      <c r="K102" s="832" t="s">
        <v>1178</v>
      </c>
      <c r="L102" s="835">
        <v>155.30000000000001</v>
      </c>
      <c r="M102" s="835">
        <v>155.30000000000001</v>
      </c>
      <c r="N102" s="832">
        <v>1</v>
      </c>
      <c r="O102" s="836">
        <v>1</v>
      </c>
      <c r="P102" s="835"/>
      <c r="Q102" s="837">
        <v>0</v>
      </c>
      <c r="R102" s="832"/>
      <c r="S102" s="837">
        <v>0</v>
      </c>
      <c r="T102" s="836"/>
      <c r="U102" s="838">
        <v>0</v>
      </c>
    </row>
    <row r="103" spans="1:21" ht="14.45" customHeight="1" x14ac:dyDescent="0.2">
      <c r="A103" s="831">
        <v>22</v>
      </c>
      <c r="B103" s="832" t="s">
        <v>896</v>
      </c>
      <c r="C103" s="832" t="s">
        <v>900</v>
      </c>
      <c r="D103" s="833" t="s">
        <v>1502</v>
      </c>
      <c r="E103" s="834" t="s">
        <v>909</v>
      </c>
      <c r="F103" s="832" t="s">
        <v>897</v>
      </c>
      <c r="G103" s="832" t="s">
        <v>1179</v>
      </c>
      <c r="H103" s="832" t="s">
        <v>554</v>
      </c>
      <c r="I103" s="832" t="s">
        <v>1180</v>
      </c>
      <c r="J103" s="832" t="s">
        <v>1181</v>
      </c>
      <c r="K103" s="832" t="s">
        <v>1182</v>
      </c>
      <c r="L103" s="835">
        <v>68.819999999999993</v>
      </c>
      <c r="M103" s="835">
        <v>68.819999999999993</v>
      </c>
      <c r="N103" s="832">
        <v>1</v>
      </c>
      <c r="O103" s="836">
        <v>0.5</v>
      </c>
      <c r="P103" s="835">
        <v>68.819999999999993</v>
      </c>
      <c r="Q103" s="837">
        <v>1</v>
      </c>
      <c r="R103" s="832">
        <v>1</v>
      </c>
      <c r="S103" s="837">
        <v>1</v>
      </c>
      <c r="T103" s="836">
        <v>0.5</v>
      </c>
      <c r="U103" s="838">
        <v>1</v>
      </c>
    </row>
    <row r="104" spans="1:21" ht="14.45" customHeight="1" x14ac:dyDescent="0.2">
      <c r="A104" s="831">
        <v>22</v>
      </c>
      <c r="B104" s="832" t="s">
        <v>896</v>
      </c>
      <c r="C104" s="832" t="s">
        <v>900</v>
      </c>
      <c r="D104" s="833" t="s">
        <v>1502</v>
      </c>
      <c r="E104" s="834" t="s">
        <v>909</v>
      </c>
      <c r="F104" s="832" t="s">
        <v>897</v>
      </c>
      <c r="G104" s="832" t="s">
        <v>997</v>
      </c>
      <c r="H104" s="832" t="s">
        <v>554</v>
      </c>
      <c r="I104" s="832" t="s">
        <v>877</v>
      </c>
      <c r="J104" s="832" t="s">
        <v>661</v>
      </c>
      <c r="K104" s="832" t="s">
        <v>878</v>
      </c>
      <c r="L104" s="835">
        <v>0</v>
      </c>
      <c r="M104" s="835">
        <v>0</v>
      </c>
      <c r="N104" s="832">
        <v>2</v>
      </c>
      <c r="O104" s="836">
        <v>1</v>
      </c>
      <c r="P104" s="835">
        <v>0</v>
      </c>
      <c r="Q104" s="837"/>
      <c r="R104" s="832">
        <v>2</v>
      </c>
      <c r="S104" s="837">
        <v>1</v>
      </c>
      <c r="T104" s="836">
        <v>1</v>
      </c>
      <c r="U104" s="838">
        <v>1</v>
      </c>
    </row>
    <row r="105" spans="1:21" ht="14.45" customHeight="1" x14ac:dyDescent="0.2">
      <c r="A105" s="831">
        <v>22</v>
      </c>
      <c r="B105" s="832" t="s">
        <v>896</v>
      </c>
      <c r="C105" s="832" t="s">
        <v>900</v>
      </c>
      <c r="D105" s="833" t="s">
        <v>1502</v>
      </c>
      <c r="E105" s="834" t="s">
        <v>909</v>
      </c>
      <c r="F105" s="832" t="s">
        <v>897</v>
      </c>
      <c r="G105" s="832" t="s">
        <v>997</v>
      </c>
      <c r="H105" s="832" t="s">
        <v>554</v>
      </c>
      <c r="I105" s="832" t="s">
        <v>1183</v>
      </c>
      <c r="J105" s="832" t="s">
        <v>1184</v>
      </c>
      <c r="K105" s="832" t="s">
        <v>1185</v>
      </c>
      <c r="L105" s="835">
        <v>0</v>
      </c>
      <c r="M105" s="835">
        <v>0</v>
      </c>
      <c r="N105" s="832">
        <v>1</v>
      </c>
      <c r="O105" s="836">
        <v>1</v>
      </c>
      <c r="P105" s="835">
        <v>0</v>
      </c>
      <c r="Q105" s="837"/>
      <c r="R105" s="832">
        <v>1</v>
      </c>
      <c r="S105" s="837">
        <v>1</v>
      </c>
      <c r="T105" s="836">
        <v>1</v>
      </c>
      <c r="U105" s="838">
        <v>1</v>
      </c>
    </row>
    <row r="106" spans="1:21" ht="14.45" customHeight="1" x14ac:dyDescent="0.2">
      <c r="A106" s="831">
        <v>22</v>
      </c>
      <c r="B106" s="832" t="s">
        <v>896</v>
      </c>
      <c r="C106" s="832" t="s">
        <v>900</v>
      </c>
      <c r="D106" s="833" t="s">
        <v>1502</v>
      </c>
      <c r="E106" s="834" t="s">
        <v>909</v>
      </c>
      <c r="F106" s="832" t="s">
        <v>897</v>
      </c>
      <c r="G106" s="832" t="s">
        <v>997</v>
      </c>
      <c r="H106" s="832" t="s">
        <v>608</v>
      </c>
      <c r="I106" s="832" t="s">
        <v>1117</v>
      </c>
      <c r="J106" s="832" t="s">
        <v>661</v>
      </c>
      <c r="K106" s="832" t="s">
        <v>999</v>
      </c>
      <c r="L106" s="835">
        <v>0</v>
      </c>
      <c r="M106" s="835">
        <v>0</v>
      </c>
      <c r="N106" s="832">
        <v>1</v>
      </c>
      <c r="O106" s="836">
        <v>1</v>
      </c>
      <c r="P106" s="835">
        <v>0</v>
      </c>
      <c r="Q106" s="837"/>
      <c r="R106" s="832">
        <v>1</v>
      </c>
      <c r="S106" s="837">
        <v>1</v>
      </c>
      <c r="T106" s="836">
        <v>1</v>
      </c>
      <c r="U106" s="838">
        <v>1</v>
      </c>
    </row>
    <row r="107" spans="1:21" ht="14.45" customHeight="1" x14ac:dyDescent="0.2">
      <c r="A107" s="831">
        <v>22</v>
      </c>
      <c r="B107" s="832" t="s">
        <v>896</v>
      </c>
      <c r="C107" s="832" t="s">
        <v>900</v>
      </c>
      <c r="D107" s="833" t="s">
        <v>1502</v>
      </c>
      <c r="E107" s="834" t="s">
        <v>909</v>
      </c>
      <c r="F107" s="832" t="s">
        <v>897</v>
      </c>
      <c r="G107" s="832" t="s">
        <v>1186</v>
      </c>
      <c r="H107" s="832" t="s">
        <v>554</v>
      </c>
      <c r="I107" s="832" t="s">
        <v>1187</v>
      </c>
      <c r="J107" s="832" t="s">
        <v>1188</v>
      </c>
      <c r="K107" s="832" t="s">
        <v>1189</v>
      </c>
      <c r="L107" s="835">
        <v>0</v>
      </c>
      <c r="M107" s="835">
        <v>0</v>
      </c>
      <c r="N107" s="832">
        <v>2</v>
      </c>
      <c r="O107" s="836">
        <v>1.5</v>
      </c>
      <c r="P107" s="835">
        <v>0</v>
      </c>
      <c r="Q107" s="837"/>
      <c r="R107" s="832">
        <v>2</v>
      </c>
      <c r="S107" s="837">
        <v>1</v>
      </c>
      <c r="T107" s="836">
        <v>1.5</v>
      </c>
      <c r="U107" s="838">
        <v>1</v>
      </c>
    </row>
    <row r="108" spans="1:21" ht="14.45" customHeight="1" x14ac:dyDescent="0.2">
      <c r="A108" s="831">
        <v>22</v>
      </c>
      <c r="B108" s="832" t="s">
        <v>896</v>
      </c>
      <c r="C108" s="832" t="s">
        <v>900</v>
      </c>
      <c r="D108" s="833" t="s">
        <v>1502</v>
      </c>
      <c r="E108" s="834" t="s">
        <v>909</v>
      </c>
      <c r="F108" s="832" t="s">
        <v>897</v>
      </c>
      <c r="G108" s="832" t="s">
        <v>1007</v>
      </c>
      <c r="H108" s="832" t="s">
        <v>608</v>
      </c>
      <c r="I108" s="832" t="s">
        <v>1008</v>
      </c>
      <c r="J108" s="832" t="s">
        <v>1009</v>
      </c>
      <c r="K108" s="832" t="s">
        <v>1010</v>
      </c>
      <c r="L108" s="835">
        <v>414.07</v>
      </c>
      <c r="M108" s="835">
        <v>414.07</v>
      </c>
      <c r="N108" s="832">
        <v>1</v>
      </c>
      <c r="O108" s="836">
        <v>1</v>
      </c>
      <c r="P108" s="835">
        <v>414.07</v>
      </c>
      <c r="Q108" s="837">
        <v>1</v>
      </c>
      <c r="R108" s="832">
        <v>1</v>
      </c>
      <c r="S108" s="837">
        <v>1</v>
      </c>
      <c r="T108" s="836">
        <v>1</v>
      </c>
      <c r="U108" s="838">
        <v>1</v>
      </c>
    </row>
    <row r="109" spans="1:21" ht="14.45" customHeight="1" x14ac:dyDescent="0.2">
      <c r="A109" s="831">
        <v>22</v>
      </c>
      <c r="B109" s="832" t="s">
        <v>896</v>
      </c>
      <c r="C109" s="832" t="s">
        <v>900</v>
      </c>
      <c r="D109" s="833" t="s">
        <v>1502</v>
      </c>
      <c r="E109" s="834" t="s">
        <v>909</v>
      </c>
      <c r="F109" s="832" t="s">
        <v>897</v>
      </c>
      <c r="G109" s="832" t="s">
        <v>1013</v>
      </c>
      <c r="H109" s="832" t="s">
        <v>608</v>
      </c>
      <c r="I109" s="832" t="s">
        <v>1014</v>
      </c>
      <c r="J109" s="832" t="s">
        <v>874</v>
      </c>
      <c r="K109" s="832" t="s">
        <v>1015</v>
      </c>
      <c r="L109" s="835">
        <v>74.08</v>
      </c>
      <c r="M109" s="835">
        <v>444.47999999999996</v>
      </c>
      <c r="N109" s="832">
        <v>6</v>
      </c>
      <c r="O109" s="836">
        <v>6</v>
      </c>
      <c r="P109" s="835">
        <v>74.08</v>
      </c>
      <c r="Q109" s="837">
        <v>0.16666666666666669</v>
      </c>
      <c r="R109" s="832">
        <v>1</v>
      </c>
      <c r="S109" s="837">
        <v>0.16666666666666666</v>
      </c>
      <c r="T109" s="836">
        <v>1</v>
      </c>
      <c r="U109" s="838">
        <v>0.16666666666666666</v>
      </c>
    </row>
    <row r="110" spans="1:21" ht="14.45" customHeight="1" x14ac:dyDescent="0.2">
      <c r="A110" s="831">
        <v>22</v>
      </c>
      <c r="B110" s="832" t="s">
        <v>896</v>
      </c>
      <c r="C110" s="832" t="s">
        <v>900</v>
      </c>
      <c r="D110" s="833" t="s">
        <v>1502</v>
      </c>
      <c r="E110" s="834" t="s">
        <v>909</v>
      </c>
      <c r="F110" s="832" t="s">
        <v>897</v>
      </c>
      <c r="G110" s="832" t="s">
        <v>1013</v>
      </c>
      <c r="H110" s="832" t="s">
        <v>608</v>
      </c>
      <c r="I110" s="832" t="s">
        <v>1016</v>
      </c>
      <c r="J110" s="832" t="s">
        <v>874</v>
      </c>
      <c r="K110" s="832" t="s">
        <v>1017</v>
      </c>
      <c r="L110" s="835">
        <v>94.28</v>
      </c>
      <c r="M110" s="835">
        <v>1225.6399999999999</v>
      </c>
      <c r="N110" s="832">
        <v>13</v>
      </c>
      <c r="O110" s="836">
        <v>12</v>
      </c>
      <c r="P110" s="835">
        <v>282.84000000000003</v>
      </c>
      <c r="Q110" s="837">
        <v>0.23076923076923081</v>
      </c>
      <c r="R110" s="832">
        <v>3</v>
      </c>
      <c r="S110" s="837">
        <v>0.23076923076923078</v>
      </c>
      <c r="T110" s="836">
        <v>3</v>
      </c>
      <c r="U110" s="838">
        <v>0.25</v>
      </c>
    </row>
    <row r="111" spans="1:21" ht="14.45" customHeight="1" x14ac:dyDescent="0.2">
      <c r="A111" s="831">
        <v>22</v>
      </c>
      <c r="B111" s="832" t="s">
        <v>896</v>
      </c>
      <c r="C111" s="832" t="s">
        <v>900</v>
      </c>
      <c r="D111" s="833" t="s">
        <v>1502</v>
      </c>
      <c r="E111" s="834" t="s">
        <v>909</v>
      </c>
      <c r="F111" s="832" t="s">
        <v>897</v>
      </c>
      <c r="G111" s="832" t="s">
        <v>1013</v>
      </c>
      <c r="H111" s="832" t="s">
        <v>608</v>
      </c>
      <c r="I111" s="832" t="s">
        <v>1018</v>
      </c>
      <c r="J111" s="832" t="s">
        <v>874</v>
      </c>
      <c r="K111" s="832" t="s">
        <v>1019</v>
      </c>
      <c r="L111" s="835">
        <v>168.36</v>
      </c>
      <c r="M111" s="835">
        <v>1178.52</v>
      </c>
      <c r="N111" s="832">
        <v>7</v>
      </c>
      <c r="O111" s="836">
        <v>4.5</v>
      </c>
      <c r="P111" s="835">
        <v>505.08000000000004</v>
      </c>
      <c r="Q111" s="837">
        <v>0.4285714285714286</v>
      </c>
      <c r="R111" s="832">
        <v>3</v>
      </c>
      <c r="S111" s="837">
        <v>0.42857142857142855</v>
      </c>
      <c r="T111" s="836">
        <v>1.5</v>
      </c>
      <c r="U111" s="838">
        <v>0.33333333333333331</v>
      </c>
    </row>
    <row r="112" spans="1:21" ht="14.45" customHeight="1" x14ac:dyDescent="0.2">
      <c r="A112" s="831">
        <v>22</v>
      </c>
      <c r="B112" s="832" t="s">
        <v>896</v>
      </c>
      <c r="C112" s="832" t="s">
        <v>900</v>
      </c>
      <c r="D112" s="833" t="s">
        <v>1502</v>
      </c>
      <c r="E112" s="834" t="s">
        <v>909</v>
      </c>
      <c r="F112" s="832" t="s">
        <v>897</v>
      </c>
      <c r="G112" s="832" t="s">
        <v>1013</v>
      </c>
      <c r="H112" s="832" t="s">
        <v>608</v>
      </c>
      <c r="I112" s="832" t="s">
        <v>1020</v>
      </c>
      <c r="J112" s="832" t="s">
        <v>874</v>
      </c>
      <c r="K112" s="832" t="s">
        <v>1021</v>
      </c>
      <c r="L112" s="835">
        <v>115.33</v>
      </c>
      <c r="M112" s="835">
        <v>807.31</v>
      </c>
      <c r="N112" s="832">
        <v>7</v>
      </c>
      <c r="O112" s="836">
        <v>7</v>
      </c>
      <c r="P112" s="835">
        <v>461.32</v>
      </c>
      <c r="Q112" s="837">
        <v>0.57142857142857151</v>
      </c>
      <c r="R112" s="832">
        <v>4</v>
      </c>
      <c r="S112" s="837">
        <v>0.5714285714285714</v>
      </c>
      <c r="T112" s="836">
        <v>4</v>
      </c>
      <c r="U112" s="838">
        <v>0.5714285714285714</v>
      </c>
    </row>
    <row r="113" spans="1:21" ht="14.45" customHeight="1" x14ac:dyDescent="0.2">
      <c r="A113" s="831">
        <v>22</v>
      </c>
      <c r="B113" s="832" t="s">
        <v>896</v>
      </c>
      <c r="C113" s="832" t="s">
        <v>900</v>
      </c>
      <c r="D113" s="833" t="s">
        <v>1502</v>
      </c>
      <c r="E113" s="834" t="s">
        <v>909</v>
      </c>
      <c r="F113" s="832" t="s">
        <v>897</v>
      </c>
      <c r="G113" s="832" t="s">
        <v>1013</v>
      </c>
      <c r="H113" s="832" t="s">
        <v>608</v>
      </c>
      <c r="I113" s="832" t="s">
        <v>1022</v>
      </c>
      <c r="J113" s="832" t="s">
        <v>871</v>
      </c>
      <c r="K113" s="832" t="s">
        <v>1023</v>
      </c>
      <c r="L113" s="835">
        <v>105.23</v>
      </c>
      <c r="M113" s="835">
        <v>4209.2</v>
      </c>
      <c r="N113" s="832">
        <v>40</v>
      </c>
      <c r="O113" s="836">
        <v>38.5</v>
      </c>
      <c r="P113" s="835">
        <v>1578.45</v>
      </c>
      <c r="Q113" s="837">
        <v>0.375</v>
      </c>
      <c r="R113" s="832">
        <v>15</v>
      </c>
      <c r="S113" s="837">
        <v>0.375</v>
      </c>
      <c r="T113" s="836">
        <v>13.5</v>
      </c>
      <c r="U113" s="838">
        <v>0.35064935064935066</v>
      </c>
    </row>
    <row r="114" spans="1:21" ht="14.45" customHeight="1" x14ac:dyDescent="0.2">
      <c r="A114" s="831">
        <v>22</v>
      </c>
      <c r="B114" s="832" t="s">
        <v>896</v>
      </c>
      <c r="C114" s="832" t="s">
        <v>900</v>
      </c>
      <c r="D114" s="833" t="s">
        <v>1502</v>
      </c>
      <c r="E114" s="834" t="s">
        <v>909</v>
      </c>
      <c r="F114" s="832" t="s">
        <v>897</v>
      </c>
      <c r="G114" s="832" t="s">
        <v>1013</v>
      </c>
      <c r="H114" s="832" t="s">
        <v>608</v>
      </c>
      <c r="I114" s="832" t="s">
        <v>1024</v>
      </c>
      <c r="J114" s="832" t="s">
        <v>871</v>
      </c>
      <c r="K114" s="832" t="s">
        <v>1025</v>
      </c>
      <c r="L114" s="835">
        <v>126.27</v>
      </c>
      <c r="M114" s="835">
        <v>9343.980000000005</v>
      </c>
      <c r="N114" s="832">
        <v>74</v>
      </c>
      <c r="O114" s="836">
        <v>67.5</v>
      </c>
      <c r="P114" s="835">
        <v>3788.1</v>
      </c>
      <c r="Q114" s="837">
        <v>0.40540540540540515</v>
      </c>
      <c r="R114" s="832">
        <v>30</v>
      </c>
      <c r="S114" s="837">
        <v>0.40540540540540543</v>
      </c>
      <c r="T114" s="836">
        <v>27</v>
      </c>
      <c r="U114" s="838">
        <v>0.4</v>
      </c>
    </row>
    <row r="115" spans="1:21" ht="14.45" customHeight="1" x14ac:dyDescent="0.2">
      <c r="A115" s="831">
        <v>22</v>
      </c>
      <c r="B115" s="832" t="s">
        <v>896</v>
      </c>
      <c r="C115" s="832" t="s">
        <v>900</v>
      </c>
      <c r="D115" s="833" t="s">
        <v>1502</v>
      </c>
      <c r="E115" s="834" t="s">
        <v>909</v>
      </c>
      <c r="F115" s="832" t="s">
        <v>897</v>
      </c>
      <c r="G115" s="832" t="s">
        <v>1013</v>
      </c>
      <c r="H115" s="832" t="s">
        <v>608</v>
      </c>
      <c r="I115" s="832" t="s">
        <v>1026</v>
      </c>
      <c r="J115" s="832" t="s">
        <v>871</v>
      </c>
      <c r="K115" s="832" t="s">
        <v>1027</v>
      </c>
      <c r="L115" s="835">
        <v>63.14</v>
      </c>
      <c r="M115" s="835">
        <v>378.84000000000003</v>
      </c>
      <c r="N115" s="832">
        <v>6</v>
      </c>
      <c r="O115" s="836">
        <v>5.5</v>
      </c>
      <c r="P115" s="835">
        <v>189.42000000000002</v>
      </c>
      <c r="Q115" s="837">
        <v>0.5</v>
      </c>
      <c r="R115" s="832">
        <v>3</v>
      </c>
      <c r="S115" s="837">
        <v>0.5</v>
      </c>
      <c r="T115" s="836">
        <v>2.5</v>
      </c>
      <c r="U115" s="838">
        <v>0.45454545454545453</v>
      </c>
    </row>
    <row r="116" spans="1:21" ht="14.45" customHeight="1" x14ac:dyDescent="0.2">
      <c r="A116" s="831">
        <v>22</v>
      </c>
      <c r="B116" s="832" t="s">
        <v>896</v>
      </c>
      <c r="C116" s="832" t="s">
        <v>900</v>
      </c>
      <c r="D116" s="833" t="s">
        <v>1502</v>
      </c>
      <c r="E116" s="834" t="s">
        <v>909</v>
      </c>
      <c r="F116" s="832" t="s">
        <v>897</v>
      </c>
      <c r="G116" s="832" t="s">
        <v>1013</v>
      </c>
      <c r="H116" s="832" t="s">
        <v>608</v>
      </c>
      <c r="I116" s="832" t="s">
        <v>1028</v>
      </c>
      <c r="J116" s="832" t="s">
        <v>871</v>
      </c>
      <c r="K116" s="832" t="s">
        <v>1029</v>
      </c>
      <c r="L116" s="835">
        <v>84.18</v>
      </c>
      <c r="M116" s="835">
        <v>7660.3799999999974</v>
      </c>
      <c r="N116" s="832">
        <v>91</v>
      </c>
      <c r="O116" s="836">
        <v>73.5</v>
      </c>
      <c r="P116" s="835">
        <v>4377.3599999999988</v>
      </c>
      <c r="Q116" s="837">
        <v>0.57142857142857151</v>
      </c>
      <c r="R116" s="832">
        <v>52</v>
      </c>
      <c r="S116" s="837">
        <v>0.5714285714285714</v>
      </c>
      <c r="T116" s="836">
        <v>42.5</v>
      </c>
      <c r="U116" s="838">
        <v>0.57823129251700678</v>
      </c>
    </row>
    <row r="117" spans="1:21" ht="14.45" customHeight="1" x14ac:dyDescent="0.2">
      <c r="A117" s="831">
        <v>22</v>
      </c>
      <c r="B117" s="832" t="s">
        <v>896</v>
      </c>
      <c r="C117" s="832" t="s">
        <v>900</v>
      </c>
      <c r="D117" s="833" t="s">
        <v>1502</v>
      </c>
      <c r="E117" s="834" t="s">
        <v>909</v>
      </c>
      <c r="F117" s="832" t="s">
        <v>897</v>
      </c>
      <c r="G117" s="832" t="s">
        <v>1013</v>
      </c>
      <c r="H117" s="832" t="s">
        <v>608</v>
      </c>
      <c r="I117" s="832" t="s">
        <v>1030</v>
      </c>
      <c r="J117" s="832" t="s">
        <v>874</v>
      </c>
      <c r="K117" s="832" t="s">
        <v>1031</v>
      </c>
      <c r="L117" s="835">
        <v>63.14</v>
      </c>
      <c r="M117" s="835">
        <v>63.14</v>
      </c>
      <c r="N117" s="832">
        <v>1</v>
      </c>
      <c r="O117" s="836">
        <v>1</v>
      </c>
      <c r="P117" s="835">
        <v>63.14</v>
      </c>
      <c r="Q117" s="837">
        <v>1</v>
      </c>
      <c r="R117" s="832">
        <v>1</v>
      </c>
      <c r="S117" s="837">
        <v>1</v>
      </c>
      <c r="T117" s="836">
        <v>1</v>
      </c>
      <c r="U117" s="838">
        <v>1</v>
      </c>
    </row>
    <row r="118" spans="1:21" ht="14.45" customHeight="1" x14ac:dyDescent="0.2">
      <c r="A118" s="831">
        <v>22</v>
      </c>
      <c r="B118" s="832" t="s">
        <v>896</v>
      </c>
      <c r="C118" s="832" t="s">
        <v>900</v>
      </c>
      <c r="D118" s="833" t="s">
        <v>1502</v>
      </c>
      <c r="E118" s="834" t="s">
        <v>909</v>
      </c>
      <c r="F118" s="832" t="s">
        <v>897</v>
      </c>
      <c r="G118" s="832" t="s">
        <v>1013</v>
      </c>
      <c r="H118" s="832" t="s">
        <v>608</v>
      </c>
      <c r="I118" s="832" t="s">
        <v>1032</v>
      </c>
      <c r="J118" s="832" t="s">
        <v>874</v>
      </c>
      <c r="K118" s="832" t="s">
        <v>1033</v>
      </c>
      <c r="L118" s="835">
        <v>105.23</v>
      </c>
      <c r="M118" s="835">
        <v>1052.3</v>
      </c>
      <c r="N118" s="832">
        <v>10</v>
      </c>
      <c r="O118" s="836">
        <v>10</v>
      </c>
      <c r="P118" s="835">
        <v>420.92</v>
      </c>
      <c r="Q118" s="837">
        <v>0.4</v>
      </c>
      <c r="R118" s="832">
        <v>4</v>
      </c>
      <c r="S118" s="837">
        <v>0.4</v>
      </c>
      <c r="T118" s="836">
        <v>4</v>
      </c>
      <c r="U118" s="838">
        <v>0.4</v>
      </c>
    </row>
    <row r="119" spans="1:21" ht="14.45" customHeight="1" x14ac:dyDescent="0.2">
      <c r="A119" s="831">
        <v>22</v>
      </c>
      <c r="B119" s="832" t="s">
        <v>896</v>
      </c>
      <c r="C119" s="832" t="s">
        <v>900</v>
      </c>
      <c r="D119" s="833" t="s">
        <v>1502</v>
      </c>
      <c r="E119" s="834" t="s">
        <v>909</v>
      </c>
      <c r="F119" s="832" t="s">
        <v>897</v>
      </c>
      <c r="G119" s="832" t="s">
        <v>1013</v>
      </c>
      <c r="H119" s="832" t="s">
        <v>608</v>
      </c>
      <c r="I119" s="832" t="s">
        <v>873</v>
      </c>
      <c r="J119" s="832" t="s">
        <v>874</v>
      </c>
      <c r="K119" s="832" t="s">
        <v>875</v>
      </c>
      <c r="L119" s="835">
        <v>49.08</v>
      </c>
      <c r="M119" s="835">
        <v>245.39999999999998</v>
      </c>
      <c r="N119" s="832">
        <v>5</v>
      </c>
      <c r="O119" s="836">
        <v>3.5</v>
      </c>
      <c r="P119" s="835">
        <v>196.32</v>
      </c>
      <c r="Q119" s="837">
        <v>0.8</v>
      </c>
      <c r="R119" s="832">
        <v>4</v>
      </c>
      <c r="S119" s="837">
        <v>0.8</v>
      </c>
      <c r="T119" s="836">
        <v>3</v>
      </c>
      <c r="U119" s="838">
        <v>0.8571428571428571</v>
      </c>
    </row>
    <row r="120" spans="1:21" ht="14.45" customHeight="1" x14ac:dyDescent="0.2">
      <c r="A120" s="831">
        <v>22</v>
      </c>
      <c r="B120" s="832" t="s">
        <v>896</v>
      </c>
      <c r="C120" s="832" t="s">
        <v>900</v>
      </c>
      <c r="D120" s="833" t="s">
        <v>1502</v>
      </c>
      <c r="E120" s="834" t="s">
        <v>909</v>
      </c>
      <c r="F120" s="832" t="s">
        <v>897</v>
      </c>
      <c r="G120" s="832" t="s">
        <v>1013</v>
      </c>
      <c r="H120" s="832" t="s">
        <v>608</v>
      </c>
      <c r="I120" s="832" t="s">
        <v>1034</v>
      </c>
      <c r="J120" s="832" t="s">
        <v>874</v>
      </c>
      <c r="K120" s="832" t="s">
        <v>1035</v>
      </c>
      <c r="L120" s="835">
        <v>126.27</v>
      </c>
      <c r="M120" s="835">
        <v>2651.67</v>
      </c>
      <c r="N120" s="832">
        <v>21</v>
      </c>
      <c r="O120" s="836">
        <v>17.5</v>
      </c>
      <c r="P120" s="835">
        <v>1136.43</v>
      </c>
      <c r="Q120" s="837">
        <v>0.4285714285714286</v>
      </c>
      <c r="R120" s="832">
        <v>9</v>
      </c>
      <c r="S120" s="837">
        <v>0.42857142857142855</v>
      </c>
      <c r="T120" s="836">
        <v>6</v>
      </c>
      <c r="U120" s="838">
        <v>0.34285714285714286</v>
      </c>
    </row>
    <row r="121" spans="1:21" ht="14.45" customHeight="1" x14ac:dyDescent="0.2">
      <c r="A121" s="831">
        <v>22</v>
      </c>
      <c r="B121" s="832" t="s">
        <v>896</v>
      </c>
      <c r="C121" s="832" t="s">
        <v>900</v>
      </c>
      <c r="D121" s="833" t="s">
        <v>1502</v>
      </c>
      <c r="E121" s="834" t="s">
        <v>909</v>
      </c>
      <c r="F121" s="832" t="s">
        <v>897</v>
      </c>
      <c r="G121" s="832" t="s">
        <v>1013</v>
      </c>
      <c r="H121" s="832" t="s">
        <v>608</v>
      </c>
      <c r="I121" s="832" t="s">
        <v>1036</v>
      </c>
      <c r="J121" s="832" t="s">
        <v>874</v>
      </c>
      <c r="K121" s="832" t="s">
        <v>1037</v>
      </c>
      <c r="L121" s="835">
        <v>84.18</v>
      </c>
      <c r="M121" s="835">
        <v>2272.8600000000006</v>
      </c>
      <c r="N121" s="832">
        <v>27</v>
      </c>
      <c r="O121" s="836">
        <v>26.5</v>
      </c>
      <c r="P121" s="835">
        <v>1178.5200000000004</v>
      </c>
      <c r="Q121" s="837">
        <v>0.5185185185185186</v>
      </c>
      <c r="R121" s="832">
        <v>14</v>
      </c>
      <c r="S121" s="837">
        <v>0.51851851851851849</v>
      </c>
      <c r="T121" s="836">
        <v>13.5</v>
      </c>
      <c r="U121" s="838">
        <v>0.50943396226415094</v>
      </c>
    </row>
    <row r="122" spans="1:21" ht="14.45" customHeight="1" x14ac:dyDescent="0.2">
      <c r="A122" s="831">
        <v>22</v>
      </c>
      <c r="B122" s="832" t="s">
        <v>896</v>
      </c>
      <c r="C122" s="832" t="s">
        <v>900</v>
      </c>
      <c r="D122" s="833" t="s">
        <v>1502</v>
      </c>
      <c r="E122" s="834" t="s">
        <v>909</v>
      </c>
      <c r="F122" s="832" t="s">
        <v>897</v>
      </c>
      <c r="G122" s="832" t="s">
        <v>1013</v>
      </c>
      <c r="H122" s="832" t="s">
        <v>608</v>
      </c>
      <c r="I122" s="832" t="s">
        <v>870</v>
      </c>
      <c r="J122" s="832" t="s">
        <v>871</v>
      </c>
      <c r="K122" s="832" t="s">
        <v>872</v>
      </c>
      <c r="L122" s="835">
        <v>49.08</v>
      </c>
      <c r="M122" s="835">
        <v>294.48</v>
      </c>
      <c r="N122" s="832">
        <v>6</v>
      </c>
      <c r="O122" s="836">
        <v>4.5</v>
      </c>
      <c r="P122" s="835">
        <v>147.24</v>
      </c>
      <c r="Q122" s="837">
        <v>0.5</v>
      </c>
      <c r="R122" s="832">
        <v>3</v>
      </c>
      <c r="S122" s="837">
        <v>0.5</v>
      </c>
      <c r="T122" s="836">
        <v>2</v>
      </c>
      <c r="U122" s="838">
        <v>0.44444444444444442</v>
      </c>
    </row>
    <row r="123" spans="1:21" ht="14.45" customHeight="1" x14ac:dyDescent="0.2">
      <c r="A123" s="831">
        <v>22</v>
      </c>
      <c r="B123" s="832" t="s">
        <v>896</v>
      </c>
      <c r="C123" s="832" t="s">
        <v>900</v>
      </c>
      <c r="D123" s="833" t="s">
        <v>1502</v>
      </c>
      <c r="E123" s="834" t="s">
        <v>909</v>
      </c>
      <c r="F123" s="832" t="s">
        <v>897</v>
      </c>
      <c r="G123" s="832" t="s">
        <v>1013</v>
      </c>
      <c r="H123" s="832" t="s">
        <v>554</v>
      </c>
      <c r="I123" s="832" t="s">
        <v>1190</v>
      </c>
      <c r="J123" s="832" t="s">
        <v>874</v>
      </c>
      <c r="K123" s="832" t="s">
        <v>1033</v>
      </c>
      <c r="L123" s="835">
        <v>105.23</v>
      </c>
      <c r="M123" s="835">
        <v>105.23</v>
      </c>
      <c r="N123" s="832">
        <v>1</v>
      </c>
      <c r="O123" s="836">
        <v>1</v>
      </c>
      <c r="P123" s="835"/>
      <c r="Q123" s="837">
        <v>0</v>
      </c>
      <c r="R123" s="832"/>
      <c r="S123" s="837">
        <v>0</v>
      </c>
      <c r="T123" s="836"/>
      <c r="U123" s="838">
        <v>0</v>
      </c>
    </row>
    <row r="124" spans="1:21" ht="14.45" customHeight="1" x14ac:dyDescent="0.2">
      <c r="A124" s="831">
        <v>22</v>
      </c>
      <c r="B124" s="832" t="s">
        <v>896</v>
      </c>
      <c r="C124" s="832" t="s">
        <v>900</v>
      </c>
      <c r="D124" s="833" t="s">
        <v>1502</v>
      </c>
      <c r="E124" s="834" t="s">
        <v>909</v>
      </c>
      <c r="F124" s="832" t="s">
        <v>897</v>
      </c>
      <c r="G124" s="832" t="s">
        <v>1042</v>
      </c>
      <c r="H124" s="832" t="s">
        <v>554</v>
      </c>
      <c r="I124" s="832" t="s">
        <v>1043</v>
      </c>
      <c r="J124" s="832" t="s">
        <v>1044</v>
      </c>
      <c r="K124" s="832" t="s">
        <v>1045</v>
      </c>
      <c r="L124" s="835">
        <v>0</v>
      </c>
      <c r="M124" s="835">
        <v>0</v>
      </c>
      <c r="N124" s="832">
        <v>22</v>
      </c>
      <c r="O124" s="836">
        <v>16.5</v>
      </c>
      <c r="P124" s="835">
        <v>0</v>
      </c>
      <c r="Q124" s="837"/>
      <c r="R124" s="832">
        <v>22</v>
      </c>
      <c r="S124" s="837">
        <v>1</v>
      </c>
      <c r="T124" s="836">
        <v>16.5</v>
      </c>
      <c r="U124" s="838">
        <v>1</v>
      </c>
    </row>
    <row r="125" spans="1:21" ht="14.45" customHeight="1" x14ac:dyDescent="0.2">
      <c r="A125" s="831">
        <v>22</v>
      </c>
      <c r="B125" s="832" t="s">
        <v>896</v>
      </c>
      <c r="C125" s="832" t="s">
        <v>900</v>
      </c>
      <c r="D125" s="833" t="s">
        <v>1502</v>
      </c>
      <c r="E125" s="834" t="s">
        <v>911</v>
      </c>
      <c r="F125" s="832" t="s">
        <v>897</v>
      </c>
      <c r="G125" s="832" t="s">
        <v>1091</v>
      </c>
      <c r="H125" s="832" t="s">
        <v>554</v>
      </c>
      <c r="I125" s="832" t="s">
        <v>1092</v>
      </c>
      <c r="J125" s="832" t="s">
        <v>1093</v>
      </c>
      <c r="K125" s="832" t="s">
        <v>1094</v>
      </c>
      <c r="L125" s="835">
        <v>42.14</v>
      </c>
      <c r="M125" s="835">
        <v>42.14</v>
      </c>
      <c r="N125" s="832">
        <v>1</v>
      </c>
      <c r="O125" s="836">
        <v>1</v>
      </c>
      <c r="P125" s="835"/>
      <c r="Q125" s="837">
        <v>0</v>
      </c>
      <c r="R125" s="832"/>
      <c r="S125" s="837">
        <v>0</v>
      </c>
      <c r="T125" s="836"/>
      <c r="U125" s="838">
        <v>0</v>
      </c>
    </row>
    <row r="126" spans="1:21" ht="14.45" customHeight="1" x14ac:dyDescent="0.2">
      <c r="A126" s="831">
        <v>22</v>
      </c>
      <c r="B126" s="832" t="s">
        <v>896</v>
      </c>
      <c r="C126" s="832" t="s">
        <v>900</v>
      </c>
      <c r="D126" s="833" t="s">
        <v>1502</v>
      </c>
      <c r="E126" s="834" t="s">
        <v>911</v>
      </c>
      <c r="F126" s="832" t="s">
        <v>897</v>
      </c>
      <c r="G126" s="832" t="s">
        <v>1191</v>
      </c>
      <c r="H126" s="832" t="s">
        <v>554</v>
      </c>
      <c r="I126" s="832" t="s">
        <v>1192</v>
      </c>
      <c r="J126" s="832" t="s">
        <v>1193</v>
      </c>
      <c r="K126" s="832" t="s">
        <v>1194</v>
      </c>
      <c r="L126" s="835">
        <v>176.32</v>
      </c>
      <c r="M126" s="835">
        <v>176.32</v>
      </c>
      <c r="N126" s="832">
        <v>1</v>
      </c>
      <c r="O126" s="836">
        <v>1</v>
      </c>
      <c r="P126" s="835">
        <v>176.32</v>
      </c>
      <c r="Q126" s="837">
        <v>1</v>
      </c>
      <c r="R126" s="832">
        <v>1</v>
      </c>
      <c r="S126" s="837">
        <v>1</v>
      </c>
      <c r="T126" s="836">
        <v>1</v>
      </c>
      <c r="U126" s="838">
        <v>1</v>
      </c>
    </row>
    <row r="127" spans="1:21" ht="14.45" customHeight="1" x14ac:dyDescent="0.2">
      <c r="A127" s="831">
        <v>22</v>
      </c>
      <c r="B127" s="832" t="s">
        <v>896</v>
      </c>
      <c r="C127" s="832" t="s">
        <v>900</v>
      </c>
      <c r="D127" s="833" t="s">
        <v>1502</v>
      </c>
      <c r="E127" s="834" t="s">
        <v>912</v>
      </c>
      <c r="F127" s="832" t="s">
        <v>897</v>
      </c>
      <c r="G127" s="832" t="s">
        <v>917</v>
      </c>
      <c r="H127" s="832" t="s">
        <v>554</v>
      </c>
      <c r="I127" s="832" t="s">
        <v>921</v>
      </c>
      <c r="J127" s="832" t="s">
        <v>919</v>
      </c>
      <c r="K127" s="832" t="s">
        <v>922</v>
      </c>
      <c r="L127" s="835">
        <v>425.17</v>
      </c>
      <c r="M127" s="835">
        <v>850.34</v>
      </c>
      <c r="N127" s="832">
        <v>2</v>
      </c>
      <c r="O127" s="836">
        <v>1</v>
      </c>
      <c r="P127" s="835">
        <v>850.34</v>
      </c>
      <c r="Q127" s="837">
        <v>1</v>
      </c>
      <c r="R127" s="832">
        <v>2</v>
      </c>
      <c r="S127" s="837">
        <v>1</v>
      </c>
      <c r="T127" s="836">
        <v>1</v>
      </c>
      <c r="U127" s="838">
        <v>1</v>
      </c>
    </row>
    <row r="128" spans="1:21" ht="14.45" customHeight="1" x14ac:dyDescent="0.2">
      <c r="A128" s="831">
        <v>22</v>
      </c>
      <c r="B128" s="832" t="s">
        <v>896</v>
      </c>
      <c r="C128" s="832" t="s">
        <v>900</v>
      </c>
      <c r="D128" s="833" t="s">
        <v>1502</v>
      </c>
      <c r="E128" s="834" t="s">
        <v>912</v>
      </c>
      <c r="F128" s="832" t="s">
        <v>897</v>
      </c>
      <c r="G128" s="832" t="s">
        <v>1195</v>
      </c>
      <c r="H128" s="832" t="s">
        <v>554</v>
      </c>
      <c r="I128" s="832" t="s">
        <v>1196</v>
      </c>
      <c r="J128" s="832" t="s">
        <v>1197</v>
      </c>
      <c r="K128" s="832" t="s">
        <v>1198</v>
      </c>
      <c r="L128" s="835">
        <v>79.64</v>
      </c>
      <c r="M128" s="835">
        <v>79.64</v>
      </c>
      <c r="N128" s="832">
        <v>1</v>
      </c>
      <c r="O128" s="836">
        <v>0.5</v>
      </c>
      <c r="P128" s="835">
        <v>79.64</v>
      </c>
      <c r="Q128" s="837">
        <v>1</v>
      </c>
      <c r="R128" s="832">
        <v>1</v>
      </c>
      <c r="S128" s="837">
        <v>1</v>
      </c>
      <c r="T128" s="836">
        <v>0.5</v>
      </c>
      <c r="U128" s="838">
        <v>1</v>
      </c>
    </row>
    <row r="129" spans="1:21" ht="14.45" customHeight="1" x14ac:dyDescent="0.2">
      <c r="A129" s="831">
        <v>22</v>
      </c>
      <c r="B129" s="832" t="s">
        <v>896</v>
      </c>
      <c r="C129" s="832" t="s">
        <v>900</v>
      </c>
      <c r="D129" s="833" t="s">
        <v>1502</v>
      </c>
      <c r="E129" s="834" t="s">
        <v>912</v>
      </c>
      <c r="F129" s="832" t="s">
        <v>897</v>
      </c>
      <c r="G129" s="832" t="s">
        <v>1087</v>
      </c>
      <c r="H129" s="832" t="s">
        <v>554</v>
      </c>
      <c r="I129" s="832" t="s">
        <v>1199</v>
      </c>
      <c r="J129" s="832" t="s">
        <v>715</v>
      </c>
      <c r="K129" s="832" t="s">
        <v>1200</v>
      </c>
      <c r="L129" s="835">
        <v>0</v>
      </c>
      <c r="M129" s="835">
        <v>0</v>
      </c>
      <c r="N129" s="832">
        <v>1</v>
      </c>
      <c r="O129" s="836">
        <v>1</v>
      </c>
      <c r="P129" s="835"/>
      <c r="Q129" s="837"/>
      <c r="R129" s="832"/>
      <c r="S129" s="837">
        <v>0</v>
      </c>
      <c r="T129" s="836"/>
      <c r="U129" s="838">
        <v>0</v>
      </c>
    </row>
    <row r="130" spans="1:21" ht="14.45" customHeight="1" x14ac:dyDescent="0.2">
      <c r="A130" s="831">
        <v>22</v>
      </c>
      <c r="B130" s="832" t="s">
        <v>896</v>
      </c>
      <c r="C130" s="832" t="s">
        <v>900</v>
      </c>
      <c r="D130" s="833" t="s">
        <v>1502</v>
      </c>
      <c r="E130" s="834" t="s">
        <v>912</v>
      </c>
      <c r="F130" s="832" t="s">
        <v>897</v>
      </c>
      <c r="G130" s="832" t="s">
        <v>1201</v>
      </c>
      <c r="H130" s="832" t="s">
        <v>608</v>
      </c>
      <c r="I130" s="832" t="s">
        <v>1202</v>
      </c>
      <c r="J130" s="832" t="s">
        <v>1203</v>
      </c>
      <c r="K130" s="832" t="s">
        <v>1204</v>
      </c>
      <c r="L130" s="835">
        <v>0</v>
      </c>
      <c r="M130" s="835">
        <v>0</v>
      </c>
      <c r="N130" s="832">
        <v>1</v>
      </c>
      <c r="O130" s="836">
        <v>1</v>
      </c>
      <c r="P130" s="835"/>
      <c r="Q130" s="837"/>
      <c r="R130" s="832"/>
      <c r="S130" s="837">
        <v>0</v>
      </c>
      <c r="T130" s="836"/>
      <c r="U130" s="838">
        <v>0</v>
      </c>
    </row>
    <row r="131" spans="1:21" ht="14.45" customHeight="1" x14ac:dyDescent="0.2">
      <c r="A131" s="831">
        <v>22</v>
      </c>
      <c r="B131" s="832" t="s">
        <v>896</v>
      </c>
      <c r="C131" s="832" t="s">
        <v>900</v>
      </c>
      <c r="D131" s="833" t="s">
        <v>1502</v>
      </c>
      <c r="E131" s="834" t="s">
        <v>912</v>
      </c>
      <c r="F131" s="832" t="s">
        <v>897</v>
      </c>
      <c r="G131" s="832" t="s">
        <v>997</v>
      </c>
      <c r="H131" s="832" t="s">
        <v>554</v>
      </c>
      <c r="I131" s="832" t="s">
        <v>1000</v>
      </c>
      <c r="J131" s="832" t="s">
        <v>1001</v>
      </c>
      <c r="K131" s="832" t="s">
        <v>1002</v>
      </c>
      <c r="L131" s="835">
        <v>0</v>
      </c>
      <c r="M131" s="835">
        <v>0</v>
      </c>
      <c r="N131" s="832">
        <v>2</v>
      </c>
      <c r="O131" s="836">
        <v>0.5</v>
      </c>
      <c r="P131" s="835">
        <v>0</v>
      </c>
      <c r="Q131" s="837"/>
      <c r="R131" s="832">
        <v>2</v>
      </c>
      <c r="S131" s="837">
        <v>1</v>
      </c>
      <c r="T131" s="836">
        <v>0.5</v>
      </c>
      <c r="U131" s="838">
        <v>1</v>
      </c>
    </row>
    <row r="132" spans="1:21" ht="14.45" customHeight="1" x14ac:dyDescent="0.2">
      <c r="A132" s="831">
        <v>22</v>
      </c>
      <c r="B132" s="832" t="s">
        <v>896</v>
      </c>
      <c r="C132" s="832" t="s">
        <v>900</v>
      </c>
      <c r="D132" s="833" t="s">
        <v>1502</v>
      </c>
      <c r="E132" s="834" t="s">
        <v>912</v>
      </c>
      <c r="F132" s="832" t="s">
        <v>897</v>
      </c>
      <c r="G132" s="832" t="s">
        <v>997</v>
      </c>
      <c r="H132" s="832" t="s">
        <v>608</v>
      </c>
      <c r="I132" s="832" t="s">
        <v>1117</v>
      </c>
      <c r="J132" s="832" t="s">
        <v>661</v>
      </c>
      <c r="K132" s="832" t="s">
        <v>999</v>
      </c>
      <c r="L132" s="835">
        <v>0</v>
      </c>
      <c r="M132" s="835">
        <v>0</v>
      </c>
      <c r="N132" s="832">
        <v>2</v>
      </c>
      <c r="O132" s="836">
        <v>2</v>
      </c>
      <c r="P132" s="835">
        <v>0</v>
      </c>
      <c r="Q132" s="837"/>
      <c r="R132" s="832">
        <v>1</v>
      </c>
      <c r="S132" s="837">
        <v>0.5</v>
      </c>
      <c r="T132" s="836">
        <v>1</v>
      </c>
      <c r="U132" s="838">
        <v>0.5</v>
      </c>
    </row>
    <row r="133" spans="1:21" ht="14.45" customHeight="1" x14ac:dyDescent="0.2">
      <c r="A133" s="831">
        <v>22</v>
      </c>
      <c r="B133" s="832" t="s">
        <v>896</v>
      </c>
      <c r="C133" s="832" t="s">
        <v>900</v>
      </c>
      <c r="D133" s="833" t="s">
        <v>1502</v>
      </c>
      <c r="E133" s="834" t="s">
        <v>912</v>
      </c>
      <c r="F133" s="832" t="s">
        <v>897</v>
      </c>
      <c r="G133" s="832" t="s">
        <v>1013</v>
      </c>
      <c r="H133" s="832" t="s">
        <v>608</v>
      </c>
      <c r="I133" s="832" t="s">
        <v>1014</v>
      </c>
      <c r="J133" s="832" t="s">
        <v>874</v>
      </c>
      <c r="K133" s="832" t="s">
        <v>1015</v>
      </c>
      <c r="L133" s="835">
        <v>74.08</v>
      </c>
      <c r="M133" s="835">
        <v>148.16</v>
      </c>
      <c r="N133" s="832">
        <v>2</v>
      </c>
      <c r="O133" s="836">
        <v>2</v>
      </c>
      <c r="P133" s="835">
        <v>74.08</v>
      </c>
      <c r="Q133" s="837">
        <v>0.5</v>
      </c>
      <c r="R133" s="832">
        <v>1</v>
      </c>
      <c r="S133" s="837">
        <v>0.5</v>
      </c>
      <c r="T133" s="836">
        <v>1</v>
      </c>
      <c r="U133" s="838">
        <v>0.5</v>
      </c>
    </row>
    <row r="134" spans="1:21" ht="14.45" customHeight="1" x14ac:dyDescent="0.2">
      <c r="A134" s="831">
        <v>22</v>
      </c>
      <c r="B134" s="832" t="s">
        <v>896</v>
      </c>
      <c r="C134" s="832" t="s">
        <v>900</v>
      </c>
      <c r="D134" s="833" t="s">
        <v>1502</v>
      </c>
      <c r="E134" s="834" t="s">
        <v>912</v>
      </c>
      <c r="F134" s="832" t="s">
        <v>897</v>
      </c>
      <c r="G134" s="832" t="s">
        <v>1013</v>
      </c>
      <c r="H134" s="832" t="s">
        <v>608</v>
      </c>
      <c r="I134" s="832" t="s">
        <v>1020</v>
      </c>
      <c r="J134" s="832" t="s">
        <v>874</v>
      </c>
      <c r="K134" s="832" t="s">
        <v>1021</v>
      </c>
      <c r="L134" s="835">
        <v>115.33</v>
      </c>
      <c r="M134" s="835">
        <v>115.33</v>
      </c>
      <c r="N134" s="832">
        <v>1</v>
      </c>
      <c r="O134" s="836">
        <v>0.5</v>
      </c>
      <c r="P134" s="835"/>
      <c r="Q134" s="837">
        <v>0</v>
      </c>
      <c r="R134" s="832"/>
      <c r="S134" s="837">
        <v>0</v>
      </c>
      <c r="T134" s="836"/>
      <c r="U134" s="838">
        <v>0</v>
      </c>
    </row>
    <row r="135" spans="1:21" ht="14.45" customHeight="1" x14ac:dyDescent="0.2">
      <c r="A135" s="831">
        <v>22</v>
      </c>
      <c r="B135" s="832" t="s">
        <v>896</v>
      </c>
      <c r="C135" s="832" t="s">
        <v>900</v>
      </c>
      <c r="D135" s="833" t="s">
        <v>1502</v>
      </c>
      <c r="E135" s="834" t="s">
        <v>912</v>
      </c>
      <c r="F135" s="832" t="s">
        <v>897</v>
      </c>
      <c r="G135" s="832" t="s">
        <v>1013</v>
      </c>
      <c r="H135" s="832" t="s">
        <v>608</v>
      </c>
      <c r="I135" s="832" t="s">
        <v>1026</v>
      </c>
      <c r="J135" s="832" t="s">
        <v>871</v>
      </c>
      <c r="K135" s="832" t="s">
        <v>1027</v>
      </c>
      <c r="L135" s="835">
        <v>63.14</v>
      </c>
      <c r="M135" s="835">
        <v>189.42000000000002</v>
      </c>
      <c r="N135" s="832">
        <v>3</v>
      </c>
      <c r="O135" s="836">
        <v>2</v>
      </c>
      <c r="P135" s="835">
        <v>126.28</v>
      </c>
      <c r="Q135" s="837">
        <v>0.66666666666666663</v>
      </c>
      <c r="R135" s="832">
        <v>2</v>
      </c>
      <c r="S135" s="837">
        <v>0.66666666666666663</v>
      </c>
      <c r="T135" s="836">
        <v>1</v>
      </c>
      <c r="U135" s="838">
        <v>0.5</v>
      </c>
    </row>
    <row r="136" spans="1:21" ht="14.45" customHeight="1" x14ac:dyDescent="0.2">
      <c r="A136" s="831">
        <v>22</v>
      </c>
      <c r="B136" s="832" t="s">
        <v>896</v>
      </c>
      <c r="C136" s="832" t="s">
        <v>900</v>
      </c>
      <c r="D136" s="833" t="s">
        <v>1502</v>
      </c>
      <c r="E136" s="834" t="s">
        <v>912</v>
      </c>
      <c r="F136" s="832" t="s">
        <v>897</v>
      </c>
      <c r="G136" s="832" t="s">
        <v>1013</v>
      </c>
      <c r="H136" s="832" t="s">
        <v>608</v>
      </c>
      <c r="I136" s="832" t="s">
        <v>1028</v>
      </c>
      <c r="J136" s="832" t="s">
        <v>871</v>
      </c>
      <c r="K136" s="832" t="s">
        <v>1029</v>
      </c>
      <c r="L136" s="835">
        <v>84.18</v>
      </c>
      <c r="M136" s="835">
        <v>252.54000000000002</v>
      </c>
      <c r="N136" s="832">
        <v>3</v>
      </c>
      <c r="O136" s="836">
        <v>2.5</v>
      </c>
      <c r="P136" s="835">
        <v>168.36</v>
      </c>
      <c r="Q136" s="837">
        <v>0.66666666666666663</v>
      </c>
      <c r="R136" s="832">
        <v>2</v>
      </c>
      <c r="S136" s="837">
        <v>0.66666666666666663</v>
      </c>
      <c r="T136" s="836">
        <v>1.5</v>
      </c>
      <c r="U136" s="838">
        <v>0.6</v>
      </c>
    </row>
    <row r="137" spans="1:21" ht="14.45" customHeight="1" x14ac:dyDescent="0.2">
      <c r="A137" s="831">
        <v>22</v>
      </c>
      <c r="B137" s="832" t="s">
        <v>896</v>
      </c>
      <c r="C137" s="832" t="s">
        <v>900</v>
      </c>
      <c r="D137" s="833" t="s">
        <v>1502</v>
      </c>
      <c r="E137" s="834" t="s">
        <v>912</v>
      </c>
      <c r="F137" s="832" t="s">
        <v>897</v>
      </c>
      <c r="G137" s="832" t="s">
        <v>1013</v>
      </c>
      <c r="H137" s="832" t="s">
        <v>608</v>
      </c>
      <c r="I137" s="832" t="s">
        <v>1030</v>
      </c>
      <c r="J137" s="832" t="s">
        <v>874</v>
      </c>
      <c r="K137" s="832" t="s">
        <v>1031</v>
      </c>
      <c r="L137" s="835">
        <v>63.14</v>
      </c>
      <c r="M137" s="835">
        <v>63.14</v>
      </c>
      <c r="N137" s="832">
        <v>1</v>
      </c>
      <c r="O137" s="836">
        <v>1</v>
      </c>
      <c r="P137" s="835">
        <v>63.14</v>
      </c>
      <c r="Q137" s="837">
        <v>1</v>
      </c>
      <c r="R137" s="832">
        <v>1</v>
      </c>
      <c r="S137" s="837">
        <v>1</v>
      </c>
      <c r="T137" s="836">
        <v>1</v>
      </c>
      <c r="U137" s="838">
        <v>1</v>
      </c>
    </row>
    <row r="138" spans="1:21" ht="14.45" customHeight="1" x14ac:dyDescent="0.2">
      <c r="A138" s="831">
        <v>22</v>
      </c>
      <c r="B138" s="832" t="s">
        <v>896</v>
      </c>
      <c r="C138" s="832" t="s">
        <v>900</v>
      </c>
      <c r="D138" s="833" t="s">
        <v>1502</v>
      </c>
      <c r="E138" s="834" t="s">
        <v>912</v>
      </c>
      <c r="F138" s="832" t="s">
        <v>897</v>
      </c>
      <c r="G138" s="832" t="s">
        <v>1013</v>
      </c>
      <c r="H138" s="832" t="s">
        <v>608</v>
      </c>
      <c r="I138" s="832" t="s">
        <v>1032</v>
      </c>
      <c r="J138" s="832" t="s">
        <v>874</v>
      </c>
      <c r="K138" s="832" t="s">
        <v>1033</v>
      </c>
      <c r="L138" s="835">
        <v>105.23</v>
      </c>
      <c r="M138" s="835">
        <v>210.46</v>
      </c>
      <c r="N138" s="832">
        <v>2</v>
      </c>
      <c r="O138" s="836">
        <v>1.5</v>
      </c>
      <c r="P138" s="835">
        <v>105.23</v>
      </c>
      <c r="Q138" s="837">
        <v>0.5</v>
      </c>
      <c r="R138" s="832">
        <v>1</v>
      </c>
      <c r="S138" s="837">
        <v>0.5</v>
      </c>
      <c r="T138" s="836">
        <v>1</v>
      </c>
      <c r="U138" s="838">
        <v>0.66666666666666663</v>
      </c>
    </row>
    <row r="139" spans="1:21" ht="14.45" customHeight="1" x14ac:dyDescent="0.2">
      <c r="A139" s="831">
        <v>22</v>
      </c>
      <c r="B139" s="832" t="s">
        <v>896</v>
      </c>
      <c r="C139" s="832" t="s">
        <v>900</v>
      </c>
      <c r="D139" s="833" t="s">
        <v>1502</v>
      </c>
      <c r="E139" s="834" t="s">
        <v>912</v>
      </c>
      <c r="F139" s="832" t="s">
        <v>897</v>
      </c>
      <c r="G139" s="832" t="s">
        <v>1013</v>
      </c>
      <c r="H139" s="832" t="s">
        <v>608</v>
      </c>
      <c r="I139" s="832" t="s">
        <v>1036</v>
      </c>
      <c r="J139" s="832" t="s">
        <v>874</v>
      </c>
      <c r="K139" s="832" t="s">
        <v>1037</v>
      </c>
      <c r="L139" s="835">
        <v>84.18</v>
      </c>
      <c r="M139" s="835">
        <v>168.36</v>
      </c>
      <c r="N139" s="832">
        <v>2</v>
      </c>
      <c r="O139" s="836">
        <v>2</v>
      </c>
      <c r="P139" s="835"/>
      <c r="Q139" s="837">
        <v>0</v>
      </c>
      <c r="R139" s="832"/>
      <c r="S139" s="837">
        <v>0</v>
      </c>
      <c r="T139" s="836"/>
      <c r="U139" s="838">
        <v>0</v>
      </c>
    </row>
    <row r="140" spans="1:21" ht="14.45" customHeight="1" x14ac:dyDescent="0.2">
      <c r="A140" s="831">
        <v>22</v>
      </c>
      <c r="B140" s="832" t="s">
        <v>896</v>
      </c>
      <c r="C140" s="832" t="s">
        <v>900</v>
      </c>
      <c r="D140" s="833" t="s">
        <v>1502</v>
      </c>
      <c r="E140" s="834" t="s">
        <v>912</v>
      </c>
      <c r="F140" s="832" t="s">
        <v>897</v>
      </c>
      <c r="G140" s="832" t="s">
        <v>1013</v>
      </c>
      <c r="H140" s="832" t="s">
        <v>608</v>
      </c>
      <c r="I140" s="832" t="s">
        <v>870</v>
      </c>
      <c r="J140" s="832" t="s">
        <v>871</v>
      </c>
      <c r="K140" s="832" t="s">
        <v>872</v>
      </c>
      <c r="L140" s="835">
        <v>49.08</v>
      </c>
      <c r="M140" s="835">
        <v>98.16</v>
      </c>
      <c r="N140" s="832">
        <v>2</v>
      </c>
      <c r="O140" s="836">
        <v>1.5</v>
      </c>
      <c r="P140" s="835">
        <v>49.08</v>
      </c>
      <c r="Q140" s="837">
        <v>0.5</v>
      </c>
      <c r="R140" s="832">
        <v>1</v>
      </c>
      <c r="S140" s="837">
        <v>0.5</v>
      </c>
      <c r="T140" s="836">
        <v>0.5</v>
      </c>
      <c r="U140" s="838">
        <v>0.33333333333333331</v>
      </c>
    </row>
    <row r="141" spans="1:21" ht="14.45" customHeight="1" x14ac:dyDescent="0.2">
      <c r="A141" s="831">
        <v>22</v>
      </c>
      <c r="B141" s="832" t="s">
        <v>896</v>
      </c>
      <c r="C141" s="832" t="s">
        <v>900</v>
      </c>
      <c r="D141" s="833" t="s">
        <v>1502</v>
      </c>
      <c r="E141" s="834" t="s">
        <v>912</v>
      </c>
      <c r="F141" s="832" t="s">
        <v>897</v>
      </c>
      <c r="G141" s="832" t="s">
        <v>1205</v>
      </c>
      <c r="H141" s="832" t="s">
        <v>554</v>
      </c>
      <c r="I141" s="832" t="s">
        <v>1206</v>
      </c>
      <c r="J141" s="832" t="s">
        <v>1207</v>
      </c>
      <c r="K141" s="832" t="s">
        <v>1208</v>
      </c>
      <c r="L141" s="835">
        <v>248.55</v>
      </c>
      <c r="M141" s="835">
        <v>248.55</v>
      </c>
      <c r="N141" s="832">
        <v>1</v>
      </c>
      <c r="O141" s="836">
        <v>1</v>
      </c>
      <c r="P141" s="835">
        <v>248.55</v>
      </c>
      <c r="Q141" s="837">
        <v>1</v>
      </c>
      <c r="R141" s="832">
        <v>1</v>
      </c>
      <c r="S141" s="837">
        <v>1</v>
      </c>
      <c r="T141" s="836">
        <v>1</v>
      </c>
      <c r="U141" s="838">
        <v>1</v>
      </c>
    </row>
    <row r="142" spans="1:21" ht="14.45" customHeight="1" x14ac:dyDescent="0.2">
      <c r="A142" s="831">
        <v>22</v>
      </c>
      <c r="B142" s="832" t="s">
        <v>896</v>
      </c>
      <c r="C142" s="832" t="s">
        <v>900</v>
      </c>
      <c r="D142" s="833" t="s">
        <v>1502</v>
      </c>
      <c r="E142" s="834" t="s">
        <v>913</v>
      </c>
      <c r="F142" s="832" t="s">
        <v>897</v>
      </c>
      <c r="G142" s="832" t="s">
        <v>1209</v>
      </c>
      <c r="H142" s="832" t="s">
        <v>608</v>
      </c>
      <c r="I142" s="832" t="s">
        <v>1210</v>
      </c>
      <c r="J142" s="832" t="s">
        <v>1211</v>
      </c>
      <c r="K142" s="832" t="s">
        <v>1212</v>
      </c>
      <c r="L142" s="835">
        <v>9.4</v>
      </c>
      <c r="M142" s="835">
        <v>9.4</v>
      </c>
      <c r="N142" s="832">
        <v>1</v>
      </c>
      <c r="O142" s="836">
        <v>1</v>
      </c>
      <c r="P142" s="835">
        <v>9.4</v>
      </c>
      <c r="Q142" s="837">
        <v>1</v>
      </c>
      <c r="R142" s="832">
        <v>1</v>
      </c>
      <c r="S142" s="837">
        <v>1</v>
      </c>
      <c r="T142" s="836">
        <v>1</v>
      </c>
      <c r="U142" s="838">
        <v>1</v>
      </c>
    </row>
    <row r="143" spans="1:21" ht="14.45" customHeight="1" x14ac:dyDescent="0.2">
      <c r="A143" s="831">
        <v>22</v>
      </c>
      <c r="B143" s="832" t="s">
        <v>896</v>
      </c>
      <c r="C143" s="832" t="s">
        <v>900</v>
      </c>
      <c r="D143" s="833" t="s">
        <v>1502</v>
      </c>
      <c r="E143" s="834" t="s">
        <v>913</v>
      </c>
      <c r="F143" s="832" t="s">
        <v>897</v>
      </c>
      <c r="G143" s="832" t="s">
        <v>1209</v>
      </c>
      <c r="H143" s="832" t="s">
        <v>608</v>
      </c>
      <c r="I143" s="832" t="s">
        <v>1213</v>
      </c>
      <c r="J143" s="832" t="s">
        <v>1211</v>
      </c>
      <c r="K143" s="832" t="s">
        <v>1214</v>
      </c>
      <c r="L143" s="835">
        <v>4.7</v>
      </c>
      <c r="M143" s="835">
        <v>9.4</v>
      </c>
      <c r="N143" s="832">
        <v>2</v>
      </c>
      <c r="O143" s="836">
        <v>0.5</v>
      </c>
      <c r="P143" s="835">
        <v>9.4</v>
      </c>
      <c r="Q143" s="837">
        <v>1</v>
      </c>
      <c r="R143" s="832">
        <v>2</v>
      </c>
      <c r="S143" s="837">
        <v>1</v>
      </c>
      <c r="T143" s="836">
        <v>0.5</v>
      </c>
      <c r="U143" s="838">
        <v>1</v>
      </c>
    </row>
    <row r="144" spans="1:21" ht="14.45" customHeight="1" x14ac:dyDescent="0.2">
      <c r="A144" s="831">
        <v>22</v>
      </c>
      <c r="B144" s="832" t="s">
        <v>896</v>
      </c>
      <c r="C144" s="832" t="s">
        <v>900</v>
      </c>
      <c r="D144" s="833" t="s">
        <v>1502</v>
      </c>
      <c r="E144" s="834" t="s">
        <v>913</v>
      </c>
      <c r="F144" s="832" t="s">
        <v>897</v>
      </c>
      <c r="G144" s="832" t="s">
        <v>1215</v>
      </c>
      <c r="H144" s="832" t="s">
        <v>554</v>
      </c>
      <c r="I144" s="832" t="s">
        <v>1216</v>
      </c>
      <c r="J144" s="832" t="s">
        <v>1217</v>
      </c>
      <c r="K144" s="832" t="s">
        <v>1218</v>
      </c>
      <c r="L144" s="835">
        <v>0</v>
      </c>
      <c r="M144" s="835">
        <v>0</v>
      </c>
      <c r="N144" s="832">
        <v>1</v>
      </c>
      <c r="O144" s="836">
        <v>1</v>
      </c>
      <c r="P144" s="835">
        <v>0</v>
      </c>
      <c r="Q144" s="837"/>
      <c r="R144" s="832">
        <v>1</v>
      </c>
      <c r="S144" s="837">
        <v>1</v>
      </c>
      <c r="T144" s="836">
        <v>1</v>
      </c>
      <c r="U144" s="838">
        <v>1</v>
      </c>
    </row>
    <row r="145" spans="1:21" ht="14.45" customHeight="1" x14ac:dyDescent="0.2">
      <c r="A145" s="831">
        <v>22</v>
      </c>
      <c r="B145" s="832" t="s">
        <v>896</v>
      </c>
      <c r="C145" s="832" t="s">
        <v>900</v>
      </c>
      <c r="D145" s="833" t="s">
        <v>1502</v>
      </c>
      <c r="E145" s="834" t="s">
        <v>913</v>
      </c>
      <c r="F145" s="832" t="s">
        <v>897</v>
      </c>
      <c r="G145" s="832" t="s">
        <v>1219</v>
      </c>
      <c r="H145" s="832" t="s">
        <v>554</v>
      </c>
      <c r="I145" s="832" t="s">
        <v>1220</v>
      </c>
      <c r="J145" s="832" t="s">
        <v>1221</v>
      </c>
      <c r="K145" s="832" t="s">
        <v>1222</v>
      </c>
      <c r="L145" s="835">
        <v>0</v>
      </c>
      <c r="M145" s="835">
        <v>0</v>
      </c>
      <c r="N145" s="832">
        <v>12</v>
      </c>
      <c r="O145" s="836">
        <v>4</v>
      </c>
      <c r="P145" s="835">
        <v>0</v>
      </c>
      <c r="Q145" s="837"/>
      <c r="R145" s="832">
        <v>10</v>
      </c>
      <c r="S145" s="837">
        <v>0.83333333333333337</v>
      </c>
      <c r="T145" s="836">
        <v>3</v>
      </c>
      <c r="U145" s="838">
        <v>0.75</v>
      </c>
    </row>
    <row r="146" spans="1:21" ht="14.45" customHeight="1" x14ac:dyDescent="0.2">
      <c r="A146" s="831">
        <v>22</v>
      </c>
      <c r="B146" s="832" t="s">
        <v>896</v>
      </c>
      <c r="C146" s="832" t="s">
        <v>900</v>
      </c>
      <c r="D146" s="833" t="s">
        <v>1502</v>
      </c>
      <c r="E146" s="834" t="s">
        <v>913</v>
      </c>
      <c r="F146" s="832" t="s">
        <v>897</v>
      </c>
      <c r="G146" s="832" t="s">
        <v>1223</v>
      </c>
      <c r="H146" s="832" t="s">
        <v>554</v>
      </c>
      <c r="I146" s="832" t="s">
        <v>1224</v>
      </c>
      <c r="J146" s="832" t="s">
        <v>1225</v>
      </c>
      <c r="K146" s="832" t="s">
        <v>1226</v>
      </c>
      <c r="L146" s="835">
        <v>17.47</v>
      </c>
      <c r="M146" s="835">
        <v>17.47</v>
      </c>
      <c r="N146" s="832">
        <v>1</v>
      </c>
      <c r="O146" s="836">
        <v>0.5</v>
      </c>
      <c r="P146" s="835"/>
      <c r="Q146" s="837">
        <v>0</v>
      </c>
      <c r="R146" s="832"/>
      <c r="S146" s="837">
        <v>0</v>
      </c>
      <c r="T146" s="836"/>
      <c r="U146" s="838">
        <v>0</v>
      </c>
    </row>
    <row r="147" spans="1:21" ht="14.45" customHeight="1" x14ac:dyDescent="0.2">
      <c r="A147" s="831">
        <v>22</v>
      </c>
      <c r="B147" s="832" t="s">
        <v>896</v>
      </c>
      <c r="C147" s="832" t="s">
        <v>900</v>
      </c>
      <c r="D147" s="833" t="s">
        <v>1502</v>
      </c>
      <c r="E147" s="834" t="s">
        <v>913</v>
      </c>
      <c r="F147" s="832" t="s">
        <v>897</v>
      </c>
      <c r="G147" s="832" t="s">
        <v>1054</v>
      </c>
      <c r="H147" s="832" t="s">
        <v>608</v>
      </c>
      <c r="I147" s="832" t="s">
        <v>1058</v>
      </c>
      <c r="J147" s="832" t="s">
        <v>1056</v>
      </c>
      <c r="K147" s="832" t="s">
        <v>1059</v>
      </c>
      <c r="L147" s="835">
        <v>176.32</v>
      </c>
      <c r="M147" s="835">
        <v>176.32</v>
      </c>
      <c r="N147" s="832">
        <v>1</v>
      </c>
      <c r="O147" s="836">
        <v>1</v>
      </c>
      <c r="P147" s="835">
        <v>176.32</v>
      </c>
      <c r="Q147" s="837">
        <v>1</v>
      </c>
      <c r="R147" s="832">
        <v>1</v>
      </c>
      <c r="S147" s="837">
        <v>1</v>
      </c>
      <c r="T147" s="836">
        <v>1</v>
      </c>
      <c r="U147" s="838">
        <v>1</v>
      </c>
    </row>
    <row r="148" spans="1:21" ht="14.45" customHeight="1" x14ac:dyDescent="0.2">
      <c r="A148" s="831">
        <v>22</v>
      </c>
      <c r="B148" s="832" t="s">
        <v>896</v>
      </c>
      <c r="C148" s="832" t="s">
        <v>900</v>
      </c>
      <c r="D148" s="833" t="s">
        <v>1502</v>
      </c>
      <c r="E148" s="834" t="s">
        <v>913</v>
      </c>
      <c r="F148" s="832" t="s">
        <v>897</v>
      </c>
      <c r="G148" s="832" t="s">
        <v>1082</v>
      </c>
      <c r="H148" s="832" t="s">
        <v>554</v>
      </c>
      <c r="I148" s="832" t="s">
        <v>1227</v>
      </c>
      <c r="J148" s="832" t="s">
        <v>1228</v>
      </c>
      <c r="K148" s="832" t="s">
        <v>1229</v>
      </c>
      <c r="L148" s="835">
        <v>0</v>
      </c>
      <c r="M148" s="835">
        <v>0</v>
      </c>
      <c r="N148" s="832">
        <v>1</v>
      </c>
      <c r="O148" s="836">
        <v>1</v>
      </c>
      <c r="P148" s="835">
        <v>0</v>
      </c>
      <c r="Q148" s="837"/>
      <c r="R148" s="832">
        <v>1</v>
      </c>
      <c r="S148" s="837">
        <v>1</v>
      </c>
      <c r="T148" s="836">
        <v>1</v>
      </c>
      <c r="U148" s="838">
        <v>1</v>
      </c>
    </row>
    <row r="149" spans="1:21" ht="14.45" customHeight="1" x14ac:dyDescent="0.2">
      <c r="A149" s="831">
        <v>22</v>
      </c>
      <c r="B149" s="832" t="s">
        <v>896</v>
      </c>
      <c r="C149" s="832" t="s">
        <v>900</v>
      </c>
      <c r="D149" s="833" t="s">
        <v>1502</v>
      </c>
      <c r="E149" s="834" t="s">
        <v>913</v>
      </c>
      <c r="F149" s="832" t="s">
        <v>897</v>
      </c>
      <c r="G149" s="832" t="s">
        <v>1230</v>
      </c>
      <c r="H149" s="832" t="s">
        <v>554</v>
      </c>
      <c r="I149" s="832" t="s">
        <v>1231</v>
      </c>
      <c r="J149" s="832" t="s">
        <v>623</v>
      </c>
      <c r="K149" s="832" t="s">
        <v>1232</v>
      </c>
      <c r="L149" s="835">
        <v>75.05</v>
      </c>
      <c r="M149" s="835">
        <v>75.05</v>
      </c>
      <c r="N149" s="832">
        <v>1</v>
      </c>
      <c r="O149" s="836">
        <v>1</v>
      </c>
      <c r="P149" s="835">
        <v>75.05</v>
      </c>
      <c r="Q149" s="837">
        <v>1</v>
      </c>
      <c r="R149" s="832">
        <v>1</v>
      </c>
      <c r="S149" s="837">
        <v>1</v>
      </c>
      <c r="T149" s="836">
        <v>1</v>
      </c>
      <c r="U149" s="838">
        <v>1</v>
      </c>
    </row>
    <row r="150" spans="1:21" ht="14.45" customHeight="1" x14ac:dyDescent="0.2">
      <c r="A150" s="831">
        <v>22</v>
      </c>
      <c r="B150" s="832" t="s">
        <v>896</v>
      </c>
      <c r="C150" s="832" t="s">
        <v>900</v>
      </c>
      <c r="D150" s="833" t="s">
        <v>1502</v>
      </c>
      <c r="E150" s="834" t="s">
        <v>913</v>
      </c>
      <c r="F150" s="832" t="s">
        <v>897</v>
      </c>
      <c r="G150" s="832" t="s">
        <v>1233</v>
      </c>
      <c r="H150" s="832" t="s">
        <v>554</v>
      </c>
      <c r="I150" s="832" t="s">
        <v>1234</v>
      </c>
      <c r="J150" s="832" t="s">
        <v>1235</v>
      </c>
      <c r="K150" s="832" t="s">
        <v>1236</v>
      </c>
      <c r="L150" s="835">
        <v>94.7</v>
      </c>
      <c r="M150" s="835">
        <v>189.4</v>
      </c>
      <c r="N150" s="832">
        <v>2</v>
      </c>
      <c r="O150" s="836">
        <v>1</v>
      </c>
      <c r="P150" s="835">
        <v>189.4</v>
      </c>
      <c r="Q150" s="837">
        <v>1</v>
      </c>
      <c r="R150" s="832">
        <v>2</v>
      </c>
      <c r="S150" s="837">
        <v>1</v>
      </c>
      <c r="T150" s="836">
        <v>1</v>
      </c>
      <c r="U150" s="838">
        <v>1</v>
      </c>
    </row>
    <row r="151" spans="1:21" ht="14.45" customHeight="1" x14ac:dyDescent="0.2">
      <c r="A151" s="831">
        <v>22</v>
      </c>
      <c r="B151" s="832" t="s">
        <v>896</v>
      </c>
      <c r="C151" s="832" t="s">
        <v>900</v>
      </c>
      <c r="D151" s="833" t="s">
        <v>1502</v>
      </c>
      <c r="E151" s="834" t="s">
        <v>913</v>
      </c>
      <c r="F151" s="832" t="s">
        <v>897</v>
      </c>
      <c r="G151" s="832" t="s">
        <v>1233</v>
      </c>
      <c r="H151" s="832" t="s">
        <v>554</v>
      </c>
      <c r="I151" s="832" t="s">
        <v>1237</v>
      </c>
      <c r="J151" s="832" t="s">
        <v>1235</v>
      </c>
      <c r="K151" s="832" t="s">
        <v>1236</v>
      </c>
      <c r="L151" s="835">
        <v>94.7</v>
      </c>
      <c r="M151" s="835">
        <v>94.7</v>
      </c>
      <c r="N151" s="832">
        <v>1</v>
      </c>
      <c r="O151" s="836"/>
      <c r="P151" s="835"/>
      <c r="Q151" s="837">
        <v>0</v>
      </c>
      <c r="R151" s="832"/>
      <c r="S151" s="837">
        <v>0</v>
      </c>
      <c r="T151" s="836"/>
      <c r="U151" s="838"/>
    </row>
    <row r="152" spans="1:21" ht="14.45" customHeight="1" x14ac:dyDescent="0.2">
      <c r="A152" s="831">
        <v>22</v>
      </c>
      <c r="B152" s="832" t="s">
        <v>896</v>
      </c>
      <c r="C152" s="832" t="s">
        <v>900</v>
      </c>
      <c r="D152" s="833" t="s">
        <v>1502</v>
      </c>
      <c r="E152" s="834" t="s">
        <v>913</v>
      </c>
      <c r="F152" s="832" t="s">
        <v>897</v>
      </c>
      <c r="G152" s="832" t="s">
        <v>1238</v>
      </c>
      <c r="H152" s="832" t="s">
        <v>608</v>
      </c>
      <c r="I152" s="832" t="s">
        <v>1239</v>
      </c>
      <c r="J152" s="832" t="s">
        <v>1240</v>
      </c>
      <c r="K152" s="832" t="s">
        <v>1241</v>
      </c>
      <c r="L152" s="835">
        <v>64.5</v>
      </c>
      <c r="M152" s="835">
        <v>64.5</v>
      </c>
      <c r="N152" s="832">
        <v>1</v>
      </c>
      <c r="O152" s="836">
        <v>1</v>
      </c>
      <c r="P152" s="835">
        <v>64.5</v>
      </c>
      <c r="Q152" s="837">
        <v>1</v>
      </c>
      <c r="R152" s="832">
        <v>1</v>
      </c>
      <c r="S152" s="837">
        <v>1</v>
      </c>
      <c r="T152" s="836">
        <v>1</v>
      </c>
      <c r="U152" s="838">
        <v>1</v>
      </c>
    </row>
    <row r="153" spans="1:21" ht="14.45" customHeight="1" x14ac:dyDescent="0.2">
      <c r="A153" s="831">
        <v>22</v>
      </c>
      <c r="B153" s="832" t="s">
        <v>896</v>
      </c>
      <c r="C153" s="832" t="s">
        <v>900</v>
      </c>
      <c r="D153" s="833" t="s">
        <v>1502</v>
      </c>
      <c r="E153" s="834" t="s">
        <v>913</v>
      </c>
      <c r="F153" s="832" t="s">
        <v>897</v>
      </c>
      <c r="G153" s="832" t="s">
        <v>1191</v>
      </c>
      <c r="H153" s="832" t="s">
        <v>554</v>
      </c>
      <c r="I153" s="832" t="s">
        <v>1242</v>
      </c>
      <c r="J153" s="832" t="s">
        <v>1243</v>
      </c>
      <c r="K153" s="832" t="s">
        <v>1244</v>
      </c>
      <c r="L153" s="835">
        <v>97.96</v>
      </c>
      <c r="M153" s="835">
        <v>97.96</v>
      </c>
      <c r="N153" s="832">
        <v>1</v>
      </c>
      <c r="O153" s="836">
        <v>0.5</v>
      </c>
      <c r="P153" s="835">
        <v>97.96</v>
      </c>
      <c r="Q153" s="837">
        <v>1</v>
      </c>
      <c r="R153" s="832">
        <v>1</v>
      </c>
      <c r="S153" s="837">
        <v>1</v>
      </c>
      <c r="T153" s="836">
        <v>0.5</v>
      </c>
      <c r="U153" s="838">
        <v>1</v>
      </c>
    </row>
    <row r="154" spans="1:21" ht="14.45" customHeight="1" x14ac:dyDescent="0.2">
      <c r="A154" s="831">
        <v>22</v>
      </c>
      <c r="B154" s="832" t="s">
        <v>896</v>
      </c>
      <c r="C154" s="832" t="s">
        <v>900</v>
      </c>
      <c r="D154" s="833" t="s">
        <v>1502</v>
      </c>
      <c r="E154" s="834" t="s">
        <v>913</v>
      </c>
      <c r="F154" s="832" t="s">
        <v>897</v>
      </c>
      <c r="G154" s="832" t="s">
        <v>957</v>
      </c>
      <c r="H154" s="832" t="s">
        <v>554</v>
      </c>
      <c r="I154" s="832" t="s">
        <v>1245</v>
      </c>
      <c r="J154" s="832" t="s">
        <v>1246</v>
      </c>
      <c r="K154" s="832" t="s">
        <v>1247</v>
      </c>
      <c r="L154" s="835">
        <v>35.25</v>
      </c>
      <c r="M154" s="835">
        <v>35.25</v>
      </c>
      <c r="N154" s="832">
        <v>1</v>
      </c>
      <c r="O154" s="836">
        <v>1</v>
      </c>
      <c r="P154" s="835">
        <v>35.25</v>
      </c>
      <c r="Q154" s="837">
        <v>1</v>
      </c>
      <c r="R154" s="832">
        <v>1</v>
      </c>
      <c r="S154" s="837">
        <v>1</v>
      </c>
      <c r="T154" s="836">
        <v>1</v>
      </c>
      <c r="U154" s="838">
        <v>1</v>
      </c>
    </row>
    <row r="155" spans="1:21" ht="14.45" customHeight="1" x14ac:dyDescent="0.2">
      <c r="A155" s="831">
        <v>22</v>
      </c>
      <c r="B155" s="832" t="s">
        <v>896</v>
      </c>
      <c r="C155" s="832" t="s">
        <v>900</v>
      </c>
      <c r="D155" s="833" t="s">
        <v>1502</v>
      </c>
      <c r="E155" s="834" t="s">
        <v>913</v>
      </c>
      <c r="F155" s="832" t="s">
        <v>897</v>
      </c>
      <c r="G155" s="832" t="s">
        <v>962</v>
      </c>
      <c r="H155" s="832" t="s">
        <v>554</v>
      </c>
      <c r="I155" s="832" t="s">
        <v>967</v>
      </c>
      <c r="J155" s="832" t="s">
        <v>616</v>
      </c>
      <c r="K155" s="832" t="s">
        <v>968</v>
      </c>
      <c r="L155" s="835">
        <v>103.67</v>
      </c>
      <c r="M155" s="835">
        <v>103.67</v>
      </c>
      <c r="N155" s="832">
        <v>1</v>
      </c>
      <c r="O155" s="836">
        <v>0.5</v>
      </c>
      <c r="P155" s="835">
        <v>103.67</v>
      </c>
      <c r="Q155" s="837">
        <v>1</v>
      </c>
      <c r="R155" s="832">
        <v>1</v>
      </c>
      <c r="S155" s="837">
        <v>1</v>
      </c>
      <c r="T155" s="836">
        <v>0.5</v>
      </c>
      <c r="U155" s="838">
        <v>1</v>
      </c>
    </row>
    <row r="156" spans="1:21" ht="14.45" customHeight="1" x14ac:dyDescent="0.2">
      <c r="A156" s="831">
        <v>22</v>
      </c>
      <c r="B156" s="832" t="s">
        <v>896</v>
      </c>
      <c r="C156" s="832" t="s">
        <v>900</v>
      </c>
      <c r="D156" s="833" t="s">
        <v>1502</v>
      </c>
      <c r="E156" s="834" t="s">
        <v>913</v>
      </c>
      <c r="F156" s="832" t="s">
        <v>897</v>
      </c>
      <c r="G156" s="832" t="s">
        <v>962</v>
      </c>
      <c r="H156" s="832" t="s">
        <v>554</v>
      </c>
      <c r="I156" s="832" t="s">
        <v>1248</v>
      </c>
      <c r="J156" s="832" t="s">
        <v>616</v>
      </c>
      <c r="K156" s="832" t="s">
        <v>968</v>
      </c>
      <c r="L156" s="835">
        <v>103.67</v>
      </c>
      <c r="M156" s="835">
        <v>103.67</v>
      </c>
      <c r="N156" s="832">
        <v>1</v>
      </c>
      <c r="O156" s="836">
        <v>0.5</v>
      </c>
      <c r="P156" s="835">
        <v>103.67</v>
      </c>
      <c r="Q156" s="837">
        <v>1</v>
      </c>
      <c r="R156" s="832">
        <v>1</v>
      </c>
      <c r="S156" s="837">
        <v>1</v>
      </c>
      <c r="T156" s="836">
        <v>0.5</v>
      </c>
      <c r="U156" s="838">
        <v>1</v>
      </c>
    </row>
    <row r="157" spans="1:21" ht="14.45" customHeight="1" x14ac:dyDescent="0.2">
      <c r="A157" s="831">
        <v>22</v>
      </c>
      <c r="B157" s="832" t="s">
        <v>896</v>
      </c>
      <c r="C157" s="832" t="s">
        <v>900</v>
      </c>
      <c r="D157" s="833" t="s">
        <v>1502</v>
      </c>
      <c r="E157" s="834" t="s">
        <v>913</v>
      </c>
      <c r="F157" s="832" t="s">
        <v>897</v>
      </c>
      <c r="G157" s="832" t="s">
        <v>1249</v>
      </c>
      <c r="H157" s="832" t="s">
        <v>554</v>
      </c>
      <c r="I157" s="832" t="s">
        <v>1250</v>
      </c>
      <c r="J157" s="832" t="s">
        <v>1251</v>
      </c>
      <c r="K157" s="832" t="s">
        <v>1252</v>
      </c>
      <c r="L157" s="835">
        <v>32.25</v>
      </c>
      <c r="M157" s="835">
        <v>32.25</v>
      </c>
      <c r="N157" s="832">
        <v>1</v>
      </c>
      <c r="O157" s="836">
        <v>1</v>
      </c>
      <c r="P157" s="835">
        <v>32.25</v>
      </c>
      <c r="Q157" s="837">
        <v>1</v>
      </c>
      <c r="R157" s="832">
        <v>1</v>
      </c>
      <c r="S157" s="837">
        <v>1</v>
      </c>
      <c r="T157" s="836">
        <v>1</v>
      </c>
      <c r="U157" s="838">
        <v>1</v>
      </c>
    </row>
    <row r="158" spans="1:21" ht="14.45" customHeight="1" x14ac:dyDescent="0.2">
      <c r="A158" s="831">
        <v>22</v>
      </c>
      <c r="B158" s="832" t="s">
        <v>896</v>
      </c>
      <c r="C158" s="832" t="s">
        <v>900</v>
      </c>
      <c r="D158" s="833" t="s">
        <v>1502</v>
      </c>
      <c r="E158" s="834" t="s">
        <v>913</v>
      </c>
      <c r="F158" s="832" t="s">
        <v>897</v>
      </c>
      <c r="G158" s="832" t="s">
        <v>1249</v>
      </c>
      <c r="H158" s="832" t="s">
        <v>554</v>
      </c>
      <c r="I158" s="832" t="s">
        <v>1253</v>
      </c>
      <c r="J158" s="832" t="s">
        <v>1251</v>
      </c>
      <c r="K158" s="832" t="s">
        <v>1254</v>
      </c>
      <c r="L158" s="835">
        <v>205.84</v>
      </c>
      <c r="M158" s="835">
        <v>205.84</v>
      </c>
      <c r="N158" s="832">
        <v>1</v>
      </c>
      <c r="O158" s="836">
        <v>1</v>
      </c>
      <c r="P158" s="835">
        <v>205.84</v>
      </c>
      <c r="Q158" s="837">
        <v>1</v>
      </c>
      <c r="R158" s="832">
        <v>1</v>
      </c>
      <c r="S158" s="837">
        <v>1</v>
      </c>
      <c r="T158" s="836">
        <v>1</v>
      </c>
      <c r="U158" s="838">
        <v>1</v>
      </c>
    </row>
    <row r="159" spans="1:21" ht="14.45" customHeight="1" x14ac:dyDescent="0.2">
      <c r="A159" s="831">
        <v>22</v>
      </c>
      <c r="B159" s="832" t="s">
        <v>896</v>
      </c>
      <c r="C159" s="832" t="s">
        <v>900</v>
      </c>
      <c r="D159" s="833" t="s">
        <v>1502</v>
      </c>
      <c r="E159" s="834" t="s">
        <v>913</v>
      </c>
      <c r="F159" s="832" t="s">
        <v>897</v>
      </c>
      <c r="G159" s="832" t="s">
        <v>1255</v>
      </c>
      <c r="H159" s="832" t="s">
        <v>554</v>
      </c>
      <c r="I159" s="832" t="s">
        <v>1256</v>
      </c>
      <c r="J159" s="832" t="s">
        <v>594</v>
      </c>
      <c r="K159" s="832" t="s">
        <v>1257</v>
      </c>
      <c r="L159" s="835">
        <v>0</v>
      </c>
      <c r="M159" s="835">
        <v>0</v>
      </c>
      <c r="N159" s="832">
        <v>1</v>
      </c>
      <c r="O159" s="836">
        <v>0.5</v>
      </c>
      <c r="P159" s="835">
        <v>0</v>
      </c>
      <c r="Q159" s="837"/>
      <c r="R159" s="832">
        <v>1</v>
      </c>
      <c r="S159" s="837">
        <v>1</v>
      </c>
      <c r="T159" s="836">
        <v>0.5</v>
      </c>
      <c r="U159" s="838">
        <v>1</v>
      </c>
    </row>
    <row r="160" spans="1:21" ht="14.45" customHeight="1" x14ac:dyDescent="0.2">
      <c r="A160" s="831">
        <v>22</v>
      </c>
      <c r="B160" s="832" t="s">
        <v>896</v>
      </c>
      <c r="C160" s="832" t="s">
        <v>900</v>
      </c>
      <c r="D160" s="833" t="s">
        <v>1502</v>
      </c>
      <c r="E160" s="834" t="s">
        <v>913</v>
      </c>
      <c r="F160" s="832" t="s">
        <v>897</v>
      </c>
      <c r="G160" s="832" t="s">
        <v>969</v>
      </c>
      <c r="H160" s="832" t="s">
        <v>608</v>
      </c>
      <c r="I160" s="832" t="s">
        <v>970</v>
      </c>
      <c r="J160" s="832" t="s">
        <v>971</v>
      </c>
      <c r="K160" s="832" t="s">
        <v>972</v>
      </c>
      <c r="L160" s="835">
        <v>143.09</v>
      </c>
      <c r="M160" s="835">
        <v>143.09</v>
      </c>
      <c r="N160" s="832">
        <v>1</v>
      </c>
      <c r="O160" s="836">
        <v>1</v>
      </c>
      <c r="P160" s="835"/>
      <c r="Q160" s="837">
        <v>0</v>
      </c>
      <c r="R160" s="832"/>
      <c r="S160" s="837">
        <v>0</v>
      </c>
      <c r="T160" s="836"/>
      <c r="U160" s="838">
        <v>0</v>
      </c>
    </row>
    <row r="161" spans="1:21" ht="14.45" customHeight="1" x14ac:dyDescent="0.2">
      <c r="A161" s="831">
        <v>22</v>
      </c>
      <c r="B161" s="832" t="s">
        <v>896</v>
      </c>
      <c r="C161" s="832" t="s">
        <v>900</v>
      </c>
      <c r="D161" s="833" t="s">
        <v>1502</v>
      </c>
      <c r="E161" s="834" t="s">
        <v>913</v>
      </c>
      <c r="F161" s="832" t="s">
        <v>897</v>
      </c>
      <c r="G161" s="832" t="s">
        <v>973</v>
      </c>
      <c r="H161" s="832" t="s">
        <v>554</v>
      </c>
      <c r="I161" s="832" t="s">
        <v>974</v>
      </c>
      <c r="J161" s="832" t="s">
        <v>975</v>
      </c>
      <c r="K161" s="832" t="s">
        <v>976</v>
      </c>
      <c r="L161" s="835">
        <v>218.62</v>
      </c>
      <c r="M161" s="835">
        <v>218.62</v>
      </c>
      <c r="N161" s="832">
        <v>1</v>
      </c>
      <c r="O161" s="836">
        <v>0.5</v>
      </c>
      <c r="P161" s="835">
        <v>218.62</v>
      </c>
      <c r="Q161" s="837">
        <v>1</v>
      </c>
      <c r="R161" s="832">
        <v>1</v>
      </c>
      <c r="S161" s="837">
        <v>1</v>
      </c>
      <c r="T161" s="836">
        <v>0.5</v>
      </c>
      <c r="U161" s="838">
        <v>1</v>
      </c>
    </row>
    <row r="162" spans="1:21" ht="14.45" customHeight="1" x14ac:dyDescent="0.2">
      <c r="A162" s="831">
        <v>22</v>
      </c>
      <c r="B162" s="832" t="s">
        <v>896</v>
      </c>
      <c r="C162" s="832" t="s">
        <v>900</v>
      </c>
      <c r="D162" s="833" t="s">
        <v>1502</v>
      </c>
      <c r="E162" s="834" t="s">
        <v>913</v>
      </c>
      <c r="F162" s="832" t="s">
        <v>897</v>
      </c>
      <c r="G162" s="832" t="s">
        <v>977</v>
      </c>
      <c r="H162" s="832" t="s">
        <v>554</v>
      </c>
      <c r="I162" s="832" t="s">
        <v>978</v>
      </c>
      <c r="J162" s="832" t="s">
        <v>585</v>
      </c>
      <c r="K162" s="832" t="s">
        <v>979</v>
      </c>
      <c r="L162" s="835">
        <v>127.91</v>
      </c>
      <c r="M162" s="835">
        <v>127.91</v>
      </c>
      <c r="N162" s="832">
        <v>1</v>
      </c>
      <c r="O162" s="836"/>
      <c r="P162" s="835">
        <v>127.91</v>
      </c>
      <c r="Q162" s="837">
        <v>1</v>
      </c>
      <c r="R162" s="832">
        <v>1</v>
      </c>
      <c r="S162" s="837">
        <v>1</v>
      </c>
      <c r="T162" s="836"/>
      <c r="U162" s="838"/>
    </row>
    <row r="163" spans="1:21" ht="14.45" customHeight="1" x14ac:dyDescent="0.2">
      <c r="A163" s="831">
        <v>22</v>
      </c>
      <c r="B163" s="832" t="s">
        <v>896</v>
      </c>
      <c r="C163" s="832" t="s">
        <v>900</v>
      </c>
      <c r="D163" s="833" t="s">
        <v>1502</v>
      </c>
      <c r="E163" s="834" t="s">
        <v>913</v>
      </c>
      <c r="F163" s="832" t="s">
        <v>897</v>
      </c>
      <c r="G163" s="832" t="s">
        <v>980</v>
      </c>
      <c r="H163" s="832" t="s">
        <v>554</v>
      </c>
      <c r="I163" s="832" t="s">
        <v>981</v>
      </c>
      <c r="J163" s="832" t="s">
        <v>982</v>
      </c>
      <c r="K163" s="832" t="s">
        <v>983</v>
      </c>
      <c r="L163" s="835">
        <v>87.67</v>
      </c>
      <c r="M163" s="835">
        <v>263.01</v>
      </c>
      <c r="N163" s="832">
        <v>3</v>
      </c>
      <c r="O163" s="836">
        <v>1.5</v>
      </c>
      <c r="P163" s="835">
        <v>263.01</v>
      </c>
      <c r="Q163" s="837">
        <v>1</v>
      </c>
      <c r="R163" s="832">
        <v>3</v>
      </c>
      <c r="S163" s="837">
        <v>1</v>
      </c>
      <c r="T163" s="836">
        <v>1.5</v>
      </c>
      <c r="U163" s="838">
        <v>1</v>
      </c>
    </row>
    <row r="164" spans="1:21" ht="14.45" customHeight="1" x14ac:dyDescent="0.2">
      <c r="A164" s="831">
        <v>22</v>
      </c>
      <c r="B164" s="832" t="s">
        <v>896</v>
      </c>
      <c r="C164" s="832" t="s">
        <v>900</v>
      </c>
      <c r="D164" s="833" t="s">
        <v>1502</v>
      </c>
      <c r="E164" s="834" t="s">
        <v>913</v>
      </c>
      <c r="F164" s="832" t="s">
        <v>897</v>
      </c>
      <c r="G164" s="832" t="s">
        <v>1258</v>
      </c>
      <c r="H164" s="832" t="s">
        <v>554</v>
      </c>
      <c r="I164" s="832" t="s">
        <v>1259</v>
      </c>
      <c r="J164" s="832" t="s">
        <v>1260</v>
      </c>
      <c r="K164" s="832" t="s">
        <v>1261</v>
      </c>
      <c r="L164" s="835">
        <v>39.9</v>
      </c>
      <c r="M164" s="835">
        <v>39.9</v>
      </c>
      <c r="N164" s="832">
        <v>1</v>
      </c>
      <c r="O164" s="836">
        <v>1</v>
      </c>
      <c r="P164" s="835">
        <v>39.9</v>
      </c>
      <c r="Q164" s="837">
        <v>1</v>
      </c>
      <c r="R164" s="832">
        <v>1</v>
      </c>
      <c r="S164" s="837">
        <v>1</v>
      </c>
      <c r="T164" s="836">
        <v>1</v>
      </c>
      <c r="U164" s="838">
        <v>1</v>
      </c>
    </row>
    <row r="165" spans="1:21" ht="14.45" customHeight="1" x14ac:dyDescent="0.2">
      <c r="A165" s="831">
        <v>22</v>
      </c>
      <c r="B165" s="832" t="s">
        <v>896</v>
      </c>
      <c r="C165" s="832" t="s">
        <v>900</v>
      </c>
      <c r="D165" s="833" t="s">
        <v>1502</v>
      </c>
      <c r="E165" s="834" t="s">
        <v>913</v>
      </c>
      <c r="F165" s="832" t="s">
        <v>897</v>
      </c>
      <c r="G165" s="832" t="s">
        <v>1262</v>
      </c>
      <c r="H165" s="832" t="s">
        <v>554</v>
      </c>
      <c r="I165" s="832" t="s">
        <v>1263</v>
      </c>
      <c r="J165" s="832" t="s">
        <v>1264</v>
      </c>
      <c r="K165" s="832" t="s">
        <v>1265</v>
      </c>
      <c r="L165" s="835">
        <v>60.39</v>
      </c>
      <c r="M165" s="835">
        <v>301.95000000000005</v>
      </c>
      <c r="N165" s="832">
        <v>5</v>
      </c>
      <c r="O165" s="836">
        <v>1.5</v>
      </c>
      <c r="P165" s="835">
        <v>301.95000000000005</v>
      </c>
      <c r="Q165" s="837">
        <v>1</v>
      </c>
      <c r="R165" s="832">
        <v>5</v>
      </c>
      <c r="S165" s="837">
        <v>1</v>
      </c>
      <c r="T165" s="836">
        <v>1.5</v>
      </c>
      <c r="U165" s="838">
        <v>1</v>
      </c>
    </row>
    <row r="166" spans="1:21" ht="14.45" customHeight="1" x14ac:dyDescent="0.2">
      <c r="A166" s="831">
        <v>22</v>
      </c>
      <c r="B166" s="832" t="s">
        <v>896</v>
      </c>
      <c r="C166" s="832" t="s">
        <v>900</v>
      </c>
      <c r="D166" s="833" t="s">
        <v>1502</v>
      </c>
      <c r="E166" s="834" t="s">
        <v>913</v>
      </c>
      <c r="F166" s="832" t="s">
        <v>897</v>
      </c>
      <c r="G166" s="832" t="s">
        <v>1266</v>
      </c>
      <c r="H166" s="832" t="s">
        <v>554</v>
      </c>
      <c r="I166" s="832" t="s">
        <v>1267</v>
      </c>
      <c r="J166" s="832" t="s">
        <v>1268</v>
      </c>
      <c r="K166" s="832" t="s">
        <v>1269</v>
      </c>
      <c r="L166" s="835">
        <v>118.65</v>
      </c>
      <c r="M166" s="835">
        <v>118.65</v>
      </c>
      <c r="N166" s="832">
        <v>1</v>
      </c>
      <c r="O166" s="836"/>
      <c r="P166" s="835">
        <v>118.65</v>
      </c>
      <c r="Q166" s="837">
        <v>1</v>
      </c>
      <c r="R166" s="832">
        <v>1</v>
      </c>
      <c r="S166" s="837">
        <v>1</v>
      </c>
      <c r="T166" s="836"/>
      <c r="U166" s="838"/>
    </row>
    <row r="167" spans="1:21" ht="14.45" customHeight="1" x14ac:dyDescent="0.2">
      <c r="A167" s="831">
        <v>22</v>
      </c>
      <c r="B167" s="832" t="s">
        <v>896</v>
      </c>
      <c r="C167" s="832" t="s">
        <v>900</v>
      </c>
      <c r="D167" s="833" t="s">
        <v>1502</v>
      </c>
      <c r="E167" s="834" t="s">
        <v>913</v>
      </c>
      <c r="F167" s="832" t="s">
        <v>897</v>
      </c>
      <c r="G167" s="832" t="s">
        <v>1270</v>
      </c>
      <c r="H167" s="832" t="s">
        <v>554</v>
      </c>
      <c r="I167" s="832" t="s">
        <v>1271</v>
      </c>
      <c r="J167" s="832" t="s">
        <v>1272</v>
      </c>
      <c r="K167" s="832" t="s">
        <v>1273</v>
      </c>
      <c r="L167" s="835">
        <v>0</v>
      </c>
      <c r="M167" s="835">
        <v>0</v>
      </c>
      <c r="N167" s="832">
        <v>1</v>
      </c>
      <c r="O167" s="836"/>
      <c r="P167" s="835">
        <v>0</v>
      </c>
      <c r="Q167" s="837"/>
      <c r="R167" s="832">
        <v>1</v>
      </c>
      <c r="S167" s="837">
        <v>1</v>
      </c>
      <c r="T167" s="836"/>
      <c r="U167" s="838"/>
    </row>
    <row r="168" spans="1:21" ht="14.45" customHeight="1" x14ac:dyDescent="0.2">
      <c r="A168" s="831">
        <v>22</v>
      </c>
      <c r="B168" s="832" t="s">
        <v>896</v>
      </c>
      <c r="C168" s="832" t="s">
        <v>900</v>
      </c>
      <c r="D168" s="833" t="s">
        <v>1502</v>
      </c>
      <c r="E168" s="834" t="s">
        <v>913</v>
      </c>
      <c r="F168" s="832" t="s">
        <v>897</v>
      </c>
      <c r="G168" s="832" t="s">
        <v>997</v>
      </c>
      <c r="H168" s="832" t="s">
        <v>554</v>
      </c>
      <c r="I168" s="832" t="s">
        <v>1000</v>
      </c>
      <c r="J168" s="832" t="s">
        <v>1001</v>
      </c>
      <c r="K168" s="832" t="s">
        <v>1002</v>
      </c>
      <c r="L168" s="835">
        <v>0</v>
      </c>
      <c r="M168" s="835">
        <v>0</v>
      </c>
      <c r="N168" s="832">
        <v>12</v>
      </c>
      <c r="O168" s="836">
        <v>2.5</v>
      </c>
      <c r="P168" s="835">
        <v>0</v>
      </c>
      <c r="Q168" s="837"/>
      <c r="R168" s="832">
        <v>12</v>
      </c>
      <c r="S168" s="837">
        <v>1</v>
      </c>
      <c r="T168" s="836">
        <v>2.5</v>
      </c>
      <c r="U168" s="838">
        <v>1</v>
      </c>
    </row>
    <row r="169" spans="1:21" ht="14.45" customHeight="1" x14ac:dyDescent="0.2">
      <c r="A169" s="831">
        <v>22</v>
      </c>
      <c r="B169" s="832" t="s">
        <v>896</v>
      </c>
      <c r="C169" s="832" t="s">
        <v>900</v>
      </c>
      <c r="D169" s="833" t="s">
        <v>1502</v>
      </c>
      <c r="E169" s="834" t="s">
        <v>913</v>
      </c>
      <c r="F169" s="832" t="s">
        <v>897</v>
      </c>
      <c r="G169" s="832" t="s">
        <v>1274</v>
      </c>
      <c r="H169" s="832" t="s">
        <v>608</v>
      </c>
      <c r="I169" s="832" t="s">
        <v>1275</v>
      </c>
      <c r="J169" s="832" t="s">
        <v>1276</v>
      </c>
      <c r="K169" s="832" t="s">
        <v>1277</v>
      </c>
      <c r="L169" s="835">
        <v>154.36000000000001</v>
      </c>
      <c r="M169" s="835">
        <v>154.36000000000001</v>
      </c>
      <c r="N169" s="832">
        <v>1</v>
      </c>
      <c r="O169" s="836"/>
      <c r="P169" s="835">
        <v>154.36000000000001</v>
      </c>
      <c r="Q169" s="837">
        <v>1</v>
      </c>
      <c r="R169" s="832">
        <v>1</v>
      </c>
      <c r="S169" s="837">
        <v>1</v>
      </c>
      <c r="T169" s="836"/>
      <c r="U169" s="838"/>
    </row>
    <row r="170" spans="1:21" ht="14.45" customHeight="1" x14ac:dyDescent="0.2">
      <c r="A170" s="831">
        <v>22</v>
      </c>
      <c r="B170" s="832" t="s">
        <v>896</v>
      </c>
      <c r="C170" s="832" t="s">
        <v>900</v>
      </c>
      <c r="D170" s="833" t="s">
        <v>1502</v>
      </c>
      <c r="E170" s="834" t="s">
        <v>913</v>
      </c>
      <c r="F170" s="832" t="s">
        <v>897</v>
      </c>
      <c r="G170" s="832" t="s">
        <v>1013</v>
      </c>
      <c r="H170" s="832" t="s">
        <v>608</v>
      </c>
      <c r="I170" s="832" t="s">
        <v>1014</v>
      </c>
      <c r="J170" s="832" t="s">
        <v>874</v>
      </c>
      <c r="K170" s="832" t="s">
        <v>1015</v>
      </c>
      <c r="L170" s="835">
        <v>74.08</v>
      </c>
      <c r="M170" s="835">
        <v>740.8</v>
      </c>
      <c r="N170" s="832">
        <v>10</v>
      </c>
      <c r="O170" s="836">
        <v>9</v>
      </c>
      <c r="P170" s="835">
        <v>296.32</v>
      </c>
      <c r="Q170" s="837">
        <v>0.4</v>
      </c>
      <c r="R170" s="832">
        <v>4</v>
      </c>
      <c r="S170" s="837">
        <v>0.4</v>
      </c>
      <c r="T170" s="836">
        <v>3</v>
      </c>
      <c r="U170" s="838">
        <v>0.33333333333333331</v>
      </c>
    </row>
    <row r="171" spans="1:21" ht="14.45" customHeight="1" x14ac:dyDescent="0.2">
      <c r="A171" s="831">
        <v>22</v>
      </c>
      <c r="B171" s="832" t="s">
        <v>896</v>
      </c>
      <c r="C171" s="832" t="s">
        <v>900</v>
      </c>
      <c r="D171" s="833" t="s">
        <v>1502</v>
      </c>
      <c r="E171" s="834" t="s">
        <v>913</v>
      </c>
      <c r="F171" s="832" t="s">
        <v>897</v>
      </c>
      <c r="G171" s="832" t="s">
        <v>1013</v>
      </c>
      <c r="H171" s="832" t="s">
        <v>608</v>
      </c>
      <c r="I171" s="832" t="s">
        <v>1016</v>
      </c>
      <c r="J171" s="832" t="s">
        <v>874</v>
      </c>
      <c r="K171" s="832" t="s">
        <v>1017</v>
      </c>
      <c r="L171" s="835">
        <v>94.28</v>
      </c>
      <c r="M171" s="835">
        <v>659.96</v>
      </c>
      <c r="N171" s="832">
        <v>7</v>
      </c>
      <c r="O171" s="836">
        <v>7</v>
      </c>
      <c r="P171" s="835">
        <v>282.84000000000003</v>
      </c>
      <c r="Q171" s="837">
        <v>0.4285714285714286</v>
      </c>
      <c r="R171" s="832">
        <v>3</v>
      </c>
      <c r="S171" s="837">
        <v>0.42857142857142855</v>
      </c>
      <c r="T171" s="836">
        <v>3</v>
      </c>
      <c r="U171" s="838">
        <v>0.42857142857142855</v>
      </c>
    </row>
    <row r="172" spans="1:21" ht="14.45" customHeight="1" x14ac:dyDescent="0.2">
      <c r="A172" s="831">
        <v>22</v>
      </c>
      <c r="B172" s="832" t="s">
        <v>896</v>
      </c>
      <c r="C172" s="832" t="s">
        <v>900</v>
      </c>
      <c r="D172" s="833" t="s">
        <v>1502</v>
      </c>
      <c r="E172" s="834" t="s">
        <v>913</v>
      </c>
      <c r="F172" s="832" t="s">
        <v>897</v>
      </c>
      <c r="G172" s="832" t="s">
        <v>1013</v>
      </c>
      <c r="H172" s="832" t="s">
        <v>608</v>
      </c>
      <c r="I172" s="832" t="s">
        <v>1018</v>
      </c>
      <c r="J172" s="832" t="s">
        <v>874</v>
      </c>
      <c r="K172" s="832" t="s">
        <v>1019</v>
      </c>
      <c r="L172" s="835">
        <v>168.36</v>
      </c>
      <c r="M172" s="835">
        <v>1178.52</v>
      </c>
      <c r="N172" s="832">
        <v>7</v>
      </c>
      <c r="O172" s="836">
        <v>5</v>
      </c>
      <c r="P172" s="835">
        <v>168.36</v>
      </c>
      <c r="Q172" s="837">
        <v>0.14285714285714288</v>
      </c>
      <c r="R172" s="832">
        <v>1</v>
      </c>
      <c r="S172" s="837">
        <v>0.14285714285714285</v>
      </c>
      <c r="T172" s="836">
        <v>1</v>
      </c>
      <c r="U172" s="838">
        <v>0.2</v>
      </c>
    </row>
    <row r="173" spans="1:21" ht="14.45" customHeight="1" x14ac:dyDescent="0.2">
      <c r="A173" s="831">
        <v>22</v>
      </c>
      <c r="B173" s="832" t="s">
        <v>896</v>
      </c>
      <c r="C173" s="832" t="s">
        <v>900</v>
      </c>
      <c r="D173" s="833" t="s">
        <v>1502</v>
      </c>
      <c r="E173" s="834" t="s">
        <v>913</v>
      </c>
      <c r="F173" s="832" t="s">
        <v>897</v>
      </c>
      <c r="G173" s="832" t="s">
        <v>1013</v>
      </c>
      <c r="H173" s="832" t="s">
        <v>608</v>
      </c>
      <c r="I173" s="832" t="s">
        <v>1020</v>
      </c>
      <c r="J173" s="832" t="s">
        <v>874</v>
      </c>
      <c r="K173" s="832" t="s">
        <v>1021</v>
      </c>
      <c r="L173" s="835">
        <v>115.33</v>
      </c>
      <c r="M173" s="835">
        <v>1268.6300000000001</v>
      </c>
      <c r="N173" s="832">
        <v>11</v>
      </c>
      <c r="O173" s="836">
        <v>11</v>
      </c>
      <c r="P173" s="835">
        <v>922.6400000000001</v>
      </c>
      <c r="Q173" s="837">
        <v>0.72727272727272729</v>
      </c>
      <c r="R173" s="832">
        <v>8</v>
      </c>
      <c r="S173" s="837">
        <v>0.72727272727272729</v>
      </c>
      <c r="T173" s="836">
        <v>8</v>
      </c>
      <c r="U173" s="838">
        <v>0.72727272727272729</v>
      </c>
    </row>
    <row r="174" spans="1:21" ht="14.45" customHeight="1" x14ac:dyDescent="0.2">
      <c r="A174" s="831">
        <v>22</v>
      </c>
      <c r="B174" s="832" t="s">
        <v>896</v>
      </c>
      <c r="C174" s="832" t="s">
        <v>900</v>
      </c>
      <c r="D174" s="833" t="s">
        <v>1502</v>
      </c>
      <c r="E174" s="834" t="s">
        <v>913</v>
      </c>
      <c r="F174" s="832" t="s">
        <v>897</v>
      </c>
      <c r="G174" s="832" t="s">
        <v>1013</v>
      </c>
      <c r="H174" s="832" t="s">
        <v>608</v>
      </c>
      <c r="I174" s="832" t="s">
        <v>1022</v>
      </c>
      <c r="J174" s="832" t="s">
        <v>871</v>
      </c>
      <c r="K174" s="832" t="s">
        <v>1023</v>
      </c>
      <c r="L174" s="835">
        <v>105.23</v>
      </c>
      <c r="M174" s="835">
        <v>7260.869999999999</v>
      </c>
      <c r="N174" s="832">
        <v>69</v>
      </c>
      <c r="O174" s="836">
        <v>64</v>
      </c>
      <c r="P174" s="835">
        <v>2946.44</v>
      </c>
      <c r="Q174" s="837">
        <v>0.40579710144927544</v>
      </c>
      <c r="R174" s="832">
        <v>28</v>
      </c>
      <c r="S174" s="837">
        <v>0.40579710144927539</v>
      </c>
      <c r="T174" s="836">
        <v>27</v>
      </c>
      <c r="U174" s="838">
        <v>0.421875</v>
      </c>
    </row>
    <row r="175" spans="1:21" ht="14.45" customHeight="1" x14ac:dyDescent="0.2">
      <c r="A175" s="831">
        <v>22</v>
      </c>
      <c r="B175" s="832" t="s">
        <v>896</v>
      </c>
      <c r="C175" s="832" t="s">
        <v>900</v>
      </c>
      <c r="D175" s="833" t="s">
        <v>1502</v>
      </c>
      <c r="E175" s="834" t="s">
        <v>913</v>
      </c>
      <c r="F175" s="832" t="s">
        <v>897</v>
      </c>
      <c r="G175" s="832" t="s">
        <v>1013</v>
      </c>
      <c r="H175" s="832" t="s">
        <v>608</v>
      </c>
      <c r="I175" s="832" t="s">
        <v>1024</v>
      </c>
      <c r="J175" s="832" t="s">
        <v>871</v>
      </c>
      <c r="K175" s="832" t="s">
        <v>1025</v>
      </c>
      <c r="L175" s="835">
        <v>126.27</v>
      </c>
      <c r="M175" s="835">
        <v>8081.2800000000007</v>
      </c>
      <c r="N175" s="832">
        <v>64</v>
      </c>
      <c r="O175" s="836">
        <v>53.5</v>
      </c>
      <c r="P175" s="835">
        <v>4419.4500000000007</v>
      </c>
      <c r="Q175" s="837">
        <v>0.546875</v>
      </c>
      <c r="R175" s="832">
        <v>35</v>
      </c>
      <c r="S175" s="837">
        <v>0.546875</v>
      </c>
      <c r="T175" s="836">
        <v>29.5</v>
      </c>
      <c r="U175" s="838">
        <v>0.55140186915887845</v>
      </c>
    </row>
    <row r="176" spans="1:21" ht="14.45" customHeight="1" x14ac:dyDescent="0.2">
      <c r="A176" s="831">
        <v>22</v>
      </c>
      <c r="B176" s="832" t="s">
        <v>896</v>
      </c>
      <c r="C176" s="832" t="s">
        <v>900</v>
      </c>
      <c r="D176" s="833" t="s">
        <v>1502</v>
      </c>
      <c r="E176" s="834" t="s">
        <v>913</v>
      </c>
      <c r="F176" s="832" t="s">
        <v>897</v>
      </c>
      <c r="G176" s="832" t="s">
        <v>1013</v>
      </c>
      <c r="H176" s="832" t="s">
        <v>608</v>
      </c>
      <c r="I176" s="832" t="s">
        <v>1026</v>
      </c>
      <c r="J176" s="832" t="s">
        <v>871</v>
      </c>
      <c r="K176" s="832" t="s">
        <v>1027</v>
      </c>
      <c r="L176" s="835">
        <v>63.14</v>
      </c>
      <c r="M176" s="835">
        <v>1073.3799999999999</v>
      </c>
      <c r="N176" s="832">
        <v>17</v>
      </c>
      <c r="O176" s="836">
        <v>14</v>
      </c>
      <c r="P176" s="835">
        <v>631.4</v>
      </c>
      <c r="Q176" s="837">
        <v>0.58823529411764708</v>
      </c>
      <c r="R176" s="832">
        <v>10</v>
      </c>
      <c r="S176" s="837">
        <v>0.58823529411764708</v>
      </c>
      <c r="T176" s="836">
        <v>8</v>
      </c>
      <c r="U176" s="838">
        <v>0.5714285714285714</v>
      </c>
    </row>
    <row r="177" spans="1:21" ht="14.45" customHeight="1" x14ac:dyDescent="0.2">
      <c r="A177" s="831">
        <v>22</v>
      </c>
      <c r="B177" s="832" t="s">
        <v>896</v>
      </c>
      <c r="C177" s="832" t="s">
        <v>900</v>
      </c>
      <c r="D177" s="833" t="s">
        <v>1502</v>
      </c>
      <c r="E177" s="834" t="s">
        <v>913</v>
      </c>
      <c r="F177" s="832" t="s">
        <v>897</v>
      </c>
      <c r="G177" s="832" t="s">
        <v>1013</v>
      </c>
      <c r="H177" s="832" t="s">
        <v>608</v>
      </c>
      <c r="I177" s="832" t="s">
        <v>1028</v>
      </c>
      <c r="J177" s="832" t="s">
        <v>871</v>
      </c>
      <c r="K177" s="832" t="s">
        <v>1029</v>
      </c>
      <c r="L177" s="835">
        <v>84.18</v>
      </c>
      <c r="M177" s="835">
        <v>7997.0999999999967</v>
      </c>
      <c r="N177" s="832">
        <v>95</v>
      </c>
      <c r="O177" s="836">
        <v>79.5</v>
      </c>
      <c r="P177" s="835">
        <v>4714.079999999999</v>
      </c>
      <c r="Q177" s="837">
        <v>0.58947368421052648</v>
      </c>
      <c r="R177" s="832">
        <v>56</v>
      </c>
      <c r="S177" s="837">
        <v>0.58947368421052626</v>
      </c>
      <c r="T177" s="836">
        <v>46.5</v>
      </c>
      <c r="U177" s="838">
        <v>0.58490566037735847</v>
      </c>
    </row>
    <row r="178" spans="1:21" ht="14.45" customHeight="1" x14ac:dyDescent="0.2">
      <c r="A178" s="831">
        <v>22</v>
      </c>
      <c r="B178" s="832" t="s">
        <v>896</v>
      </c>
      <c r="C178" s="832" t="s">
        <v>900</v>
      </c>
      <c r="D178" s="833" t="s">
        <v>1502</v>
      </c>
      <c r="E178" s="834" t="s">
        <v>913</v>
      </c>
      <c r="F178" s="832" t="s">
        <v>897</v>
      </c>
      <c r="G178" s="832" t="s">
        <v>1013</v>
      </c>
      <c r="H178" s="832" t="s">
        <v>608</v>
      </c>
      <c r="I178" s="832" t="s">
        <v>1030</v>
      </c>
      <c r="J178" s="832" t="s">
        <v>874</v>
      </c>
      <c r="K178" s="832" t="s">
        <v>1031</v>
      </c>
      <c r="L178" s="835">
        <v>63.14</v>
      </c>
      <c r="M178" s="835">
        <v>631.4</v>
      </c>
      <c r="N178" s="832">
        <v>10</v>
      </c>
      <c r="O178" s="836">
        <v>9</v>
      </c>
      <c r="P178" s="835">
        <v>189.42000000000002</v>
      </c>
      <c r="Q178" s="837">
        <v>0.30000000000000004</v>
      </c>
      <c r="R178" s="832">
        <v>3</v>
      </c>
      <c r="S178" s="837">
        <v>0.3</v>
      </c>
      <c r="T178" s="836">
        <v>2.5</v>
      </c>
      <c r="U178" s="838">
        <v>0.27777777777777779</v>
      </c>
    </row>
    <row r="179" spans="1:21" ht="14.45" customHeight="1" x14ac:dyDescent="0.2">
      <c r="A179" s="831">
        <v>22</v>
      </c>
      <c r="B179" s="832" t="s">
        <v>896</v>
      </c>
      <c r="C179" s="832" t="s">
        <v>900</v>
      </c>
      <c r="D179" s="833" t="s">
        <v>1502</v>
      </c>
      <c r="E179" s="834" t="s">
        <v>913</v>
      </c>
      <c r="F179" s="832" t="s">
        <v>897</v>
      </c>
      <c r="G179" s="832" t="s">
        <v>1013</v>
      </c>
      <c r="H179" s="832" t="s">
        <v>608</v>
      </c>
      <c r="I179" s="832" t="s">
        <v>1032</v>
      </c>
      <c r="J179" s="832" t="s">
        <v>874</v>
      </c>
      <c r="K179" s="832" t="s">
        <v>1033</v>
      </c>
      <c r="L179" s="835">
        <v>105.23</v>
      </c>
      <c r="M179" s="835">
        <v>1683.68</v>
      </c>
      <c r="N179" s="832">
        <v>16</v>
      </c>
      <c r="O179" s="836">
        <v>14.5</v>
      </c>
      <c r="P179" s="835">
        <v>736.61</v>
      </c>
      <c r="Q179" s="837">
        <v>0.4375</v>
      </c>
      <c r="R179" s="832">
        <v>7</v>
      </c>
      <c r="S179" s="837">
        <v>0.4375</v>
      </c>
      <c r="T179" s="836">
        <v>5.5</v>
      </c>
      <c r="U179" s="838">
        <v>0.37931034482758619</v>
      </c>
    </row>
    <row r="180" spans="1:21" ht="14.45" customHeight="1" x14ac:dyDescent="0.2">
      <c r="A180" s="831">
        <v>22</v>
      </c>
      <c r="B180" s="832" t="s">
        <v>896</v>
      </c>
      <c r="C180" s="832" t="s">
        <v>900</v>
      </c>
      <c r="D180" s="833" t="s">
        <v>1502</v>
      </c>
      <c r="E180" s="834" t="s">
        <v>913</v>
      </c>
      <c r="F180" s="832" t="s">
        <v>897</v>
      </c>
      <c r="G180" s="832" t="s">
        <v>1013</v>
      </c>
      <c r="H180" s="832" t="s">
        <v>608</v>
      </c>
      <c r="I180" s="832" t="s">
        <v>873</v>
      </c>
      <c r="J180" s="832" t="s">
        <v>874</v>
      </c>
      <c r="K180" s="832" t="s">
        <v>875</v>
      </c>
      <c r="L180" s="835">
        <v>49.08</v>
      </c>
      <c r="M180" s="835">
        <v>98.16</v>
      </c>
      <c r="N180" s="832">
        <v>2</v>
      </c>
      <c r="O180" s="836">
        <v>1</v>
      </c>
      <c r="P180" s="835">
        <v>49.08</v>
      </c>
      <c r="Q180" s="837">
        <v>0.5</v>
      </c>
      <c r="R180" s="832">
        <v>1</v>
      </c>
      <c r="S180" s="837">
        <v>0.5</v>
      </c>
      <c r="T180" s="836">
        <v>0.5</v>
      </c>
      <c r="U180" s="838">
        <v>0.5</v>
      </c>
    </row>
    <row r="181" spans="1:21" ht="14.45" customHeight="1" x14ac:dyDescent="0.2">
      <c r="A181" s="831">
        <v>22</v>
      </c>
      <c r="B181" s="832" t="s">
        <v>896</v>
      </c>
      <c r="C181" s="832" t="s">
        <v>900</v>
      </c>
      <c r="D181" s="833" t="s">
        <v>1502</v>
      </c>
      <c r="E181" s="834" t="s">
        <v>913</v>
      </c>
      <c r="F181" s="832" t="s">
        <v>897</v>
      </c>
      <c r="G181" s="832" t="s">
        <v>1013</v>
      </c>
      <c r="H181" s="832" t="s">
        <v>608</v>
      </c>
      <c r="I181" s="832" t="s">
        <v>1034</v>
      </c>
      <c r="J181" s="832" t="s">
        <v>874</v>
      </c>
      <c r="K181" s="832" t="s">
        <v>1035</v>
      </c>
      <c r="L181" s="835">
        <v>126.27</v>
      </c>
      <c r="M181" s="835">
        <v>4671.99</v>
      </c>
      <c r="N181" s="832">
        <v>37</v>
      </c>
      <c r="O181" s="836">
        <v>31.5</v>
      </c>
      <c r="P181" s="835">
        <v>2651.67</v>
      </c>
      <c r="Q181" s="837">
        <v>0.56756756756756765</v>
      </c>
      <c r="R181" s="832">
        <v>21</v>
      </c>
      <c r="S181" s="837">
        <v>0.56756756756756754</v>
      </c>
      <c r="T181" s="836">
        <v>19</v>
      </c>
      <c r="U181" s="838">
        <v>0.60317460317460314</v>
      </c>
    </row>
    <row r="182" spans="1:21" ht="14.45" customHeight="1" x14ac:dyDescent="0.2">
      <c r="A182" s="831">
        <v>22</v>
      </c>
      <c r="B182" s="832" t="s">
        <v>896</v>
      </c>
      <c r="C182" s="832" t="s">
        <v>900</v>
      </c>
      <c r="D182" s="833" t="s">
        <v>1502</v>
      </c>
      <c r="E182" s="834" t="s">
        <v>913</v>
      </c>
      <c r="F182" s="832" t="s">
        <v>897</v>
      </c>
      <c r="G182" s="832" t="s">
        <v>1013</v>
      </c>
      <c r="H182" s="832" t="s">
        <v>608</v>
      </c>
      <c r="I182" s="832" t="s">
        <v>1036</v>
      </c>
      <c r="J182" s="832" t="s">
        <v>874</v>
      </c>
      <c r="K182" s="832" t="s">
        <v>1037</v>
      </c>
      <c r="L182" s="835">
        <v>84.18</v>
      </c>
      <c r="M182" s="835">
        <v>4798.26</v>
      </c>
      <c r="N182" s="832">
        <v>57</v>
      </c>
      <c r="O182" s="836">
        <v>51</v>
      </c>
      <c r="P182" s="835">
        <v>2946.2999999999993</v>
      </c>
      <c r="Q182" s="837">
        <v>0.61403508771929804</v>
      </c>
      <c r="R182" s="832">
        <v>35</v>
      </c>
      <c r="S182" s="837">
        <v>0.61403508771929827</v>
      </c>
      <c r="T182" s="836">
        <v>32</v>
      </c>
      <c r="U182" s="838">
        <v>0.62745098039215685</v>
      </c>
    </row>
    <row r="183" spans="1:21" ht="14.45" customHeight="1" x14ac:dyDescent="0.2">
      <c r="A183" s="831">
        <v>22</v>
      </c>
      <c r="B183" s="832" t="s">
        <v>896</v>
      </c>
      <c r="C183" s="832" t="s">
        <v>900</v>
      </c>
      <c r="D183" s="833" t="s">
        <v>1502</v>
      </c>
      <c r="E183" s="834" t="s">
        <v>913</v>
      </c>
      <c r="F183" s="832" t="s">
        <v>897</v>
      </c>
      <c r="G183" s="832" t="s">
        <v>1013</v>
      </c>
      <c r="H183" s="832" t="s">
        <v>608</v>
      </c>
      <c r="I183" s="832" t="s">
        <v>870</v>
      </c>
      <c r="J183" s="832" t="s">
        <v>871</v>
      </c>
      <c r="K183" s="832" t="s">
        <v>872</v>
      </c>
      <c r="L183" s="835">
        <v>49.08</v>
      </c>
      <c r="M183" s="835">
        <v>147.24</v>
      </c>
      <c r="N183" s="832">
        <v>3</v>
      </c>
      <c r="O183" s="836">
        <v>2</v>
      </c>
      <c r="P183" s="835">
        <v>98.16</v>
      </c>
      <c r="Q183" s="837">
        <v>0.66666666666666663</v>
      </c>
      <c r="R183" s="832">
        <v>2</v>
      </c>
      <c r="S183" s="837">
        <v>0.66666666666666663</v>
      </c>
      <c r="T183" s="836">
        <v>1</v>
      </c>
      <c r="U183" s="838">
        <v>0.5</v>
      </c>
    </row>
    <row r="184" spans="1:21" ht="14.45" customHeight="1" x14ac:dyDescent="0.2">
      <c r="A184" s="831">
        <v>22</v>
      </c>
      <c r="B184" s="832" t="s">
        <v>896</v>
      </c>
      <c r="C184" s="832" t="s">
        <v>900</v>
      </c>
      <c r="D184" s="833" t="s">
        <v>1502</v>
      </c>
      <c r="E184" s="834" t="s">
        <v>913</v>
      </c>
      <c r="F184" s="832" t="s">
        <v>897</v>
      </c>
      <c r="G184" s="832" t="s">
        <v>1042</v>
      </c>
      <c r="H184" s="832" t="s">
        <v>554</v>
      </c>
      <c r="I184" s="832" t="s">
        <v>1043</v>
      </c>
      <c r="J184" s="832" t="s">
        <v>1044</v>
      </c>
      <c r="K184" s="832" t="s">
        <v>1045</v>
      </c>
      <c r="L184" s="835">
        <v>0</v>
      </c>
      <c r="M184" s="835">
        <v>0</v>
      </c>
      <c r="N184" s="832">
        <v>20</v>
      </c>
      <c r="O184" s="836">
        <v>15</v>
      </c>
      <c r="P184" s="835">
        <v>0</v>
      </c>
      <c r="Q184" s="837"/>
      <c r="R184" s="832">
        <v>20</v>
      </c>
      <c r="S184" s="837">
        <v>1</v>
      </c>
      <c r="T184" s="836">
        <v>15</v>
      </c>
      <c r="U184" s="838">
        <v>1</v>
      </c>
    </row>
    <row r="185" spans="1:21" ht="14.45" customHeight="1" x14ac:dyDescent="0.2">
      <c r="A185" s="831">
        <v>22</v>
      </c>
      <c r="B185" s="832" t="s">
        <v>896</v>
      </c>
      <c r="C185" s="832" t="s">
        <v>900</v>
      </c>
      <c r="D185" s="833" t="s">
        <v>1502</v>
      </c>
      <c r="E185" s="834" t="s">
        <v>913</v>
      </c>
      <c r="F185" s="832" t="s">
        <v>897</v>
      </c>
      <c r="G185" s="832" t="s">
        <v>1278</v>
      </c>
      <c r="H185" s="832" t="s">
        <v>554</v>
      </c>
      <c r="I185" s="832" t="s">
        <v>1279</v>
      </c>
      <c r="J185" s="832" t="s">
        <v>1280</v>
      </c>
      <c r="K185" s="832" t="s">
        <v>1281</v>
      </c>
      <c r="L185" s="835">
        <v>107.27</v>
      </c>
      <c r="M185" s="835">
        <v>107.27</v>
      </c>
      <c r="N185" s="832">
        <v>1</v>
      </c>
      <c r="O185" s="836"/>
      <c r="P185" s="835"/>
      <c r="Q185" s="837">
        <v>0</v>
      </c>
      <c r="R185" s="832"/>
      <c r="S185" s="837">
        <v>0</v>
      </c>
      <c r="T185" s="836"/>
      <c r="U185" s="838"/>
    </row>
    <row r="186" spans="1:21" ht="14.45" customHeight="1" x14ac:dyDescent="0.2">
      <c r="A186" s="831">
        <v>22</v>
      </c>
      <c r="B186" s="832" t="s">
        <v>896</v>
      </c>
      <c r="C186" s="832" t="s">
        <v>900</v>
      </c>
      <c r="D186" s="833" t="s">
        <v>1502</v>
      </c>
      <c r="E186" s="834" t="s">
        <v>907</v>
      </c>
      <c r="F186" s="832" t="s">
        <v>897</v>
      </c>
      <c r="G186" s="832" t="s">
        <v>1215</v>
      </c>
      <c r="H186" s="832" t="s">
        <v>554</v>
      </c>
      <c r="I186" s="832" t="s">
        <v>1282</v>
      </c>
      <c r="J186" s="832" t="s">
        <v>1283</v>
      </c>
      <c r="K186" s="832" t="s">
        <v>1284</v>
      </c>
      <c r="L186" s="835">
        <v>62.04</v>
      </c>
      <c r="M186" s="835">
        <v>62.04</v>
      </c>
      <c r="N186" s="832">
        <v>1</v>
      </c>
      <c r="O186" s="836">
        <v>1</v>
      </c>
      <c r="P186" s="835">
        <v>62.04</v>
      </c>
      <c r="Q186" s="837">
        <v>1</v>
      </c>
      <c r="R186" s="832">
        <v>1</v>
      </c>
      <c r="S186" s="837">
        <v>1</v>
      </c>
      <c r="T186" s="836">
        <v>1</v>
      </c>
      <c r="U186" s="838">
        <v>1</v>
      </c>
    </row>
    <row r="187" spans="1:21" ht="14.45" customHeight="1" x14ac:dyDescent="0.2">
      <c r="A187" s="831">
        <v>22</v>
      </c>
      <c r="B187" s="832" t="s">
        <v>896</v>
      </c>
      <c r="C187" s="832" t="s">
        <v>900</v>
      </c>
      <c r="D187" s="833" t="s">
        <v>1502</v>
      </c>
      <c r="E187" s="834" t="s">
        <v>907</v>
      </c>
      <c r="F187" s="832" t="s">
        <v>897</v>
      </c>
      <c r="G187" s="832" t="s">
        <v>1285</v>
      </c>
      <c r="H187" s="832" t="s">
        <v>554</v>
      </c>
      <c r="I187" s="832" t="s">
        <v>1286</v>
      </c>
      <c r="J187" s="832" t="s">
        <v>1287</v>
      </c>
      <c r="K187" s="832" t="s">
        <v>1185</v>
      </c>
      <c r="L187" s="835">
        <v>196.2</v>
      </c>
      <c r="M187" s="835">
        <v>196.2</v>
      </c>
      <c r="N187" s="832">
        <v>1</v>
      </c>
      <c r="O187" s="836">
        <v>0.5</v>
      </c>
      <c r="P187" s="835"/>
      <c r="Q187" s="837">
        <v>0</v>
      </c>
      <c r="R187" s="832"/>
      <c r="S187" s="837">
        <v>0</v>
      </c>
      <c r="T187" s="836"/>
      <c r="U187" s="838">
        <v>0</v>
      </c>
    </row>
    <row r="188" spans="1:21" ht="14.45" customHeight="1" x14ac:dyDescent="0.2">
      <c r="A188" s="831">
        <v>22</v>
      </c>
      <c r="B188" s="832" t="s">
        <v>896</v>
      </c>
      <c r="C188" s="832" t="s">
        <v>900</v>
      </c>
      <c r="D188" s="833" t="s">
        <v>1502</v>
      </c>
      <c r="E188" s="834" t="s">
        <v>907</v>
      </c>
      <c r="F188" s="832" t="s">
        <v>897</v>
      </c>
      <c r="G188" s="832" t="s">
        <v>1285</v>
      </c>
      <c r="H188" s="832" t="s">
        <v>554</v>
      </c>
      <c r="I188" s="832" t="s">
        <v>1288</v>
      </c>
      <c r="J188" s="832" t="s">
        <v>1287</v>
      </c>
      <c r="K188" s="832" t="s">
        <v>1289</v>
      </c>
      <c r="L188" s="835">
        <v>117.71</v>
      </c>
      <c r="M188" s="835">
        <v>117.71</v>
      </c>
      <c r="N188" s="832">
        <v>1</v>
      </c>
      <c r="O188" s="836">
        <v>0.5</v>
      </c>
      <c r="P188" s="835">
        <v>117.71</v>
      </c>
      <c r="Q188" s="837">
        <v>1</v>
      </c>
      <c r="R188" s="832">
        <v>1</v>
      </c>
      <c r="S188" s="837">
        <v>1</v>
      </c>
      <c r="T188" s="836">
        <v>0.5</v>
      </c>
      <c r="U188" s="838">
        <v>1</v>
      </c>
    </row>
    <row r="189" spans="1:21" ht="14.45" customHeight="1" x14ac:dyDescent="0.2">
      <c r="A189" s="831">
        <v>22</v>
      </c>
      <c r="B189" s="832" t="s">
        <v>896</v>
      </c>
      <c r="C189" s="832" t="s">
        <v>900</v>
      </c>
      <c r="D189" s="833" t="s">
        <v>1502</v>
      </c>
      <c r="E189" s="834" t="s">
        <v>907</v>
      </c>
      <c r="F189" s="832" t="s">
        <v>897</v>
      </c>
      <c r="G189" s="832" t="s">
        <v>1290</v>
      </c>
      <c r="H189" s="832" t="s">
        <v>554</v>
      </c>
      <c r="I189" s="832" t="s">
        <v>1291</v>
      </c>
      <c r="J189" s="832" t="s">
        <v>1292</v>
      </c>
      <c r="K189" s="832" t="s">
        <v>1293</v>
      </c>
      <c r="L189" s="835">
        <v>97.96</v>
      </c>
      <c r="M189" s="835">
        <v>97.96</v>
      </c>
      <c r="N189" s="832">
        <v>1</v>
      </c>
      <c r="O189" s="836">
        <v>1</v>
      </c>
      <c r="P189" s="835">
        <v>97.96</v>
      </c>
      <c r="Q189" s="837">
        <v>1</v>
      </c>
      <c r="R189" s="832">
        <v>1</v>
      </c>
      <c r="S189" s="837">
        <v>1</v>
      </c>
      <c r="T189" s="836">
        <v>1</v>
      </c>
      <c r="U189" s="838">
        <v>1</v>
      </c>
    </row>
    <row r="190" spans="1:21" ht="14.45" customHeight="1" x14ac:dyDescent="0.2">
      <c r="A190" s="831">
        <v>22</v>
      </c>
      <c r="B190" s="832" t="s">
        <v>896</v>
      </c>
      <c r="C190" s="832" t="s">
        <v>900</v>
      </c>
      <c r="D190" s="833" t="s">
        <v>1502</v>
      </c>
      <c r="E190" s="834" t="s">
        <v>907</v>
      </c>
      <c r="F190" s="832" t="s">
        <v>897</v>
      </c>
      <c r="G190" s="832" t="s">
        <v>1126</v>
      </c>
      <c r="H190" s="832" t="s">
        <v>554</v>
      </c>
      <c r="I190" s="832" t="s">
        <v>1294</v>
      </c>
      <c r="J190" s="832" t="s">
        <v>1295</v>
      </c>
      <c r="K190" s="832" t="s">
        <v>1296</v>
      </c>
      <c r="L190" s="835">
        <v>58.52</v>
      </c>
      <c r="M190" s="835">
        <v>58.52</v>
      </c>
      <c r="N190" s="832">
        <v>1</v>
      </c>
      <c r="O190" s="836">
        <v>1</v>
      </c>
      <c r="P190" s="835">
        <v>58.52</v>
      </c>
      <c r="Q190" s="837">
        <v>1</v>
      </c>
      <c r="R190" s="832">
        <v>1</v>
      </c>
      <c r="S190" s="837">
        <v>1</v>
      </c>
      <c r="T190" s="836">
        <v>1</v>
      </c>
      <c r="U190" s="838">
        <v>1</v>
      </c>
    </row>
    <row r="191" spans="1:21" ht="14.45" customHeight="1" x14ac:dyDescent="0.2">
      <c r="A191" s="831">
        <v>22</v>
      </c>
      <c r="B191" s="832" t="s">
        <v>896</v>
      </c>
      <c r="C191" s="832" t="s">
        <v>900</v>
      </c>
      <c r="D191" s="833" t="s">
        <v>1502</v>
      </c>
      <c r="E191" s="834" t="s">
        <v>907</v>
      </c>
      <c r="F191" s="832" t="s">
        <v>897</v>
      </c>
      <c r="G191" s="832" t="s">
        <v>1219</v>
      </c>
      <c r="H191" s="832" t="s">
        <v>554</v>
      </c>
      <c r="I191" s="832" t="s">
        <v>1297</v>
      </c>
      <c r="J191" s="832" t="s">
        <v>1221</v>
      </c>
      <c r="K191" s="832" t="s">
        <v>1298</v>
      </c>
      <c r="L191" s="835">
        <v>0</v>
      </c>
      <c r="M191" s="835">
        <v>0</v>
      </c>
      <c r="N191" s="832">
        <v>1</v>
      </c>
      <c r="O191" s="836">
        <v>0.5</v>
      </c>
      <c r="P191" s="835"/>
      <c r="Q191" s="837"/>
      <c r="R191" s="832"/>
      <c r="S191" s="837">
        <v>0</v>
      </c>
      <c r="T191" s="836"/>
      <c r="U191" s="838">
        <v>0</v>
      </c>
    </row>
    <row r="192" spans="1:21" ht="14.45" customHeight="1" x14ac:dyDescent="0.2">
      <c r="A192" s="831">
        <v>22</v>
      </c>
      <c r="B192" s="832" t="s">
        <v>896</v>
      </c>
      <c r="C192" s="832" t="s">
        <v>900</v>
      </c>
      <c r="D192" s="833" t="s">
        <v>1502</v>
      </c>
      <c r="E192" s="834" t="s">
        <v>907</v>
      </c>
      <c r="F192" s="832" t="s">
        <v>897</v>
      </c>
      <c r="G192" s="832" t="s">
        <v>1068</v>
      </c>
      <c r="H192" s="832" t="s">
        <v>554</v>
      </c>
      <c r="I192" s="832" t="s">
        <v>1299</v>
      </c>
      <c r="J192" s="832" t="s">
        <v>1300</v>
      </c>
      <c r="K192" s="832" t="s">
        <v>1301</v>
      </c>
      <c r="L192" s="835">
        <v>58.74</v>
      </c>
      <c r="M192" s="835">
        <v>58.74</v>
      </c>
      <c r="N192" s="832">
        <v>1</v>
      </c>
      <c r="O192" s="836">
        <v>1</v>
      </c>
      <c r="P192" s="835"/>
      <c r="Q192" s="837">
        <v>0</v>
      </c>
      <c r="R192" s="832"/>
      <c r="S192" s="837">
        <v>0</v>
      </c>
      <c r="T192" s="836"/>
      <c r="U192" s="838">
        <v>0</v>
      </c>
    </row>
    <row r="193" spans="1:21" ht="14.45" customHeight="1" x14ac:dyDescent="0.2">
      <c r="A193" s="831">
        <v>22</v>
      </c>
      <c r="B193" s="832" t="s">
        <v>896</v>
      </c>
      <c r="C193" s="832" t="s">
        <v>900</v>
      </c>
      <c r="D193" s="833" t="s">
        <v>1502</v>
      </c>
      <c r="E193" s="834" t="s">
        <v>907</v>
      </c>
      <c r="F193" s="832" t="s">
        <v>897</v>
      </c>
      <c r="G193" s="832" t="s">
        <v>931</v>
      </c>
      <c r="H193" s="832" t="s">
        <v>554</v>
      </c>
      <c r="I193" s="832" t="s">
        <v>1302</v>
      </c>
      <c r="J193" s="832" t="s">
        <v>933</v>
      </c>
      <c r="K193" s="832" t="s">
        <v>1303</v>
      </c>
      <c r="L193" s="835">
        <v>91.11</v>
      </c>
      <c r="M193" s="835">
        <v>273.33</v>
      </c>
      <c r="N193" s="832">
        <v>3</v>
      </c>
      <c r="O193" s="836">
        <v>2.5</v>
      </c>
      <c r="P193" s="835">
        <v>182.22</v>
      </c>
      <c r="Q193" s="837">
        <v>0.66666666666666674</v>
      </c>
      <c r="R193" s="832">
        <v>2</v>
      </c>
      <c r="S193" s="837">
        <v>0.66666666666666663</v>
      </c>
      <c r="T193" s="836">
        <v>1.5</v>
      </c>
      <c r="U193" s="838">
        <v>0.6</v>
      </c>
    </row>
    <row r="194" spans="1:21" ht="14.45" customHeight="1" x14ac:dyDescent="0.2">
      <c r="A194" s="831">
        <v>22</v>
      </c>
      <c r="B194" s="832" t="s">
        <v>896</v>
      </c>
      <c r="C194" s="832" t="s">
        <v>900</v>
      </c>
      <c r="D194" s="833" t="s">
        <v>1502</v>
      </c>
      <c r="E194" s="834" t="s">
        <v>907</v>
      </c>
      <c r="F194" s="832" t="s">
        <v>897</v>
      </c>
      <c r="G194" s="832" t="s">
        <v>931</v>
      </c>
      <c r="H194" s="832" t="s">
        <v>554</v>
      </c>
      <c r="I194" s="832" t="s">
        <v>1304</v>
      </c>
      <c r="J194" s="832" t="s">
        <v>933</v>
      </c>
      <c r="K194" s="832" t="s">
        <v>1303</v>
      </c>
      <c r="L194" s="835">
        <v>91.11</v>
      </c>
      <c r="M194" s="835">
        <v>91.11</v>
      </c>
      <c r="N194" s="832">
        <v>1</v>
      </c>
      <c r="O194" s="836">
        <v>1</v>
      </c>
      <c r="P194" s="835"/>
      <c r="Q194" s="837">
        <v>0</v>
      </c>
      <c r="R194" s="832"/>
      <c r="S194" s="837">
        <v>0</v>
      </c>
      <c r="T194" s="836"/>
      <c r="U194" s="838">
        <v>0</v>
      </c>
    </row>
    <row r="195" spans="1:21" ht="14.45" customHeight="1" x14ac:dyDescent="0.2">
      <c r="A195" s="831">
        <v>22</v>
      </c>
      <c r="B195" s="832" t="s">
        <v>896</v>
      </c>
      <c r="C195" s="832" t="s">
        <v>900</v>
      </c>
      <c r="D195" s="833" t="s">
        <v>1502</v>
      </c>
      <c r="E195" s="834" t="s">
        <v>907</v>
      </c>
      <c r="F195" s="832" t="s">
        <v>897</v>
      </c>
      <c r="G195" s="832" t="s">
        <v>931</v>
      </c>
      <c r="H195" s="832" t="s">
        <v>554</v>
      </c>
      <c r="I195" s="832" t="s">
        <v>932</v>
      </c>
      <c r="J195" s="832" t="s">
        <v>933</v>
      </c>
      <c r="K195" s="832" t="s">
        <v>934</v>
      </c>
      <c r="L195" s="835">
        <v>182.22</v>
      </c>
      <c r="M195" s="835">
        <v>364.44</v>
      </c>
      <c r="N195" s="832">
        <v>2</v>
      </c>
      <c r="O195" s="836">
        <v>2</v>
      </c>
      <c r="P195" s="835">
        <v>364.44</v>
      </c>
      <c r="Q195" s="837">
        <v>1</v>
      </c>
      <c r="R195" s="832">
        <v>2</v>
      </c>
      <c r="S195" s="837">
        <v>1</v>
      </c>
      <c r="T195" s="836">
        <v>2</v>
      </c>
      <c r="U195" s="838">
        <v>1</v>
      </c>
    </row>
    <row r="196" spans="1:21" ht="14.45" customHeight="1" x14ac:dyDescent="0.2">
      <c r="A196" s="831">
        <v>22</v>
      </c>
      <c r="B196" s="832" t="s">
        <v>896</v>
      </c>
      <c r="C196" s="832" t="s">
        <v>900</v>
      </c>
      <c r="D196" s="833" t="s">
        <v>1502</v>
      </c>
      <c r="E196" s="834" t="s">
        <v>907</v>
      </c>
      <c r="F196" s="832" t="s">
        <v>897</v>
      </c>
      <c r="G196" s="832" t="s">
        <v>1305</v>
      </c>
      <c r="H196" s="832" t="s">
        <v>554</v>
      </c>
      <c r="I196" s="832" t="s">
        <v>1306</v>
      </c>
      <c r="J196" s="832" t="s">
        <v>1307</v>
      </c>
      <c r="K196" s="832" t="s">
        <v>1308</v>
      </c>
      <c r="L196" s="835">
        <v>3480.65</v>
      </c>
      <c r="M196" s="835">
        <v>3480.65</v>
      </c>
      <c r="N196" s="832">
        <v>1</v>
      </c>
      <c r="O196" s="836">
        <v>0.5</v>
      </c>
      <c r="P196" s="835"/>
      <c r="Q196" s="837">
        <v>0</v>
      </c>
      <c r="R196" s="832"/>
      <c r="S196" s="837">
        <v>0</v>
      </c>
      <c r="T196" s="836"/>
      <c r="U196" s="838">
        <v>0</v>
      </c>
    </row>
    <row r="197" spans="1:21" ht="14.45" customHeight="1" x14ac:dyDescent="0.2">
      <c r="A197" s="831">
        <v>22</v>
      </c>
      <c r="B197" s="832" t="s">
        <v>896</v>
      </c>
      <c r="C197" s="832" t="s">
        <v>900</v>
      </c>
      <c r="D197" s="833" t="s">
        <v>1502</v>
      </c>
      <c r="E197" s="834" t="s">
        <v>907</v>
      </c>
      <c r="F197" s="832" t="s">
        <v>897</v>
      </c>
      <c r="G197" s="832" t="s">
        <v>1141</v>
      </c>
      <c r="H197" s="832" t="s">
        <v>554</v>
      </c>
      <c r="I197" s="832" t="s">
        <v>1309</v>
      </c>
      <c r="J197" s="832" t="s">
        <v>1143</v>
      </c>
      <c r="K197" s="832" t="s">
        <v>1310</v>
      </c>
      <c r="L197" s="835">
        <v>0</v>
      </c>
      <c r="M197" s="835">
        <v>0</v>
      </c>
      <c r="N197" s="832">
        <v>1</v>
      </c>
      <c r="O197" s="836">
        <v>1</v>
      </c>
      <c r="P197" s="835">
        <v>0</v>
      </c>
      <c r="Q197" s="837"/>
      <c r="R197" s="832">
        <v>1</v>
      </c>
      <c r="S197" s="837">
        <v>1</v>
      </c>
      <c r="T197" s="836">
        <v>1</v>
      </c>
      <c r="U197" s="838">
        <v>1</v>
      </c>
    </row>
    <row r="198" spans="1:21" ht="14.45" customHeight="1" x14ac:dyDescent="0.2">
      <c r="A198" s="831">
        <v>22</v>
      </c>
      <c r="B198" s="832" t="s">
        <v>896</v>
      </c>
      <c r="C198" s="832" t="s">
        <v>900</v>
      </c>
      <c r="D198" s="833" t="s">
        <v>1502</v>
      </c>
      <c r="E198" s="834" t="s">
        <v>907</v>
      </c>
      <c r="F198" s="832" t="s">
        <v>897</v>
      </c>
      <c r="G198" s="832" t="s">
        <v>1233</v>
      </c>
      <c r="H198" s="832" t="s">
        <v>554</v>
      </c>
      <c r="I198" s="832" t="s">
        <v>1234</v>
      </c>
      <c r="J198" s="832" t="s">
        <v>1235</v>
      </c>
      <c r="K198" s="832" t="s">
        <v>1236</v>
      </c>
      <c r="L198" s="835">
        <v>94.7</v>
      </c>
      <c r="M198" s="835">
        <v>284.10000000000002</v>
      </c>
      <c r="N198" s="832">
        <v>3</v>
      </c>
      <c r="O198" s="836">
        <v>1.5</v>
      </c>
      <c r="P198" s="835">
        <v>189.4</v>
      </c>
      <c r="Q198" s="837">
        <v>0.66666666666666663</v>
      </c>
      <c r="R198" s="832">
        <v>2</v>
      </c>
      <c r="S198" s="837">
        <v>0.66666666666666663</v>
      </c>
      <c r="T198" s="836">
        <v>0.5</v>
      </c>
      <c r="U198" s="838">
        <v>0.33333333333333331</v>
      </c>
    </row>
    <row r="199" spans="1:21" ht="14.45" customHeight="1" x14ac:dyDescent="0.2">
      <c r="A199" s="831">
        <v>22</v>
      </c>
      <c r="B199" s="832" t="s">
        <v>896</v>
      </c>
      <c r="C199" s="832" t="s">
        <v>900</v>
      </c>
      <c r="D199" s="833" t="s">
        <v>1502</v>
      </c>
      <c r="E199" s="834" t="s">
        <v>907</v>
      </c>
      <c r="F199" s="832" t="s">
        <v>897</v>
      </c>
      <c r="G199" s="832" t="s">
        <v>1091</v>
      </c>
      <c r="H199" s="832" t="s">
        <v>554</v>
      </c>
      <c r="I199" s="832" t="s">
        <v>1311</v>
      </c>
      <c r="J199" s="832" t="s">
        <v>1312</v>
      </c>
      <c r="K199" s="832" t="s">
        <v>1313</v>
      </c>
      <c r="L199" s="835">
        <v>89.91</v>
      </c>
      <c r="M199" s="835">
        <v>269.73</v>
      </c>
      <c r="N199" s="832">
        <v>3</v>
      </c>
      <c r="O199" s="836">
        <v>3</v>
      </c>
      <c r="P199" s="835">
        <v>89.91</v>
      </c>
      <c r="Q199" s="837">
        <v>0.33333333333333331</v>
      </c>
      <c r="R199" s="832">
        <v>1</v>
      </c>
      <c r="S199" s="837">
        <v>0.33333333333333331</v>
      </c>
      <c r="T199" s="836">
        <v>1</v>
      </c>
      <c r="U199" s="838">
        <v>0.33333333333333331</v>
      </c>
    </row>
    <row r="200" spans="1:21" ht="14.45" customHeight="1" x14ac:dyDescent="0.2">
      <c r="A200" s="831">
        <v>22</v>
      </c>
      <c r="B200" s="832" t="s">
        <v>896</v>
      </c>
      <c r="C200" s="832" t="s">
        <v>900</v>
      </c>
      <c r="D200" s="833" t="s">
        <v>1502</v>
      </c>
      <c r="E200" s="834" t="s">
        <v>907</v>
      </c>
      <c r="F200" s="832" t="s">
        <v>897</v>
      </c>
      <c r="G200" s="832" t="s">
        <v>1314</v>
      </c>
      <c r="H200" s="832" t="s">
        <v>554</v>
      </c>
      <c r="I200" s="832" t="s">
        <v>1315</v>
      </c>
      <c r="J200" s="832" t="s">
        <v>1316</v>
      </c>
      <c r="K200" s="832" t="s">
        <v>1317</v>
      </c>
      <c r="L200" s="835">
        <v>95.57</v>
      </c>
      <c r="M200" s="835">
        <v>95.57</v>
      </c>
      <c r="N200" s="832">
        <v>1</v>
      </c>
      <c r="O200" s="836">
        <v>0.5</v>
      </c>
      <c r="P200" s="835">
        <v>95.57</v>
      </c>
      <c r="Q200" s="837">
        <v>1</v>
      </c>
      <c r="R200" s="832">
        <v>1</v>
      </c>
      <c r="S200" s="837">
        <v>1</v>
      </c>
      <c r="T200" s="836">
        <v>0.5</v>
      </c>
      <c r="U200" s="838">
        <v>1</v>
      </c>
    </row>
    <row r="201" spans="1:21" ht="14.45" customHeight="1" x14ac:dyDescent="0.2">
      <c r="A201" s="831">
        <v>22</v>
      </c>
      <c r="B201" s="832" t="s">
        <v>896</v>
      </c>
      <c r="C201" s="832" t="s">
        <v>900</v>
      </c>
      <c r="D201" s="833" t="s">
        <v>1502</v>
      </c>
      <c r="E201" s="834" t="s">
        <v>907</v>
      </c>
      <c r="F201" s="832" t="s">
        <v>897</v>
      </c>
      <c r="G201" s="832" t="s">
        <v>1318</v>
      </c>
      <c r="H201" s="832" t="s">
        <v>554</v>
      </c>
      <c r="I201" s="832" t="s">
        <v>1319</v>
      </c>
      <c r="J201" s="832" t="s">
        <v>1320</v>
      </c>
      <c r="K201" s="832" t="s">
        <v>1321</v>
      </c>
      <c r="L201" s="835">
        <v>83.79</v>
      </c>
      <c r="M201" s="835">
        <v>83.79</v>
      </c>
      <c r="N201" s="832">
        <v>1</v>
      </c>
      <c r="O201" s="836">
        <v>1</v>
      </c>
      <c r="P201" s="835"/>
      <c r="Q201" s="837">
        <v>0</v>
      </c>
      <c r="R201" s="832"/>
      <c r="S201" s="837">
        <v>0</v>
      </c>
      <c r="T201" s="836"/>
      <c r="U201" s="838">
        <v>0</v>
      </c>
    </row>
    <row r="202" spans="1:21" ht="14.45" customHeight="1" x14ac:dyDescent="0.2">
      <c r="A202" s="831">
        <v>22</v>
      </c>
      <c r="B202" s="832" t="s">
        <v>896</v>
      </c>
      <c r="C202" s="832" t="s">
        <v>900</v>
      </c>
      <c r="D202" s="833" t="s">
        <v>1502</v>
      </c>
      <c r="E202" s="834" t="s">
        <v>907</v>
      </c>
      <c r="F202" s="832" t="s">
        <v>897</v>
      </c>
      <c r="G202" s="832" t="s">
        <v>949</v>
      </c>
      <c r="H202" s="832" t="s">
        <v>554</v>
      </c>
      <c r="I202" s="832" t="s">
        <v>950</v>
      </c>
      <c r="J202" s="832" t="s">
        <v>951</v>
      </c>
      <c r="K202" s="832" t="s">
        <v>952</v>
      </c>
      <c r="L202" s="835">
        <v>38.56</v>
      </c>
      <c r="M202" s="835">
        <v>77.12</v>
      </c>
      <c r="N202" s="832">
        <v>2</v>
      </c>
      <c r="O202" s="836">
        <v>1</v>
      </c>
      <c r="P202" s="835"/>
      <c r="Q202" s="837">
        <v>0</v>
      </c>
      <c r="R202" s="832"/>
      <c r="S202" s="837">
        <v>0</v>
      </c>
      <c r="T202" s="836"/>
      <c r="U202" s="838">
        <v>0</v>
      </c>
    </row>
    <row r="203" spans="1:21" ht="14.45" customHeight="1" x14ac:dyDescent="0.2">
      <c r="A203" s="831">
        <v>22</v>
      </c>
      <c r="B203" s="832" t="s">
        <v>896</v>
      </c>
      <c r="C203" s="832" t="s">
        <v>900</v>
      </c>
      <c r="D203" s="833" t="s">
        <v>1502</v>
      </c>
      <c r="E203" s="834" t="s">
        <v>907</v>
      </c>
      <c r="F203" s="832" t="s">
        <v>897</v>
      </c>
      <c r="G203" s="832" t="s">
        <v>1322</v>
      </c>
      <c r="H203" s="832" t="s">
        <v>554</v>
      </c>
      <c r="I203" s="832" t="s">
        <v>1323</v>
      </c>
      <c r="J203" s="832" t="s">
        <v>1324</v>
      </c>
      <c r="K203" s="832" t="s">
        <v>934</v>
      </c>
      <c r="L203" s="835">
        <v>86.43</v>
      </c>
      <c r="M203" s="835">
        <v>86.43</v>
      </c>
      <c r="N203" s="832">
        <v>1</v>
      </c>
      <c r="O203" s="836">
        <v>1</v>
      </c>
      <c r="P203" s="835">
        <v>86.43</v>
      </c>
      <c r="Q203" s="837">
        <v>1</v>
      </c>
      <c r="R203" s="832">
        <v>1</v>
      </c>
      <c r="S203" s="837">
        <v>1</v>
      </c>
      <c r="T203" s="836">
        <v>1</v>
      </c>
      <c r="U203" s="838">
        <v>1</v>
      </c>
    </row>
    <row r="204" spans="1:21" ht="14.45" customHeight="1" x14ac:dyDescent="0.2">
      <c r="A204" s="831">
        <v>22</v>
      </c>
      <c r="B204" s="832" t="s">
        <v>896</v>
      </c>
      <c r="C204" s="832" t="s">
        <v>900</v>
      </c>
      <c r="D204" s="833" t="s">
        <v>1502</v>
      </c>
      <c r="E204" s="834" t="s">
        <v>907</v>
      </c>
      <c r="F204" s="832" t="s">
        <v>897</v>
      </c>
      <c r="G204" s="832" t="s">
        <v>1322</v>
      </c>
      <c r="H204" s="832" t="s">
        <v>554</v>
      </c>
      <c r="I204" s="832" t="s">
        <v>1325</v>
      </c>
      <c r="J204" s="832" t="s">
        <v>1324</v>
      </c>
      <c r="K204" s="832" t="s">
        <v>1303</v>
      </c>
      <c r="L204" s="835">
        <v>43.21</v>
      </c>
      <c r="M204" s="835">
        <v>43.21</v>
      </c>
      <c r="N204" s="832">
        <v>1</v>
      </c>
      <c r="O204" s="836">
        <v>1</v>
      </c>
      <c r="P204" s="835"/>
      <c r="Q204" s="837">
        <v>0</v>
      </c>
      <c r="R204" s="832"/>
      <c r="S204" s="837">
        <v>0</v>
      </c>
      <c r="T204" s="836"/>
      <c r="U204" s="838">
        <v>0</v>
      </c>
    </row>
    <row r="205" spans="1:21" ht="14.45" customHeight="1" x14ac:dyDescent="0.2">
      <c r="A205" s="831">
        <v>22</v>
      </c>
      <c r="B205" s="832" t="s">
        <v>896</v>
      </c>
      <c r="C205" s="832" t="s">
        <v>900</v>
      </c>
      <c r="D205" s="833" t="s">
        <v>1502</v>
      </c>
      <c r="E205" s="834" t="s">
        <v>907</v>
      </c>
      <c r="F205" s="832" t="s">
        <v>897</v>
      </c>
      <c r="G205" s="832" t="s">
        <v>1326</v>
      </c>
      <c r="H205" s="832" t="s">
        <v>608</v>
      </c>
      <c r="I205" s="832" t="s">
        <v>1327</v>
      </c>
      <c r="J205" s="832" t="s">
        <v>1328</v>
      </c>
      <c r="K205" s="832" t="s">
        <v>1329</v>
      </c>
      <c r="L205" s="835">
        <v>27.49</v>
      </c>
      <c r="M205" s="835">
        <v>27.49</v>
      </c>
      <c r="N205" s="832">
        <v>1</v>
      </c>
      <c r="O205" s="836">
        <v>1</v>
      </c>
      <c r="P205" s="835"/>
      <c r="Q205" s="837">
        <v>0</v>
      </c>
      <c r="R205" s="832"/>
      <c r="S205" s="837">
        <v>0</v>
      </c>
      <c r="T205" s="836"/>
      <c r="U205" s="838">
        <v>0</v>
      </c>
    </row>
    <row r="206" spans="1:21" ht="14.45" customHeight="1" x14ac:dyDescent="0.2">
      <c r="A206" s="831">
        <v>22</v>
      </c>
      <c r="B206" s="832" t="s">
        <v>896</v>
      </c>
      <c r="C206" s="832" t="s">
        <v>900</v>
      </c>
      <c r="D206" s="833" t="s">
        <v>1502</v>
      </c>
      <c r="E206" s="834" t="s">
        <v>907</v>
      </c>
      <c r="F206" s="832" t="s">
        <v>897</v>
      </c>
      <c r="G206" s="832" t="s">
        <v>957</v>
      </c>
      <c r="H206" s="832" t="s">
        <v>554</v>
      </c>
      <c r="I206" s="832" t="s">
        <v>1245</v>
      </c>
      <c r="J206" s="832" t="s">
        <v>1246</v>
      </c>
      <c r="K206" s="832" t="s">
        <v>1247</v>
      </c>
      <c r="L206" s="835">
        <v>35.25</v>
      </c>
      <c r="M206" s="835">
        <v>35.25</v>
      </c>
      <c r="N206" s="832">
        <v>1</v>
      </c>
      <c r="O206" s="836">
        <v>1</v>
      </c>
      <c r="P206" s="835">
        <v>35.25</v>
      </c>
      <c r="Q206" s="837">
        <v>1</v>
      </c>
      <c r="R206" s="832">
        <v>1</v>
      </c>
      <c r="S206" s="837">
        <v>1</v>
      </c>
      <c r="T206" s="836">
        <v>1</v>
      </c>
      <c r="U206" s="838">
        <v>1</v>
      </c>
    </row>
    <row r="207" spans="1:21" ht="14.45" customHeight="1" x14ac:dyDescent="0.2">
      <c r="A207" s="831">
        <v>22</v>
      </c>
      <c r="B207" s="832" t="s">
        <v>896</v>
      </c>
      <c r="C207" s="832" t="s">
        <v>900</v>
      </c>
      <c r="D207" s="833" t="s">
        <v>1502</v>
      </c>
      <c r="E207" s="834" t="s">
        <v>907</v>
      </c>
      <c r="F207" s="832" t="s">
        <v>897</v>
      </c>
      <c r="G207" s="832" t="s">
        <v>1161</v>
      </c>
      <c r="H207" s="832" t="s">
        <v>554</v>
      </c>
      <c r="I207" s="832" t="s">
        <v>1162</v>
      </c>
      <c r="J207" s="832" t="s">
        <v>1163</v>
      </c>
      <c r="K207" s="832" t="s">
        <v>1164</v>
      </c>
      <c r="L207" s="835">
        <v>106.09</v>
      </c>
      <c r="M207" s="835">
        <v>636.54</v>
      </c>
      <c r="N207" s="832">
        <v>6</v>
      </c>
      <c r="O207" s="836">
        <v>2</v>
      </c>
      <c r="P207" s="835">
        <v>636.54</v>
      </c>
      <c r="Q207" s="837">
        <v>1</v>
      </c>
      <c r="R207" s="832">
        <v>6</v>
      </c>
      <c r="S207" s="837">
        <v>1</v>
      </c>
      <c r="T207" s="836">
        <v>2</v>
      </c>
      <c r="U207" s="838">
        <v>1</v>
      </c>
    </row>
    <row r="208" spans="1:21" ht="14.45" customHeight="1" x14ac:dyDescent="0.2">
      <c r="A208" s="831">
        <v>22</v>
      </c>
      <c r="B208" s="832" t="s">
        <v>896</v>
      </c>
      <c r="C208" s="832" t="s">
        <v>900</v>
      </c>
      <c r="D208" s="833" t="s">
        <v>1502</v>
      </c>
      <c r="E208" s="834" t="s">
        <v>907</v>
      </c>
      <c r="F208" s="832" t="s">
        <v>897</v>
      </c>
      <c r="G208" s="832" t="s">
        <v>1330</v>
      </c>
      <c r="H208" s="832" t="s">
        <v>554</v>
      </c>
      <c r="I208" s="832" t="s">
        <v>1331</v>
      </c>
      <c r="J208" s="832" t="s">
        <v>1332</v>
      </c>
      <c r="K208" s="832" t="s">
        <v>1333</v>
      </c>
      <c r="L208" s="835">
        <v>75.739999999999995</v>
      </c>
      <c r="M208" s="835">
        <v>75.739999999999995</v>
      </c>
      <c r="N208" s="832">
        <v>1</v>
      </c>
      <c r="O208" s="836">
        <v>1</v>
      </c>
      <c r="P208" s="835"/>
      <c r="Q208" s="837">
        <v>0</v>
      </c>
      <c r="R208" s="832"/>
      <c r="S208" s="837">
        <v>0</v>
      </c>
      <c r="T208" s="836"/>
      <c r="U208" s="838">
        <v>0</v>
      </c>
    </row>
    <row r="209" spans="1:21" ht="14.45" customHeight="1" x14ac:dyDescent="0.2">
      <c r="A209" s="831">
        <v>22</v>
      </c>
      <c r="B209" s="832" t="s">
        <v>896</v>
      </c>
      <c r="C209" s="832" t="s">
        <v>900</v>
      </c>
      <c r="D209" s="833" t="s">
        <v>1502</v>
      </c>
      <c r="E209" s="834" t="s">
        <v>907</v>
      </c>
      <c r="F209" s="832" t="s">
        <v>897</v>
      </c>
      <c r="G209" s="832" t="s">
        <v>962</v>
      </c>
      <c r="H209" s="832" t="s">
        <v>554</v>
      </c>
      <c r="I209" s="832" t="s">
        <v>965</v>
      </c>
      <c r="J209" s="832" t="s">
        <v>616</v>
      </c>
      <c r="K209" s="832" t="s">
        <v>966</v>
      </c>
      <c r="L209" s="835">
        <v>32.25</v>
      </c>
      <c r="M209" s="835">
        <v>96.75</v>
      </c>
      <c r="N209" s="832">
        <v>3</v>
      </c>
      <c r="O209" s="836">
        <v>2</v>
      </c>
      <c r="P209" s="835">
        <v>32.25</v>
      </c>
      <c r="Q209" s="837">
        <v>0.33333333333333331</v>
      </c>
      <c r="R209" s="832">
        <v>1</v>
      </c>
      <c r="S209" s="837">
        <v>0.33333333333333331</v>
      </c>
      <c r="T209" s="836">
        <v>1</v>
      </c>
      <c r="U209" s="838">
        <v>0.5</v>
      </c>
    </row>
    <row r="210" spans="1:21" ht="14.45" customHeight="1" x14ac:dyDescent="0.2">
      <c r="A210" s="831">
        <v>22</v>
      </c>
      <c r="B210" s="832" t="s">
        <v>896</v>
      </c>
      <c r="C210" s="832" t="s">
        <v>900</v>
      </c>
      <c r="D210" s="833" t="s">
        <v>1502</v>
      </c>
      <c r="E210" s="834" t="s">
        <v>907</v>
      </c>
      <c r="F210" s="832" t="s">
        <v>897</v>
      </c>
      <c r="G210" s="832" t="s">
        <v>980</v>
      </c>
      <c r="H210" s="832" t="s">
        <v>554</v>
      </c>
      <c r="I210" s="832" t="s">
        <v>1334</v>
      </c>
      <c r="J210" s="832" t="s">
        <v>982</v>
      </c>
      <c r="K210" s="832" t="s">
        <v>1335</v>
      </c>
      <c r="L210" s="835">
        <v>21.92</v>
      </c>
      <c r="M210" s="835">
        <v>21.92</v>
      </c>
      <c r="N210" s="832">
        <v>1</v>
      </c>
      <c r="O210" s="836">
        <v>0.5</v>
      </c>
      <c r="P210" s="835">
        <v>21.92</v>
      </c>
      <c r="Q210" s="837">
        <v>1</v>
      </c>
      <c r="R210" s="832">
        <v>1</v>
      </c>
      <c r="S210" s="837">
        <v>1</v>
      </c>
      <c r="T210" s="836">
        <v>0.5</v>
      </c>
      <c r="U210" s="838">
        <v>1</v>
      </c>
    </row>
    <row r="211" spans="1:21" ht="14.45" customHeight="1" x14ac:dyDescent="0.2">
      <c r="A211" s="831">
        <v>22</v>
      </c>
      <c r="B211" s="832" t="s">
        <v>896</v>
      </c>
      <c r="C211" s="832" t="s">
        <v>900</v>
      </c>
      <c r="D211" s="833" t="s">
        <v>1502</v>
      </c>
      <c r="E211" s="834" t="s">
        <v>907</v>
      </c>
      <c r="F211" s="832" t="s">
        <v>897</v>
      </c>
      <c r="G211" s="832" t="s">
        <v>980</v>
      </c>
      <c r="H211" s="832" t="s">
        <v>554</v>
      </c>
      <c r="I211" s="832" t="s">
        <v>981</v>
      </c>
      <c r="J211" s="832" t="s">
        <v>982</v>
      </c>
      <c r="K211" s="832" t="s">
        <v>983</v>
      </c>
      <c r="L211" s="835">
        <v>87.67</v>
      </c>
      <c r="M211" s="835">
        <v>526.02</v>
      </c>
      <c r="N211" s="832">
        <v>6</v>
      </c>
      <c r="O211" s="836">
        <v>1.5</v>
      </c>
      <c r="P211" s="835">
        <v>87.67</v>
      </c>
      <c r="Q211" s="837">
        <v>0.16666666666666669</v>
      </c>
      <c r="R211" s="832">
        <v>1</v>
      </c>
      <c r="S211" s="837">
        <v>0.16666666666666666</v>
      </c>
      <c r="T211" s="836">
        <v>0.5</v>
      </c>
      <c r="U211" s="838">
        <v>0.33333333333333331</v>
      </c>
    </row>
    <row r="212" spans="1:21" ht="14.45" customHeight="1" x14ac:dyDescent="0.2">
      <c r="A212" s="831">
        <v>22</v>
      </c>
      <c r="B212" s="832" t="s">
        <v>896</v>
      </c>
      <c r="C212" s="832" t="s">
        <v>900</v>
      </c>
      <c r="D212" s="833" t="s">
        <v>1502</v>
      </c>
      <c r="E212" s="834" t="s">
        <v>907</v>
      </c>
      <c r="F212" s="832" t="s">
        <v>897</v>
      </c>
      <c r="G212" s="832" t="s">
        <v>1179</v>
      </c>
      <c r="H212" s="832" t="s">
        <v>554</v>
      </c>
      <c r="I212" s="832" t="s">
        <v>1180</v>
      </c>
      <c r="J212" s="832" t="s">
        <v>1181</v>
      </c>
      <c r="K212" s="832" t="s">
        <v>1182</v>
      </c>
      <c r="L212" s="835">
        <v>68.819999999999993</v>
      </c>
      <c r="M212" s="835">
        <v>137.63999999999999</v>
      </c>
      <c r="N212" s="832">
        <v>2</v>
      </c>
      <c r="O212" s="836">
        <v>1</v>
      </c>
      <c r="P212" s="835">
        <v>137.63999999999999</v>
      </c>
      <c r="Q212" s="837">
        <v>1</v>
      </c>
      <c r="R212" s="832">
        <v>2</v>
      </c>
      <c r="S212" s="837">
        <v>1</v>
      </c>
      <c r="T212" s="836">
        <v>1</v>
      </c>
      <c r="U212" s="838">
        <v>1</v>
      </c>
    </row>
    <row r="213" spans="1:21" ht="14.45" customHeight="1" x14ac:dyDescent="0.2">
      <c r="A213" s="831">
        <v>22</v>
      </c>
      <c r="B213" s="832" t="s">
        <v>896</v>
      </c>
      <c r="C213" s="832" t="s">
        <v>900</v>
      </c>
      <c r="D213" s="833" t="s">
        <v>1502</v>
      </c>
      <c r="E213" s="834" t="s">
        <v>907</v>
      </c>
      <c r="F213" s="832" t="s">
        <v>897</v>
      </c>
      <c r="G213" s="832" t="s">
        <v>1013</v>
      </c>
      <c r="H213" s="832" t="s">
        <v>608</v>
      </c>
      <c r="I213" s="832" t="s">
        <v>1014</v>
      </c>
      <c r="J213" s="832" t="s">
        <v>874</v>
      </c>
      <c r="K213" s="832" t="s">
        <v>1015</v>
      </c>
      <c r="L213" s="835">
        <v>74.08</v>
      </c>
      <c r="M213" s="835">
        <v>222.24</v>
      </c>
      <c r="N213" s="832">
        <v>3</v>
      </c>
      <c r="O213" s="836">
        <v>3</v>
      </c>
      <c r="P213" s="835"/>
      <c r="Q213" s="837">
        <v>0</v>
      </c>
      <c r="R213" s="832"/>
      <c r="S213" s="837">
        <v>0</v>
      </c>
      <c r="T213" s="836"/>
      <c r="U213" s="838">
        <v>0</v>
      </c>
    </row>
    <row r="214" spans="1:21" ht="14.45" customHeight="1" x14ac:dyDescent="0.2">
      <c r="A214" s="831">
        <v>22</v>
      </c>
      <c r="B214" s="832" t="s">
        <v>896</v>
      </c>
      <c r="C214" s="832" t="s">
        <v>900</v>
      </c>
      <c r="D214" s="833" t="s">
        <v>1502</v>
      </c>
      <c r="E214" s="834" t="s">
        <v>907</v>
      </c>
      <c r="F214" s="832" t="s">
        <v>897</v>
      </c>
      <c r="G214" s="832" t="s">
        <v>1013</v>
      </c>
      <c r="H214" s="832" t="s">
        <v>608</v>
      </c>
      <c r="I214" s="832" t="s">
        <v>1016</v>
      </c>
      <c r="J214" s="832" t="s">
        <v>874</v>
      </c>
      <c r="K214" s="832" t="s">
        <v>1017</v>
      </c>
      <c r="L214" s="835">
        <v>94.28</v>
      </c>
      <c r="M214" s="835">
        <v>1697.0399999999997</v>
      </c>
      <c r="N214" s="832">
        <v>18</v>
      </c>
      <c r="O214" s="836">
        <v>16</v>
      </c>
      <c r="P214" s="835">
        <v>942.79999999999984</v>
      </c>
      <c r="Q214" s="837">
        <v>0.55555555555555558</v>
      </c>
      <c r="R214" s="832">
        <v>10</v>
      </c>
      <c r="S214" s="837">
        <v>0.55555555555555558</v>
      </c>
      <c r="T214" s="836">
        <v>8.5</v>
      </c>
      <c r="U214" s="838">
        <v>0.53125</v>
      </c>
    </row>
    <row r="215" spans="1:21" ht="14.45" customHeight="1" x14ac:dyDescent="0.2">
      <c r="A215" s="831">
        <v>22</v>
      </c>
      <c r="B215" s="832" t="s">
        <v>896</v>
      </c>
      <c r="C215" s="832" t="s">
        <v>900</v>
      </c>
      <c r="D215" s="833" t="s">
        <v>1502</v>
      </c>
      <c r="E215" s="834" t="s">
        <v>907</v>
      </c>
      <c r="F215" s="832" t="s">
        <v>897</v>
      </c>
      <c r="G215" s="832" t="s">
        <v>1013</v>
      </c>
      <c r="H215" s="832" t="s">
        <v>608</v>
      </c>
      <c r="I215" s="832" t="s">
        <v>1018</v>
      </c>
      <c r="J215" s="832" t="s">
        <v>874</v>
      </c>
      <c r="K215" s="832" t="s">
        <v>1019</v>
      </c>
      <c r="L215" s="835">
        <v>168.36</v>
      </c>
      <c r="M215" s="835">
        <v>2020.3200000000002</v>
      </c>
      <c r="N215" s="832">
        <v>12</v>
      </c>
      <c r="O215" s="836">
        <v>9.5</v>
      </c>
      <c r="P215" s="835">
        <v>1178.52</v>
      </c>
      <c r="Q215" s="837">
        <v>0.58333333333333326</v>
      </c>
      <c r="R215" s="832">
        <v>7</v>
      </c>
      <c r="S215" s="837">
        <v>0.58333333333333337</v>
      </c>
      <c r="T215" s="836">
        <v>6</v>
      </c>
      <c r="U215" s="838">
        <v>0.63157894736842102</v>
      </c>
    </row>
    <row r="216" spans="1:21" ht="14.45" customHeight="1" x14ac:dyDescent="0.2">
      <c r="A216" s="831">
        <v>22</v>
      </c>
      <c r="B216" s="832" t="s">
        <v>896</v>
      </c>
      <c r="C216" s="832" t="s">
        <v>900</v>
      </c>
      <c r="D216" s="833" t="s">
        <v>1502</v>
      </c>
      <c r="E216" s="834" t="s">
        <v>907</v>
      </c>
      <c r="F216" s="832" t="s">
        <v>897</v>
      </c>
      <c r="G216" s="832" t="s">
        <v>1013</v>
      </c>
      <c r="H216" s="832" t="s">
        <v>608</v>
      </c>
      <c r="I216" s="832" t="s">
        <v>1020</v>
      </c>
      <c r="J216" s="832" t="s">
        <v>874</v>
      </c>
      <c r="K216" s="832" t="s">
        <v>1021</v>
      </c>
      <c r="L216" s="835">
        <v>115.33</v>
      </c>
      <c r="M216" s="835">
        <v>807.31</v>
      </c>
      <c r="N216" s="832">
        <v>7</v>
      </c>
      <c r="O216" s="836">
        <v>7</v>
      </c>
      <c r="P216" s="835">
        <v>345.99</v>
      </c>
      <c r="Q216" s="837">
        <v>0.4285714285714286</v>
      </c>
      <c r="R216" s="832">
        <v>3</v>
      </c>
      <c r="S216" s="837">
        <v>0.42857142857142855</v>
      </c>
      <c r="T216" s="836">
        <v>3</v>
      </c>
      <c r="U216" s="838">
        <v>0.42857142857142855</v>
      </c>
    </row>
    <row r="217" spans="1:21" ht="14.45" customHeight="1" x14ac:dyDescent="0.2">
      <c r="A217" s="831">
        <v>22</v>
      </c>
      <c r="B217" s="832" t="s">
        <v>896</v>
      </c>
      <c r="C217" s="832" t="s">
        <v>900</v>
      </c>
      <c r="D217" s="833" t="s">
        <v>1502</v>
      </c>
      <c r="E217" s="834" t="s">
        <v>907</v>
      </c>
      <c r="F217" s="832" t="s">
        <v>897</v>
      </c>
      <c r="G217" s="832" t="s">
        <v>1013</v>
      </c>
      <c r="H217" s="832" t="s">
        <v>608</v>
      </c>
      <c r="I217" s="832" t="s">
        <v>1022</v>
      </c>
      <c r="J217" s="832" t="s">
        <v>871</v>
      </c>
      <c r="K217" s="832" t="s">
        <v>1023</v>
      </c>
      <c r="L217" s="835">
        <v>105.23</v>
      </c>
      <c r="M217" s="835">
        <v>4314.43</v>
      </c>
      <c r="N217" s="832">
        <v>41</v>
      </c>
      <c r="O217" s="836">
        <v>39</v>
      </c>
      <c r="P217" s="835">
        <v>1473.22</v>
      </c>
      <c r="Q217" s="837">
        <v>0.34146341463414631</v>
      </c>
      <c r="R217" s="832">
        <v>14</v>
      </c>
      <c r="S217" s="837">
        <v>0.34146341463414637</v>
      </c>
      <c r="T217" s="836">
        <v>12.5</v>
      </c>
      <c r="U217" s="838">
        <v>0.32051282051282054</v>
      </c>
    </row>
    <row r="218" spans="1:21" ht="14.45" customHeight="1" x14ac:dyDescent="0.2">
      <c r="A218" s="831">
        <v>22</v>
      </c>
      <c r="B218" s="832" t="s">
        <v>896</v>
      </c>
      <c r="C218" s="832" t="s">
        <v>900</v>
      </c>
      <c r="D218" s="833" t="s">
        <v>1502</v>
      </c>
      <c r="E218" s="834" t="s">
        <v>907</v>
      </c>
      <c r="F218" s="832" t="s">
        <v>897</v>
      </c>
      <c r="G218" s="832" t="s">
        <v>1013</v>
      </c>
      <c r="H218" s="832" t="s">
        <v>608</v>
      </c>
      <c r="I218" s="832" t="s">
        <v>1024</v>
      </c>
      <c r="J218" s="832" t="s">
        <v>871</v>
      </c>
      <c r="K218" s="832" t="s">
        <v>1025</v>
      </c>
      <c r="L218" s="835">
        <v>126.27</v>
      </c>
      <c r="M218" s="835">
        <v>15910.020000000026</v>
      </c>
      <c r="N218" s="832">
        <v>126</v>
      </c>
      <c r="O218" s="836">
        <v>117</v>
      </c>
      <c r="P218" s="835">
        <v>7828.7400000000125</v>
      </c>
      <c r="Q218" s="837">
        <v>0.49206349206349204</v>
      </c>
      <c r="R218" s="832">
        <v>62</v>
      </c>
      <c r="S218" s="837">
        <v>0.49206349206349204</v>
      </c>
      <c r="T218" s="836">
        <v>57</v>
      </c>
      <c r="U218" s="838">
        <v>0.48717948717948717</v>
      </c>
    </row>
    <row r="219" spans="1:21" ht="14.45" customHeight="1" x14ac:dyDescent="0.2">
      <c r="A219" s="831">
        <v>22</v>
      </c>
      <c r="B219" s="832" t="s">
        <v>896</v>
      </c>
      <c r="C219" s="832" t="s">
        <v>900</v>
      </c>
      <c r="D219" s="833" t="s">
        <v>1502</v>
      </c>
      <c r="E219" s="834" t="s">
        <v>907</v>
      </c>
      <c r="F219" s="832" t="s">
        <v>897</v>
      </c>
      <c r="G219" s="832" t="s">
        <v>1013</v>
      </c>
      <c r="H219" s="832" t="s">
        <v>608</v>
      </c>
      <c r="I219" s="832" t="s">
        <v>1026</v>
      </c>
      <c r="J219" s="832" t="s">
        <v>871</v>
      </c>
      <c r="K219" s="832" t="s">
        <v>1027</v>
      </c>
      <c r="L219" s="835">
        <v>63.14</v>
      </c>
      <c r="M219" s="835">
        <v>315.70000000000005</v>
      </c>
      <c r="N219" s="832">
        <v>5</v>
      </c>
      <c r="O219" s="836">
        <v>4</v>
      </c>
      <c r="P219" s="835">
        <v>126.28</v>
      </c>
      <c r="Q219" s="837">
        <v>0.39999999999999997</v>
      </c>
      <c r="R219" s="832">
        <v>2</v>
      </c>
      <c r="S219" s="837">
        <v>0.4</v>
      </c>
      <c r="T219" s="836">
        <v>2</v>
      </c>
      <c r="U219" s="838">
        <v>0.5</v>
      </c>
    </row>
    <row r="220" spans="1:21" ht="14.45" customHeight="1" x14ac:dyDescent="0.2">
      <c r="A220" s="831">
        <v>22</v>
      </c>
      <c r="B220" s="832" t="s">
        <v>896</v>
      </c>
      <c r="C220" s="832" t="s">
        <v>900</v>
      </c>
      <c r="D220" s="833" t="s">
        <v>1502</v>
      </c>
      <c r="E220" s="834" t="s">
        <v>907</v>
      </c>
      <c r="F220" s="832" t="s">
        <v>897</v>
      </c>
      <c r="G220" s="832" t="s">
        <v>1013</v>
      </c>
      <c r="H220" s="832" t="s">
        <v>608</v>
      </c>
      <c r="I220" s="832" t="s">
        <v>1028</v>
      </c>
      <c r="J220" s="832" t="s">
        <v>871</v>
      </c>
      <c r="K220" s="832" t="s">
        <v>1029</v>
      </c>
      <c r="L220" s="835">
        <v>84.18</v>
      </c>
      <c r="M220" s="835">
        <v>7744.5599999999959</v>
      </c>
      <c r="N220" s="832">
        <v>92</v>
      </c>
      <c r="O220" s="836">
        <v>80</v>
      </c>
      <c r="P220" s="835">
        <v>3451.3799999999983</v>
      </c>
      <c r="Q220" s="837">
        <v>0.44565217391304351</v>
      </c>
      <c r="R220" s="832">
        <v>41</v>
      </c>
      <c r="S220" s="837">
        <v>0.44565217391304346</v>
      </c>
      <c r="T220" s="836">
        <v>35</v>
      </c>
      <c r="U220" s="838">
        <v>0.4375</v>
      </c>
    </row>
    <row r="221" spans="1:21" ht="14.45" customHeight="1" x14ac:dyDescent="0.2">
      <c r="A221" s="831">
        <v>22</v>
      </c>
      <c r="B221" s="832" t="s">
        <v>896</v>
      </c>
      <c r="C221" s="832" t="s">
        <v>900</v>
      </c>
      <c r="D221" s="833" t="s">
        <v>1502</v>
      </c>
      <c r="E221" s="834" t="s">
        <v>907</v>
      </c>
      <c r="F221" s="832" t="s">
        <v>897</v>
      </c>
      <c r="G221" s="832" t="s">
        <v>1013</v>
      </c>
      <c r="H221" s="832" t="s">
        <v>608</v>
      </c>
      <c r="I221" s="832" t="s">
        <v>1030</v>
      </c>
      <c r="J221" s="832" t="s">
        <v>874</v>
      </c>
      <c r="K221" s="832" t="s">
        <v>1031</v>
      </c>
      <c r="L221" s="835">
        <v>63.14</v>
      </c>
      <c r="M221" s="835">
        <v>315.70000000000005</v>
      </c>
      <c r="N221" s="832">
        <v>5</v>
      </c>
      <c r="O221" s="836">
        <v>4.5</v>
      </c>
      <c r="P221" s="835">
        <v>126.28</v>
      </c>
      <c r="Q221" s="837">
        <v>0.39999999999999997</v>
      </c>
      <c r="R221" s="832">
        <v>2</v>
      </c>
      <c r="S221" s="837">
        <v>0.4</v>
      </c>
      <c r="T221" s="836">
        <v>2</v>
      </c>
      <c r="U221" s="838">
        <v>0.44444444444444442</v>
      </c>
    </row>
    <row r="222" spans="1:21" ht="14.45" customHeight="1" x14ac:dyDescent="0.2">
      <c r="A222" s="831">
        <v>22</v>
      </c>
      <c r="B222" s="832" t="s">
        <v>896</v>
      </c>
      <c r="C222" s="832" t="s">
        <v>900</v>
      </c>
      <c r="D222" s="833" t="s">
        <v>1502</v>
      </c>
      <c r="E222" s="834" t="s">
        <v>907</v>
      </c>
      <c r="F222" s="832" t="s">
        <v>897</v>
      </c>
      <c r="G222" s="832" t="s">
        <v>1013</v>
      </c>
      <c r="H222" s="832" t="s">
        <v>608</v>
      </c>
      <c r="I222" s="832" t="s">
        <v>1032</v>
      </c>
      <c r="J222" s="832" t="s">
        <v>874</v>
      </c>
      <c r="K222" s="832" t="s">
        <v>1033</v>
      </c>
      <c r="L222" s="835">
        <v>105.23</v>
      </c>
      <c r="M222" s="835">
        <v>1999.37</v>
      </c>
      <c r="N222" s="832">
        <v>19</v>
      </c>
      <c r="O222" s="836">
        <v>16.5</v>
      </c>
      <c r="P222" s="835">
        <v>947.07</v>
      </c>
      <c r="Q222" s="837">
        <v>0.47368421052631582</v>
      </c>
      <c r="R222" s="832">
        <v>9</v>
      </c>
      <c r="S222" s="837">
        <v>0.47368421052631576</v>
      </c>
      <c r="T222" s="836">
        <v>7</v>
      </c>
      <c r="U222" s="838">
        <v>0.42424242424242425</v>
      </c>
    </row>
    <row r="223" spans="1:21" ht="14.45" customHeight="1" x14ac:dyDescent="0.2">
      <c r="A223" s="831">
        <v>22</v>
      </c>
      <c r="B223" s="832" t="s">
        <v>896</v>
      </c>
      <c r="C223" s="832" t="s">
        <v>900</v>
      </c>
      <c r="D223" s="833" t="s">
        <v>1502</v>
      </c>
      <c r="E223" s="834" t="s">
        <v>907</v>
      </c>
      <c r="F223" s="832" t="s">
        <v>897</v>
      </c>
      <c r="G223" s="832" t="s">
        <v>1013</v>
      </c>
      <c r="H223" s="832" t="s">
        <v>608</v>
      </c>
      <c r="I223" s="832" t="s">
        <v>873</v>
      </c>
      <c r="J223" s="832" t="s">
        <v>874</v>
      </c>
      <c r="K223" s="832" t="s">
        <v>875</v>
      </c>
      <c r="L223" s="835">
        <v>49.08</v>
      </c>
      <c r="M223" s="835">
        <v>196.32</v>
      </c>
      <c r="N223" s="832">
        <v>4</v>
      </c>
      <c r="O223" s="836">
        <v>2.5</v>
      </c>
      <c r="P223" s="835">
        <v>98.16</v>
      </c>
      <c r="Q223" s="837">
        <v>0.5</v>
      </c>
      <c r="R223" s="832">
        <v>2</v>
      </c>
      <c r="S223" s="837">
        <v>0.5</v>
      </c>
      <c r="T223" s="836">
        <v>1.5</v>
      </c>
      <c r="U223" s="838">
        <v>0.6</v>
      </c>
    </row>
    <row r="224" spans="1:21" ht="14.45" customHeight="1" x14ac:dyDescent="0.2">
      <c r="A224" s="831">
        <v>22</v>
      </c>
      <c r="B224" s="832" t="s">
        <v>896</v>
      </c>
      <c r="C224" s="832" t="s">
        <v>900</v>
      </c>
      <c r="D224" s="833" t="s">
        <v>1502</v>
      </c>
      <c r="E224" s="834" t="s">
        <v>907</v>
      </c>
      <c r="F224" s="832" t="s">
        <v>897</v>
      </c>
      <c r="G224" s="832" t="s">
        <v>1013</v>
      </c>
      <c r="H224" s="832" t="s">
        <v>608</v>
      </c>
      <c r="I224" s="832" t="s">
        <v>1034</v>
      </c>
      <c r="J224" s="832" t="s">
        <v>874</v>
      </c>
      <c r="K224" s="832" t="s">
        <v>1035</v>
      </c>
      <c r="L224" s="835">
        <v>126.27</v>
      </c>
      <c r="M224" s="835">
        <v>4293.18</v>
      </c>
      <c r="N224" s="832">
        <v>34</v>
      </c>
      <c r="O224" s="836">
        <v>28.5</v>
      </c>
      <c r="P224" s="835">
        <v>2399.13</v>
      </c>
      <c r="Q224" s="837">
        <v>0.55882352941176472</v>
      </c>
      <c r="R224" s="832">
        <v>19</v>
      </c>
      <c r="S224" s="837">
        <v>0.55882352941176472</v>
      </c>
      <c r="T224" s="836">
        <v>16.5</v>
      </c>
      <c r="U224" s="838">
        <v>0.57894736842105265</v>
      </c>
    </row>
    <row r="225" spans="1:21" ht="14.45" customHeight="1" x14ac:dyDescent="0.2">
      <c r="A225" s="831">
        <v>22</v>
      </c>
      <c r="B225" s="832" t="s">
        <v>896</v>
      </c>
      <c r="C225" s="832" t="s">
        <v>900</v>
      </c>
      <c r="D225" s="833" t="s">
        <v>1502</v>
      </c>
      <c r="E225" s="834" t="s">
        <v>907</v>
      </c>
      <c r="F225" s="832" t="s">
        <v>897</v>
      </c>
      <c r="G225" s="832" t="s">
        <v>1013</v>
      </c>
      <c r="H225" s="832" t="s">
        <v>608</v>
      </c>
      <c r="I225" s="832" t="s">
        <v>1036</v>
      </c>
      <c r="J225" s="832" t="s">
        <v>874</v>
      </c>
      <c r="K225" s="832" t="s">
        <v>1037</v>
      </c>
      <c r="L225" s="835">
        <v>84.18</v>
      </c>
      <c r="M225" s="835">
        <v>2777.9400000000014</v>
      </c>
      <c r="N225" s="832">
        <v>33</v>
      </c>
      <c r="O225" s="836">
        <v>29</v>
      </c>
      <c r="P225" s="835">
        <v>1010.1600000000003</v>
      </c>
      <c r="Q225" s="837">
        <v>0.36363636363636354</v>
      </c>
      <c r="R225" s="832">
        <v>12</v>
      </c>
      <c r="S225" s="837">
        <v>0.36363636363636365</v>
      </c>
      <c r="T225" s="836">
        <v>10</v>
      </c>
      <c r="U225" s="838">
        <v>0.34482758620689657</v>
      </c>
    </row>
    <row r="226" spans="1:21" ht="14.45" customHeight="1" x14ac:dyDescent="0.2">
      <c r="A226" s="831">
        <v>22</v>
      </c>
      <c r="B226" s="832" t="s">
        <v>896</v>
      </c>
      <c r="C226" s="832" t="s">
        <v>900</v>
      </c>
      <c r="D226" s="833" t="s">
        <v>1502</v>
      </c>
      <c r="E226" s="834" t="s">
        <v>907</v>
      </c>
      <c r="F226" s="832" t="s">
        <v>897</v>
      </c>
      <c r="G226" s="832" t="s">
        <v>1013</v>
      </c>
      <c r="H226" s="832" t="s">
        <v>608</v>
      </c>
      <c r="I226" s="832" t="s">
        <v>870</v>
      </c>
      <c r="J226" s="832" t="s">
        <v>871</v>
      </c>
      <c r="K226" s="832" t="s">
        <v>872</v>
      </c>
      <c r="L226" s="835">
        <v>49.08</v>
      </c>
      <c r="M226" s="835">
        <v>392.64</v>
      </c>
      <c r="N226" s="832">
        <v>8</v>
      </c>
      <c r="O226" s="836">
        <v>5.5</v>
      </c>
      <c r="P226" s="835">
        <v>147.24</v>
      </c>
      <c r="Q226" s="837">
        <v>0.37500000000000006</v>
      </c>
      <c r="R226" s="832">
        <v>3</v>
      </c>
      <c r="S226" s="837">
        <v>0.375</v>
      </c>
      <c r="T226" s="836">
        <v>2.5</v>
      </c>
      <c r="U226" s="838">
        <v>0.45454545454545453</v>
      </c>
    </row>
    <row r="227" spans="1:21" ht="14.45" customHeight="1" x14ac:dyDescent="0.2">
      <c r="A227" s="831">
        <v>22</v>
      </c>
      <c r="B227" s="832" t="s">
        <v>896</v>
      </c>
      <c r="C227" s="832" t="s">
        <v>900</v>
      </c>
      <c r="D227" s="833" t="s">
        <v>1502</v>
      </c>
      <c r="E227" s="834" t="s">
        <v>907</v>
      </c>
      <c r="F227" s="832" t="s">
        <v>897</v>
      </c>
      <c r="G227" s="832" t="s">
        <v>1042</v>
      </c>
      <c r="H227" s="832" t="s">
        <v>554</v>
      </c>
      <c r="I227" s="832" t="s">
        <v>1043</v>
      </c>
      <c r="J227" s="832" t="s">
        <v>1044</v>
      </c>
      <c r="K227" s="832" t="s">
        <v>1045</v>
      </c>
      <c r="L227" s="835">
        <v>0</v>
      </c>
      <c r="M227" s="835">
        <v>0</v>
      </c>
      <c r="N227" s="832">
        <v>53</v>
      </c>
      <c r="O227" s="836">
        <v>41</v>
      </c>
      <c r="P227" s="835">
        <v>0</v>
      </c>
      <c r="Q227" s="837"/>
      <c r="R227" s="832">
        <v>51</v>
      </c>
      <c r="S227" s="837">
        <v>0.96226415094339623</v>
      </c>
      <c r="T227" s="836">
        <v>39</v>
      </c>
      <c r="U227" s="838">
        <v>0.95121951219512191</v>
      </c>
    </row>
    <row r="228" spans="1:21" ht="14.45" customHeight="1" x14ac:dyDescent="0.2">
      <c r="A228" s="831">
        <v>22</v>
      </c>
      <c r="B228" s="832" t="s">
        <v>896</v>
      </c>
      <c r="C228" s="832" t="s">
        <v>900</v>
      </c>
      <c r="D228" s="833" t="s">
        <v>1502</v>
      </c>
      <c r="E228" s="834" t="s">
        <v>907</v>
      </c>
      <c r="F228" s="832" t="s">
        <v>897</v>
      </c>
      <c r="G228" s="832" t="s">
        <v>1278</v>
      </c>
      <c r="H228" s="832" t="s">
        <v>554</v>
      </c>
      <c r="I228" s="832" t="s">
        <v>1279</v>
      </c>
      <c r="J228" s="832" t="s">
        <v>1280</v>
      </c>
      <c r="K228" s="832" t="s">
        <v>1281</v>
      </c>
      <c r="L228" s="835">
        <v>107.27</v>
      </c>
      <c r="M228" s="835">
        <v>321.81</v>
      </c>
      <c r="N228" s="832">
        <v>3</v>
      </c>
      <c r="O228" s="836">
        <v>2.5</v>
      </c>
      <c r="P228" s="835">
        <v>214.54</v>
      </c>
      <c r="Q228" s="837">
        <v>0.66666666666666663</v>
      </c>
      <c r="R228" s="832">
        <v>2</v>
      </c>
      <c r="S228" s="837">
        <v>0.66666666666666663</v>
      </c>
      <c r="T228" s="836">
        <v>1.5</v>
      </c>
      <c r="U228" s="838">
        <v>0.6</v>
      </c>
    </row>
    <row r="229" spans="1:21" ht="14.45" customHeight="1" x14ac:dyDescent="0.2">
      <c r="A229" s="831">
        <v>22</v>
      </c>
      <c r="B229" s="832" t="s">
        <v>896</v>
      </c>
      <c r="C229" s="832" t="s">
        <v>900</v>
      </c>
      <c r="D229" s="833" t="s">
        <v>1502</v>
      </c>
      <c r="E229" s="834" t="s">
        <v>915</v>
      </c>
      <c r="F229" s="832" t="s">
        <v>897</v>
      </c>
      <c r="G229" s="832" t="s">
        <v>1122</v>
      </c>
      <c r="H229" s="832" t="s">
        <v>554</v>
      </c>
      <c r="I229" s="832" t="s">
        <v>1123</v>
      </c>
      <c r="J229" s="832" t="s">
        <v>1124</v>
      </c>
      <c r="K229" s="832" t="s">
        <v>1125</v>
      </c>
      <c r="L229" s="835">
        <v>35.11</v>
      </c>
      <c r="M229" s="835">
        <v>105.33</v>
      </c>
      <c r="N229" s="832">
        <v>3</v>
      </c>
      <c r="O229" s="836">
        <v>1</v>
      </c>
      <c r="P229" s="835">
        <v>105.33</v>
      </c>
      <c r="Q229" s="837">
        <v>1</v>
      </c>
      <c r="R229" s="832">
        <v>3</v>
      </c>
      <c r="S229" s="837">
        <v>1</v>
      </c>
      <c r="T229" s="836">
        <v>1</v>
      </c>
      <c r="U229" s="838">
        <v>1</v>
      </c>
    </row>
    <row r="230" spans="1:21" ht="14.45" customHeight="1" x14ac:dyDescent="0.2">
      <c r="A230" s="831">
        <v>22</v>
      </c>
      <c r="B230" s="832" t="s">
        <v>896</v>
      </c>
      <c r="C230" s="832" t="s">
        <v>900</v>
      </c>
      <c r="D230" s="833" t="s">
        <v>1502</v>
      </c>
      <c r="E230" s="834" t="s">
        <v>915</v>
      </c>
      <c r="F230" s="832" t="s">
        <v>897</v>
      </c>
      <c r="G230" s="832" t="s">
        <v>1336</v>
      </c>
      <c r="H230" s="832" t="s">
        <v>554</v>
      </c>
      <c r="I230" s="832" t="s">
        <v>1337</v>
      </c>
      <c r="J230" s="832" t="s">
        <v>1338</v>
      </c>
      <c r="K230" s="832" t="s">
        <v>1339</v>
      </c>
      <c r="L230" s="835">
        <v>36.270000000000003</v>
      </c>
      <c r="M230" s="835">
        <v>36.270000000000003</v>
      </c>
      <c r="N230" s="832">
        <v>1</v>
      </c>
      <c r="O230" s="836">
        <v>1</v>
      </c>
      <c r="P230" s="835">
        <v>36.270000000000003</v>
      </c>
      <c r="Q230" s="837">
        <v>1</v>
      </c>
      <c r="R230" s="832">
        <v>1</v>
      </c>
      <c r="S230" s="837">
        <v>1</v>
      </c>
      <c r="T230" s="836">
        <v>1</v>
      </c>
      <c r="U230" s="838">
        <v>1</v>
      </c>
    </row>
    <row r="231" spans="1:21" ht="14.45" customHeight="1" x14ac:dyDescent="0.2">
      <c r="A231" s="831">
        <v>22</v>
      </c>
      <c r="B231" s="832" t="s">
        <v>896</v>
      </c>
      <c r="C231" s="832" t="s">
        <v>900</v>
      </c>
      <c r="D231" s="833" t="s">
        <v>1502</v>
      </c>
      <c r="E231" s="834" t="s">
        <v>915</v>
      </c>
      <c r="F231" s="832" t="s">
        <v>897</v>
      </c>
      <c r="G231" s="832" t="s">
        <v>1285</v>
      </c>
      <c r="H231" s="832" t="s">
        <v>554</v>
      </c>
      <c r="I231" s="832" t="s">
        <v>1286</v>
      </c>
      <c r="J231" s="832" t="s">
        <v>1287</v>
      </c>
      <c r="K231" s="832" t="s">
        <v>1185</v>
      </c>
      <c r="L231" s="835">
        <v>196.2</v>
      </c>
      <c r="M231" s="835">
        <v>196.2</v>
      </c>
      <c r="N231" s="832">
        <v>1</v>
      </c>
      <c r="O231" s="836">
        <v>0.5</v>
      </c>
      <c r="P231" s="835">
        <v>196.2</v>
      </c>
      <c r="Q231" s="837">
        <v>1</v>
      </c>
      <c r="R231" s="832">
        <v>1</v>
      </c>
      <c r="S231" s="837">
        <v>1</v>
      </c>
      <c r="T231" s="836">
        <v>0.5</v>
      </c>
      <c r="U231" s="838">
        <v>1</v>
      </c>
    </row>
    <row r="232" spans="1:21" ht="14.45" customHeight="1" x14ac:dyDescent="0.2">
      <c r="A232" s="831">
        <v>22</v>
      </c>
      <c r="B232" s="832" t="s">
        <v>896</v>
      </c>
      <c r="C232" s="832" t="s">
        <v>900</v>
      </c>
      <c r="D232" s="833" t="s">
        <v>1502</v>
      </c>
      <c r="E232" s="834" t="s">
        <v>915</v>
      </c>
      <c r="F232" s="832" t="s">
        <v>897</v>
      </c>
      <c r="G232" s="832" t="s">
        <v>1340</v>
      </c>
      <c r="H232" s="832" t="s">
        <v>554</v>
      </c>
      <c r="I232" s="832" t="s">
        <v>1341</v>
      </c>
      <c r="J232" s="832" t="s">
        <v>1342</v>
      </c>
      <c r="K232" s="832" t="s">
        <v>1343</v>
      </c>
      <c r="L232" s="835">
        <v>86.02</v>
      </c>
      <c r="M232" s="835">
        <v>86.02</v>
      </c>
      <c r="N232" s="832">
        <v>1</v>
      </c>
      <c r="O232" s="836">
        <v>0.5</v>
      </c>
      <c r="P232" s="835">
        <v>86.02</v>
      </c>
      <c r="Q232" s="837">
        <v>1</v>
      </c>
      <c r="R232" s="832">
        <v>1</v>
      </c>
      <c r="S232" s="837">
        <v>1</v>
      </c>
      <c r="T232" s="836">
        <v>0.5</v>
      </c>
      <c r="U232" s="838">
        <v>1</v>
      </c>
    </row>
    <row r="233" spans="1:21" ht="14.45" customHeight="1" x14ac:dyDescent="0.2">
      <c r="A233" s="831">
        <v>22</v>
      </c>
      <c r="B233" s="832" t="s">
        <v>896</v>
      </c>
      <c r="C233" s="832" t="s">
        <v>900</v>
      </c>
      <c r="D233" s="833" t="s">
        <v>1502</v>
      </c>
      <c r="E233" s="834" t="s">
        <v>915</v>
      </c>
      <c r="F233" s="832" t="s">
        <v>897</v>
      </c>
      <c r="G233" s="832" t="s">
        <v>1126</v>
      </c>
      <c r="H233" s="832" t="s">
        <v>554</v>
      </c>
      <c r="I233" s="832" t="s">
        <v>1344</v>
      </c>
      <c r="J233" s="832" t="s">
        <v>1345</v>
      </c>
      <c r="K233" s="832" t="s">
        <v>1346</v>
      </c>
      <c r="L233" s="835">
        <v>105.32</v>
      </c>
      <c r="M233" s="835">
        <v>210.64</v>
      </c>
      <c r="N233" s="832">
        <v>2</v>
      </c>
      <c r="O233" s="836">
        <v>1.5</v>
      </c>
      <c r="P233" s="835">
        <v>210.64</v>
      </c>
      <c r="Q233" s="837">
        <v>1</v>
      </c>
      <c r="R233" s="832">
        <v>2</v>
      </c>
      <c r="S233" s="837">
        <v>1</v>
      </c>
      <c r="T233" s="836">
        <v>1.5</v>
      </c>
      <c r="U233" s="838">
        <v>1</v>
      </c>
    </row>
    <row r="234" spans="1:21" ht="14.45" customHeight="1" x14ac:dyDescent="0.2">
      <c r="A234" s="831">
        <v>22</v>
      </c>
      <c r="B234" s="832" t="s">
        <v>896</v>
      </c>
      <c r="C234" s="832" t="s">
        <v>900</v>
      </c>
      <c r="D234" s="833" t="s">
        <v>1502</v>
      </c>
      <c r="E234" s="834" t="s">
        <v>915</v>
      </c>
      <c r="F234" s="832" t="s">
        <v>897</v>
      </c>
      <c r="G234" s="832" t="s">
        <v>1126</v>
      </c>
      <c r="H234" s="832" t="s">
        <v>554</v>
      </c>
      <c r="I234" s="832" t="s">
        <v>1294</v>
      </c>
      <c r="J234" s="832" t="s">
        <v>1295</v>
      </c>
      <c r="K234" s="832" t="s">
        <v>1296</v>
      </c>
      <c r="L234" s="835">
        <v>58.52</v>
      </c>
      <c r="M234" s="835">
        <v>58.52</v>
      </c>
      <c r="N234" s="832">
        <v>1</v>
      </c>
      <c r="O234" s="836">
        <v>0.5</v>
      </c>
      <c r="P234" s="835">
        <v>58.52</v>
      </c>
      <c r="Q234" s="837">
        <v>1</v>
      </c>
      <c r="R234" s="832">
        <v>1</v>
      </c>
      <c r="S234" s="837">
        <v>1</v>
      </c>
      <c r="T234" s="836">
        <v>0.5</v>
      </c>
      <c r="U234" s="838">
        <v>1</v>
      </c>
    </row>
    <row r="235" spans="1:21" ht="14.45" customHeight="1" x14ac:dyDescent="0.2">
      <c r="A235" s="831">
        <v>22</v>
      </c>
      <c r="B235" s="832" t="s">
        <v>896</v>
      </c>
      <c r="C235" s="832" t="s">
        <v>900</v>
      </c>
      <c r="D235" s="833" t="s">
        <v>1502</v>
      </c>
      <c r="E235" s="834" t="s">
        <v>915</v>
      </c>
      <c r="F235" s="832" t="s">
        <v>897</v>
      </c>
      <c r="G235" s="832" t="s">
        <v>1347</v>
      </c>
      <c r="H235" s="832" t="s">
        <v>554</v>
      </c>
      <c r="I235" s="832" t="s">
        <v>1348</v>
      </c>
      <c r="J235" s="832" t="s">
        <v>1349</v>
      </c>
      <c r="K235" s="832" t="s">
        <v>1296</v>
      </c>
      <c r="L235" s="835">
        <v>158.99</v>
      </c>
      <c r="M235" s="835">
        <v>158.99</v>
      </c>
      <c r="N235" s="832">
        <v>1</v>
      </c>
      <c r="O235" s="836">
        <v>1</v>
      </c>
      <c r="P235" s="835"/>
      <c r="Q235" s="837">
        <v>0</v>
      </c>
      <c r="R235" s="832"/>
      <c r="S235" s="837">
        <v>0</v>
      </c>
      <c r="T235" s="836"/>
      <c r="U235" s="838">
        <v>0</v>
      </c>
    </row>
    <row r="236" spans="1:21" ht="14.45" customHeight="1" x14ac:dyDescent="0.2">
      <c r="A236" s="831">
        <v>22</v>
      </c>
      <c r="B236" s="832" t="s">
        <v>896</v>
      </c>
      <c r="C236" s="832" t="s">
        <v>900</v>
      </c>
      <c r="D236" s="833" t="s">
        <v>1502</v>
      </c>
      <c r="E236" s="834" t="s">
        <v>915</v>
      </c>
      <c r="F236" s="832" t="s">
        <v>897</v>
      </c>
      <c r="G236" s="832" t="s">
        <v>1305</v>
      </c>
      <c r="H236" s="832" t="s">
        <v>554</v>
      </c>
      <c r="I236" s="832" t="s">
        <v>1350</v>
      </c>
      <c r="J236" s="832" t="s">
        <v>1351</v>
      </c>
      <c r="K236" s="832" t="s">
        <v>1352</v>
      </c>
      <c r="L236" s="835">
        <v>1992.86</v>
      </c>
      <c r="M236" s="835">
        <v>1992.86</v>
      </c>
      <c r="N236" s="832">
        <v>1</v>
      </c>
      <c r="O236" s="836">
        <v>0.5</v>
      </c>
      <c r="P236" s="835">
        <v>1992.86</v>
      </c>
      <c r="Q236" s="837">
        <v>1</v>
      </c>
      <c r="R236" s="832">
        <v>1</v>
      </c>
      <c r="S236" s="837">
        <v>1</v>
      </c>
      <c r="T236" s="836">
        <v>0.5</v>
      </c>
      <c r="U236" s="838">
        <v>1</v>
      </c>
    </row>
    <row r="237" spans="1:21" ht="14.45" customHeight="1" x14ac:dyDescent="0.2">
      <c r="A237" s="831">
        <v>22</v>
      </c>
      <c r="B237" s="832" t="s">
        <v>896</v>
      </c>
      <c r="C237" s="832" t="s">
        <v>900</v>
      </c>
      <c r="D237" s="833" t="s">
        <v>1502</v>
      </c>
      <c r="E237" s="834" t="s">
        <v>915</v>
      </c>
      <c r="F237" s="832" t="s">
        <v>897</v>
      </c>
      <c r="G237" s="832" t="s">
        <v>1353</v>
      </c>
      <c r="H237" s="832" t="s">
        <v>554</v>
      </c>
      <c r="I237" s="832" t="s">
        <v>1354</v>
      </c>
      <c r="J237" s="832" t="s">
        <v>1355</v>
      </c>
      <c r="K237" s="832" t="s">
        <v>1356</v>
      </c>
      <c r="L237" s="835">
        <v>140.96</v>
      </c>
      <c r="M237" s="835">
        <v>140.96</v>
      </c>
      <c r="N237" s="832">
        <v>1</v>
      </c>
      <c r="O237" s="836">
        <v>1</v>
      </c>
      <c r="P237" s="835">
        <v>140.96</v>
      </c>
      <c r="Q237" s="837">
        <v>1</v>
      </c>
      <c r="R237" s="832">
        <v>1</v>
      </c>
      <c r="S237" s="837">
        <v>1</v>
      </c>
      <c r="T237" s="836">
        <v>1</v>
      </c>
      <c r="U237" s="838">
        <v>1</v>
      </c>
    </row>
    <row r="238" spans="1:21" ht="14.45" customHeight="1" x14ac:dyDescent="0.2">
      <c r="A238" s="831">
        <v>22</v>
      </c>
      <c r="B238" s="832" t="s">
        <v>896</v>
      </c>
      <c r="C238" s="832" t="s">
        <v>900</v>
      </c>
      <c r="D238" s="833" t="s">
        <v>1502</v>
      </c>
      <c r="E238" s="834" t="s">
        <v>915</v>
      </c>
      <c r="F238" s="832" t="s">
        <v>897</v>
      </c>
      <c r="G238" s="832" t="s">
        <v>1230</v>
      </c>
      <c r="H238" s="832" t="s">
        <v>554</v>
      </c>
      <c r="I238" s="832" t="s">
        <v>1231</v>
      </c>
      <c r="J238" s="832" t="s">
        <v>623</v>
      </c>
      <c r="K238" s="832" t="s">
        <v>1232</v>
      </c>
      <c r="L238" s="835">
        <v>75.05</v>
      </c>
      <c r="M238" s="835">
        <v>75.05</v>
      </c>
      <c r="N238" s="832">
        <v>1</v>
      </c>
      <c r="O238" s="836">
        <v>0.5</v>
      </c>
      <c r="P238" s="835">
        <v>75.05</v>
      </c>
      <c r="Q238" s="837">
        <v>1</v>
      </c>
      <c r="R238" s="832">
        <v>1</v>
      </c>
      <c r="S238" s="837">
        <v>1</v>
      </c>
      <c r="T238" s="836">
        <v>0.5</v>
      </c>
      <c r="U238" s="838">
        <v>1</v>
      </c>
    </row>
    <row r="239" spans="1:21" ht="14.45" customHeight="1" x14ac:dyDescent="0.2">
      <c r="A239" s="831">
        <v>22</v>
      </c>
      <c r="B239" s="832" t="s">
        <v>896</v>
      </c>
      <c r="C239" s="832" t="s">
        <v>900</v>
      </c>
      <c r="D239" s="833" t="s">
        <v>1502</v>
      </c>
      <c r="E239" s="834" t="s">
        <v>915</v>
      </c>
      <c r="F239" s="832" t="s">
        <v>897</v>
      </c>
      <c r="G239" s="832" t="s">
        <v>1233</v>
      </c>
      <c r="H239" s="832" t="s">
        <v>554</v>
      </c>
      <c r="I239" s="832" t="s">
        <v>1234</v>
      </c>
      <c r="J239" s="832" t="s">
        <v>1235</v>
      </c>
      <c r="K239" s="832" t="s">
        <v>1236</v>
      </c>
      <c r="L239" s="835">
        <v>94.7</v>
      </c>
      <c r="M239" s="835">
        <v>94.7</v>
      </c>
      <c r="N239" s="832">
        <v>1</v>
      </c>
      <c r="O239" s="836">
        <v>1</v>
      </c>
      <c r="P239" s="835"/>
      <c r="Q239" s="837">
        <v>0</v>
      </c>
      <c r="R239" s="832"/>
      <c r="S239" s="837">
        <v>0</v>
      </c>
      <c r="T239" s="836"/>
      <c r="U239" s="838">
        <v>0</v>
      </c>
    </row>
    <row r="240" spans="1:21" ht="14.45" customHeight="1" x14ac:dyDescent="0.2">
      <c r="A240" s="831">
        <v>22</v>
      </c>
      <c r="B240" s="832" t="s">
        <v>896</v>
      </c>
      <c r="C240" s="832" t="s">
        <v>900</v>
      </c>
      <c r="D240" s="833" t="s">
        <v>1502</v>
      </c>
      <c r="E240" s="834" t="s">
        <v>915</v>
      </c>
      <c r="F240" s="832" t="s">
        <v>897</v>
      </c>
      <c r="G240" s="832" t="s">
        <v>1357</v>
      </c>
      <c r="H240" s="832" t="s">
        <v>554</v>
      </c>
      <c r="I240" s="832" t="s">
        <v>1358</v>
      </c>
      <c r="J240" s="832" t="s">
        <v>704</v>
      </c>
      <c r="K240" s="832" t="s">
        <v>1359</v>
      </c>
      <c r="L240" s="835">
        <v>27.28</v>
      </c>
      <c r="M240" s="835">
        <v>27.28</v>
      </c>
      <c r="N240" s="832">
        <v>1</v>
      </c>
      <c r="O240" s="836">
        <v>0.5</v>
      </c>
      <c r="P240" s="835">
        <v>27.28</v>
      </c>
      <c r="Q240" s="837">
        <v>1</v>
      </c>
      <c r="R240" s="832">
        <v>1</v>
      </c>
      <c r="S240" s="837">
        <v>1</v>
      </c>
      <c r="T240" s="836">
        <v>0.5</v>
      </c>
      <c r="U240" s="838">
        <v>1</v>
      </c>
    </row>
    <row r="241" spans="1:21" ht="14.45" customHeight="1" x14ac:dyDescent="0.2">
      <c r="A241" s="831">
        <v>22</v>
      </c>
      <c r="B241" s="832" t="s">
        <v>896</v>
      </c>
      <c r="C241" s="832" t="s">
        <v>900</v>
      </c>
      <c r="D241" s="833" t="s">
        <v>1502</v>
      </c>
      <c r="E241" s="834" t="s">
        <v>915</v>
      </c>
      <c r="F241" s="832" t="s">
        <v>897</v>
      </c>
      <c r="G241" s="832" t="s">
        <v>1318</v>
      </c>
      <c r="H241" s="832" t="s">
        <v>554</v>
      </c>
      <c r="I241" s="832" t="s">
        <v>1360</v>
      </c>
      <c r="J241" s="832" t="s">
        <v>1320</v>
      </c>
      <c r="K241" s="832" t="s">
        <v>926</v>
      </c>
      <c r="L241" s="835">
        <v>111.72</v>
      </c>
      <c r="M241" s="835">
        <v>111.72</v>
      </c>
      <c r="N241" s="832">
        <v>1</v>
      </c>
      <c r="O241" s="836">
        <v>0.5</v>
      </c>
      <c r="P241" s="835">
        <v>111.72</v>
      </c>
      <c r="Q241" s="837">
        <v>1</v>
      </c>
      <c r="R241" s="832">
        <v>1</v>
      </c>
      <c r="S241" s="837">
        <v>1</v>
      </c>
      <c r="T241" s="836">
        <v>0.5</v>
      </c>
      <c r="U241" s="838">
        <v>1</v>
      </c>
    </row>
    <row r="242" spans="1:21" ht="14.45" customHeight="1" x14ac:dyDescent="0.2">
      <c r="A242" s="831">
        <v>22</v>
      </c>
      <c r="B242" s="832" t="s">
        <v>896</v>
      </c>
      <c r="C242" s="832" t="s">
        <v>900</v>
      </c>
      <c r="D242" s="833" t="s">
        <v>1502</v>
      </c>
      <c r="E242" s="834" t="s">
        <v>915</v>
      </c>
      <c r="F242" s="832" t="s">
        <v>897</v>
      </c>
      <c r="G242" s="832" t="s">
        <v>937</v>
      </c>
      <c r="H242" s="832" t="s">
        <v>554</v>
      </c>
      <c r="I242" s="832" t="s">
        <v>1361</v>
      </c>
      <c r="J242" s="832" t="s">
        <v>600</v>
      </c>
      <c r="K242" s="832" t="s">
        <v>601</v>
      </c>
      <c r="L242" s="835">
        <v>38.5</v>
      </c>
      <c r="M242" s="835">
        <v>38.5</v>
      </c>
      <c r="N242" s="832">
        <v>1</v>
      </c>
      <c r="O242" s="836">
        <v>0.5</v>
      </c>
      <c r="P242" s="835">
        <v>38.5</v>
      </c>
      <c r="Q242" s="837">
        <v>1</v>
      </c>
      <c r="R242" s="832">
        <v>1</v>
      </c>
      <c r="S242" s="837">
        <v>1</v>
      </c>
      <c r="T242" s="836">
        <v>0.5</v>
      </c>
      <c r="U242" s="838">
        <v>1</v>
      </c>
    </row>
    <row r="243" spans="1:21" ht="14.45" customHeight="1" x14ac:dyDescent="0.2">
      <c r="A243" s="831">
        <v>22</v>
      </c>
      <c r="B243" s="832" t="s">
        <v>896</v>
      </c>
      <c r="C243" s="832" t="s">
        <v>900</v>
      </c>
      <c r="D243" s="833" t="s">
        <v>1502</v>
      </c>
      <c r="E243" s="834" t="s">
        <v>915</v>
      </c>
      <c r="F243" s="832" t="s">
        <v>897</v>
      </c>
      <c r="G243" s="832" t="s">
        <v>937</v>
      </c>
      <c r="H243" s="832" t="s">
        <v>554</v>
      </c>
      <c r="I243" s="832" t="s">
        <v>938</v>
      </c>
      <c r="J243" s="832" t="s">
        <v>600</v>
      </c>
      <c r="K243" s="832" t="s">
        <v>939</v>
      </c>
      <c r="L243" s="835">
        <v>73.989999999999995</v>
      </c>
      <c r="M243" s="835">
        <v>73.989999999999995</v>
      </c>
      <c r="N243" s="832">
        <v>1</v>
      </c>
      <c r="O243" s="836">
        <v>1</v>
      </c>
      <c r="P243" s="835">
        <v>73.989999999999995</v>
      </c>
      <c r="Q243" s="837">
        <v>1</v>
      </c>
      <c r="R243" s="832">
        <v>1</v>
      </c>
      <c r="S243" s="837">
        <v>1</v>
      </c>
      <c r="T243" s="836">
        <v>1</v>
      </c>
      <c r="U243" s="838">
        <v>1</v>
      </c>
    </row>
    <row r="244" spans="1:21" ht="14.45" customHeight="1" x14ac:dyDescent="0.2">
      <c r="A244" s="831">
        <v>22</v>
      </c>
      <c r="B244" s="832" t="s">
        <v>896</v>
      </c>
      <c r="C244" s="832" t="s">
        <v>900</v>
      </c>
      <c r="D244" s="833" t="s">
        <v>1502</v>
      </c>
      <c r="E244" s="834" t="s">
        <v>915</v>
      </c>
      <c r="F244" s="832" t="s">
        <v>897</v>
      </c>
      <c r="G244" s="832" t="s">
        <v>1191</v>
      </c>
      <c r="H244" s="832" t="s">
        <v>554</v>
      </c>
      <c r="I244" s="832" t="s">
        <v>1362</v>
      </c>
      <c r="J244" s="832" t="s">
        <v>1243</v>
      </c>
      <c r="K244" s="832" t="s">
        <v>1363</v>
      </c>
      <c r="L244" s="835">
        <v>39.18</v>
      </c>
      <c r="M244" s="835">
        <v>156.72</v>
      </c>
      <c r="N244" s="832">
        <v>4</v>
      </c>
      <c r="O244" s="836">
        <v>3</v>
      </c>
      <c r="P244" s="835">
        <v>156.72</v>
      </c>
      <c r="Q244" s="837">
        <v>1</v>
      </c>
      <c r="R244" s="832">
        <v>4</v>
      </c>
      <c r="S244" s="837">
        <v>1</v>
      </c>
      <c r="T244" s="836">
        <v>3</v>
      </c>
      <c r="U244" s="838">
        <v>1</v>
      </c>
    </row>
    <row r="245" spans="1:21" ht="14.45" customHeight="1" x14ac:dyDescent="0.2">
      <c r="A245" s="831">
        <v>22</v>
      </c>
      <c r="B245" s="832" t="s">
        <v>896</v>
      </c>
      <c r="C245" s="832" t="s">
        <v>900</v>
      </c>
      <c r="D245" s="833" t="s">
        <v>1502</v>
      </c>
      <c r="E245" s="834" t="s">
        <v>915</v>
      </c>
      <c r="F245" s="832" t="s">
        <v>897</v>
      </c>
      <c r="G245" s="832" t="s">
        <v>957</v>
      </c>
      <c r="H245" s="832" t="s">
        <v>554</v>
      </c>
      <c r="I245" s="832" t="s">
        <v>1245</v>
      </c>
      <c r="J245" s="832" t="s">
        <v>1246</v>
      </c>
      <c r="K245" s="832" t="s">
        <v>1247</v>
      </c>
      <c r="L245" s="835">
        <v>35.25</v>
      </c>
      <c r="M245" s="835">
        <v>35.25</v>
      </c>
      <c r="N245" s="832">
        <v>1</v>
      </c>
      <c r="O245" s="836">
        <v>1</v>
      </c>
      <c r="P245" s="835"/>
      <c r="Q245" s="837">
        <v>0</v>
      </c>
      <c r="R245" s="832"/>
      <c r="S245" s="837">
        <v>0</v>
      </c>
      <c r="T245" s="836"/>
      <c r="U245" s="838">
        <v>0</v>
      </c>
    </row>
    <row r="246" spans="1:21" ht="14.45" customHeight="1" x14ac:dyDescent="0.2">
      <c r="A246" s="831">
        <v>22</v>
      </c>
      <c r="B246" s="832" t="s">
        <v>896</v>
      </c>
      <c r="C246" s="832" t="s">
        <v>900</v>
      </c>
      <c r="D246" s="833" t="s">
        <v>1502</v>
      </c>
      <c r="E246" s="834" t="s">
        <v>915</v>
      </c>
      <c r="F246" s="832" t="s">
        <v>897</v>
      </c>
      <c r="G246" s="832" t="s">
        <v>962</v>
      </c>
      <c r="H246" s="832" t="s">
        <v>554</v>
      </c>
      <c r="I246" s="832" t="s">
        <v>967</v>
      </c>
      <c r="J246" s="832" t="s">
        <v>616</v>
      </c>
      <c r="K246" s="832" t="s">
        <v>968</v>
      </c>
      <c r="L246" s="835">
        <v>103.67</v>
      </c>
      <c r="M246" s="835">
        <v>103.67</v>
      </c>
      <c r="N246" s="832">
        <v>1</v>
      </c>
      <c r="O246" s="836">
        <v>0.5</v>
      </c>
      <c r="P246" s="835"/>
      <c r="Q246" s="837">
        <v>0</v>
      </c>
      <c r="R246" s="832"/>
      <c r="S246" s="837">
        <v>0</v>
      </c>
      <c r="T246" s="836"/>
      <c r="U246" s="838">
        <v>0</v>
      </c>
    </row>
    <row r="247" spans="1:21" ht="14.45" customHeight="1" x14ac:dyDescent="0.2">
      <c r="A247" s="831">
        <v>22</v>
      </c>
      <c r="B247" s="832" t="s">
        <v>896</v>
      </c>
      <c r="C247" s="832" t="s">
        <v>900</v>
      </c>
      <c r="D247" s="833" t="s">
        <v>1502</v>
      </c>
      <c r="E247" s="834" t="s">
        <v>915</v>
      </c>
      <c r="F247" s="832" t="s">
        <v>897</v>
      </c>
      <c r="G247" s="832" t="s">
        <v>962</v>
      </c>
      <c r="H247" s="832" t="s">
        <v>554</v>
      </c>
      <c r="I247" s="832" t="s">
        <v>1364</v>
      </c>
      <c r="J247" s="832" t="s">
        <v>1365</v>
      </c>
      <c r="K247" s="832" t="s">
        <v>1366</v>
      </c>
      <c r="L247" s="835">
        <v>115.18</v>
      </c>
      <c r="M247" s="835">
        <v>115.18</v>
      </c>
      <c r="N247" s="832">
        <v>1</v>
      </c>
      <c r="O247" s="836">
        <v>1</v>
      </c>
      <c r="P247" s="835">
        <v>115.18</v>
      </c>
      <c r="Q247" s="837">
        <v>1</v>
      </c>
      <c r="R247" s="832">
        <v>1</v>
      </c>
      <c r="S247" s="837">
        <v>1</v>
      </c>
      <c r="T247" s="836">
        <v>1</v>
      </c>
      <c r="U247" s="838">
        <v>1</v>
      </c>
    </row>
    <row r="248" spans="1:21" ht="14.45" customHeight="1" x14ac:dyDescent="0.2">
      <c r="A248" s="831">
        <v>22</v>
      </c>
      <c r="B248" s="832" t="s">
        <v>896</v>
      </c>
      <c r="C248" s="832" t="s">
        <v>900</v>
      </c>
      <c r="D248" s="833" t="s">
        <v>1502</v>
      </c>
      <c r="E248" s="834" t="s">
        <v>915</v>
      </c>
      <c r="F248" s="832" t="s">
        <v>897</v>
      </c>
      <c r="G248" s="832" t="s">
        <v>962</v>
      </c>
      <c r="H248" s="832" t="s">
        <v>554</v>
      </c>
      <c r="I248" s="832" t="s">
        <v>1367</v>
      </c>
      <c r="J248" s="832" t="s">
        <v>1368</v>
      </c>
      <c r="K248" s="832" t="s">
        <v>1369</v>
      </c>
      <c r="L248" s="835">
        <v>112.87</v>
      </c>
      <c r="M248" s="835">
        <v>112.87</v>
      </c>
      <c r="N248" s="832">
        <v>1</v>
      </c>
      <c r="O248" s="836">
        <v>0.5</v>
      </c>
      <c r="P248" s="835">
        <v>112.87</v>
      </c>
      <c r="Q248" s="837">
        <v>1</v>
      </c>
      <c r="R248" s="832">
        <v>1</v>
      </c>
      <c r="S248" s="837">
        <v>1</v>
      </c>
      <c r="T248" s="836">
        <v>0.5</v>
      </c>
      <c r="U248" s="838">
        <v>1</v>
      </c>
    </row>
    <row r="249" spans="1:21" ht="14.45" customHeight="1" x14ac:dyDescent="0.2">
      <c r="A249" s="831">
        <v>22</v>
      </c>
      <c r="B249" s="832" t="s">
        <v>896</v>
      </c>
      <c r="C249" s="832" t="s">
        <v>900</v>
      </c>
      <c r="D249" s="833" t="s">
        <v>1502</v>
      </c>
      <c r="E249" s="834" t="s">
        <v>915</v>
      </c>
      <c r="F249" s="832" t="s">
        <v>897</v>
      </c>
      <c r="G249" s="832" t="s">
        <v>969</v>
      </c>
      <c r="H249" s="832" t="s">
        <v>608</v>
      </c>
      <c r="I249" s="832" t="s">
        <v>970</v>
      </c>
      <c r="J249" s="832" t="s">
        <v>971</v>
      </c>
      <c r="K249" s="832" t="s">
        <v>972</v>
      </c>
      <c r="L249" s="835">
        <v>143.09</v>
      </c>
      <c r="M249" s="835">
        <v>286.18</v>
      </c>
      <c r="N249" s="832">
        <v>2</v>
      </c>
      <c r="O249" s="836">
        <v>1.5</v>
      </c>
      <c r="P249" s="835">
        <v>286.18</v>
      </c>
      <c r="Q249" s="837">
        <v>1</v>
      </c>
      <c r="R249" s="832">
        <v>2</v>
      </c>
      <c r="S249" s="837">
        <v>1</v>
      </c>
      <c r="T249" s="836">
        <v>1.5</v>
      </c>
      <c r="U249" s="838">
        <v>1</v>
      </c>
    </row>
    <row r="250" spans="1:21" ht="14.45" customHeight="1" x14ac:dyDescent="0.2">
      <c r="A250" s="831">
        <v>22</v>
      </c>
      <c r="B250" s="832" t="s">
        <v>896</v>
      </c>
      <c r="C250" s="832" t="s">
        <v>900</v>
      </c>
      <c r="D250" s="833" t="s">
        <v>1502</v>
      </c>
      <c r="E250" s="834" t="s">
        <v>915</v>
      </c>
      <c r="F250" s="832" t="s">
        <v>897</v>
      </c>
      <c r="G250" s="832" t="s">
        <v>969</v>
      </c>
      <c r="H250" s="832" t="s">
        <v>554</v>
      </c>
      <c r="I250" s="832" t="s">
        <v>1370</v>
      </c>
      <c r="J250" s="832" t="s">
        <v>1371</v>
      </c>
      <c r="K250" s="832" t="s">
        <v>1372</v>
      </c>
      <c r="L250" s="835">
        <v>286.18</v>
      </c>
      <c r="M250" s="835">
        <v>286.18</v>
      </c>
      <c r="N250" s="832">
        <v>1</v>
      </c>
      <c r="O250" s="836">
        <v>0.5</v>
      </c>
      <c r="P250" s="835">
        <v>286.18</v>
      </c>
      <c r="Q250" s="837">
        <v>1</v>
      </c>
      <c r="R250" s="832">
        <v>1</v>
      </c>
      <c r="S250" s="837">
        <v>1</v>
      </c>
      <c r="T250" s="836">
        <v>0.5</v>
      </c>
      <c r="U250" s="838">
        <v>1</v>
      </c>
    </row>
    <row r="251" spans="1:21" ht="14.45" customHeight="1" x14ac:dyDescent="0.2">
      <c r="A251" s="831">
        <v>22</v>
      </c>
      <c r="B251" s="832" t="s">
        <v>896</v>
      </c>
      <c r="C251" s="832" t="s">
        <v>900</v>
      </c>
      <c r="D251" s="833" t="s">
        <v>1502</v>
      </c>
      <c r="E251" s="834" t="s">
        <v>915</v>
      </c>
      <c r="F251" s="832" t="s">
        <v>897</v>
      </c>
      <c r="G251" s="832" t="s">
        <v>977</v>
      </c>
      <c r="H251" s="832" t="s">
        <v>554</v>
      </c>
      <c r="I251" s="832" t="s">
        <v>978</v>
      </c>
      <c r="J251" s="832" t="s">
        <v>585</v>
      </c>
      <c r="K251" s="832" t="s">
        <v>979</v>
      </c>
      <c r="L251" s="835">
        <v>127.91</v>
      </c>
      <c r="M251" s="835">
        <v>127.91</v>
      </c>
      <c r="N251" s="832">
        <v>1</v>
      </c>
      <c r="O251" s="836">
        <v>0.5</v>
      </c>
      <c r="P251" s="835">
        <v>127.91</v>
      </c>
      <c r="Q251" s="837">
        <v>1</v>
      </c>
      <c r="R251" s="832">
        <v>1</v>
      </c>
      <c r="S251" s="837">
        <v>1</v>
      </c>
      <c r="T251" s="836">
        <v>0.5</v>
      </c>
      <c r="U251" s="838">
        <v>1</v>
      </c>
    </row>
    <row r="252" spans="1:21" ht="14.45" customHeight="1" x14ac:dyDescent="0.2">
      <c r="A252" s="831">
        <v>22</v>
      </c>
      <c r="B252" s="832" t="s">
        <v>896</v>
      </c>
      <c r="C252" s="832" t="s">
        <v>900</v>
      </c>
      <c r="D252" s="833" t="s">
        <v>1502</v>
      </c>
      <c r="E252" s="834" t="s">
        <v>915</v>
      </c>
      <c r="F252" s="832" t="s">
        <v>897</v>
      </c>
      <c r="G252" s="832" t="s">
        <v>980</v>
      </c>
      <c r="H252" s="832" t="s">
        <v>554</v>
      </c>
      <c r="I252" s="832" t="s">
        <v>981</v>
      </c>
      <c r="J252" s="832" t="s">
        <v>982</v>
      </c>
      <c r="K252" s="832" t="s">
        <v>983</v>
      </c>
      <c r="L252" s="835">
        <v>87.67</v>
      </c>
      <c r="M252" s="835">
        <v>175.34</v>
      </c>
      <c r="N252" s="832">
        <v>2</v>
      </c>
      <c r="O252" s="836">
        <v>0.5</v>
      </c>
      <c r="P252" s="835">
        <v>175.34</v>
      </c>
      <c r="Q252" s="837">
        <v>1</v>
      </c>
      <c r="R252" s="832">
        <v>2</v>
      </c>
      <c r="S252" s="837">
        <v>1</v>
      </c>
      <c r="T252" s="836">
        <v>0.5</v>
      </c>
      <c r="U252" s="838">
        <v>1</v>
      </c>
    </row>
    <row r="253" spans="1:21" ht="14.45" customHeight="1" x14ac:dyDescent="0.2">
      <c r="A253" s="831">
        <v>22</v>
      </c>
      <c r="B253" s="832" t="s">
        <v>896</v>
      </c>
      <c r="C253" s="832" t="s">
        <v>900</v>
      </c>
      <c r="D253" s="833" t="s">
        <v>1502</v>
      </c>
      <c r="E253" s="834" t="s">
        <v>915</v>
      </c>
      <c r="F253" s="832" t="s">
        <v>897</v>
      </c>
      <c r="G253" s="832" t="s">
        <v>990</v>
      </c>
      <c r="H253" s="832" t="s">
        <v>554</v>
      </c>
      <c r="I253" s="832" t="s">
        <v>991</v>
      </c>
      <c r="J253" s="832" t="s">
        <v>992</v>
      </c>
      <c r="K253" s="832" t="s">
        <v>878</v>
      </c>
      <c r="L253" s="835">
        <v>192.28</v>
      </c>
      <c r="M253" s="835">
        <v>384.56</v>
      </c>
      <c r="N253" s="832">
        <v>2</v>
      </c>
      <c r="O253" s="836">
        <v>2</v>
      </c>
      <c r="P253" s="835">
        <v>192.28</v>
      </c>
      <c r="Q253" s="837">
        <v>0.5</v>
      </c>
      <c r="R253" s="832">
        <v>1</v>
      </c>
      <c r="S253" s="837">
        <v>0.5</v>
      </c>
      <c r="T253" s="836">
        <v>1</v>
      </c>
      <c r="U253" s="838">
        <v>0.5</v>
      </c>
    </row>
    <row r="254" spans="1:21" ht="14.45" customHeight="1" x14ac:dyDescent="0.2">
      <c r="A254" s="831">
        <v>22</v>
      </c>
      <c r="B254" s="832" t="s">
        <v>896</v>
      </c>
      <c r="C254" s="832" t="s">
        <v>900</v>
      </c>
      <c r="D254" s="833" t="s">
        <v>1502</v>
      </c>
      <c r="E254" s="834" t="s">
        <v>915</v>
      </c>
      <c r="F254" s="832" t="s">
        <v>897</v>
      </c>
      <c r="G254" s="832" t="s">
        <v>1373</v>
      </c>
      <c r="H254" s="832" t="s">
        <v>554</v>
      </c>
      <c r="I254" s="832" t="s">
        <v>1374</v>
      </c>
      <c r="J254" s="832" t="s">
        <v>1375</v>
      </c>
      <c r="K254" s="832" t="s">
        <v>1376</v>
      </c>
      <c r="L254" s="835">
        <v>61.97</v>
      </c>
      <c r="M254" s="835">
        <v>61.97</v>
      </c>
      <c r="N254" s="832">
        <v>1</v>
      </c>
      <c r="O254" s="836">
        <v>1</v>
      </c>
      <c r="P254" s="835">
        <v>61.97</v>
      </c>
      <c r="Q254" s="837">
        <v>1</v>
      </c>
      <c r="R254" s="832">
        <v>1</v>
      </c>
      <c r="S254" s="837">
        <v>1</v>
      </c>
      <c r="T254" s="836">
        <v>1</v>
      </c>
      <c r="U254" s="838">
        <v>1</v>
      </c>
    </row>
    <row r="255" spans="1:21" ht="14.45" customHeight="1" x14ac:dyDescent="0.2">
      <c r="A255" s="831">
        <v>22</v>
      </c>
      <c r="B255" s="832" t="s">
        <v>896</v>
      </c>
      <c r="C255" s="832" t="s">
        <v>900</v>
      </c>
      <c r="D255" s="833" t="s">
        <v>1502</v>
      </c>
      <c r="E255" s="834" t="s">
        <v>915</v>
      </c>
      <c r="F255" s="832" t="s">
        <v>897</v>
      </c>
      <c r="G255" s="832" t="s">
        <v>1373</v>
      </c>
      <c r="H255" s="832" t="s">
        <v>554</v>
      </c>
      <c r="I255" s="832" t="s">
        <v>1377</v>
      </c>
      <c r="J255" s="832" t="s">
        <v>1375</v>
      </c>
      <c r="K255" s="832" t="s">
        <v>1378</v>
      </c>
      <c r="L255" s="835">
        <v>61.97</v>
      </c>
      <c r="M255" s="835">
        <v>61.97</v>
      </c>
      <c r="N255" s="832">
        <v>1</v>
      </c>
      <c r="O255" s="836">
        <v>1</v>
      </c>
      <c r="P255" s="835">
        <v>61.97</v>
      </c>
      <c r="Q255" s="837">
        <v>1</v>
      </c>
      <c r="R255" s="832">
        <v>1</v>
      </c>
      <c r="S255" s="837">
        <v>1</v>
      </c>
      <c r="T255" s="836">
        <v>1</v>
      </c>
      <c r="U255" s="838">
        <v>1</v>
      </c>
    </row>
    <row r="256" spans="1:21" ht="14.45" customHeight="1" x14ac:dyDescent="0.2">
      <c r="A256" s="831">
        <v>22</v>
      </c>
      <c r="B256" s="832" t="s">
        <v>896</v>
      </c>
      <c r="C256" s="832" t="s">
        <v>900</v>
      </c>
      <c r="D256" s="833" t="s">
        <v>1502</v>
      </c>
      <c r="E256" s="834" t="s">
        <v>915</v>
      </c>
      <c r="F256" s="832" t="s">
        <v>897</v>
      </c>
      <c r="G256" s="832" t="s">
        <v>1379</v>
      </c>
      <c r="H256" s="832" t="s">
        <v>554</v>
      </c>
      <c r="I256" s="832" t="s">
        <v>1380</v>
      </c>
      <c r="J256" s="832" t="s">
        <v>1381</v>
      </c>
      <c r="K256" s="832" t="s">
        <v>1382</v>
      </c>
      <c r="L256" s="835">
        <v>31.32</v>
      </c>
      <c r="M256" s="835">
        <v>31.32</v>
      </c>
      <c r="N256" s="832">
        <v>1</v>
      </c>
      <c r="O256" s="836">
        <v>1</v>
      </c>
      <c r="P256" s="835"/>
      <c r="Q256" s="837">
        <v>0</v>
      </c>
      <c r="R256" s="832"/>
      <c r="S256" s="837">
        <v>0</v>
      </c>
      <c r="T256" s="836"/>
      <c r="U256" s="838">
        <v>0</v>
      </c>
    </row>
    <row r="257" spans="1:21" ht="14.45" customHeight="1" x14ac:dyDescent="0.2">
      <c r="A257" s="831">
        <v>22</v>
      </c>
      <c r="B257" s="832" t="s">
        <v>896</v>
      </c>
      <c r="C257" s="832" t="s">
        <v>900</v>
      </c>
      <c r="D257" s="833" t="s">
        <v>1502</v>
      </c>
      <c r="E257" s="834" t="s">
        <v>915</v>
      </c>
      <c r="F257" s="832" t="s">
        <v>897</v>
      </c>
      <c r="G257" s="832" t="s">
        <v>1379</v>
      </c>
      <c r="H257" s="832" t="s">
        <v>554</v>
      </c>
      <c r="I257" s="832" t="s">
        <v>1383</v>
      </c>
      <c r="J257" s="832" t="s">
        <v>1381</v>
      </c>
      <c r="K257" s="832" t="s">
        <v>1384</v>
      </c>
      <c r="L257" s="835">
        <v>31.32</v>
      </c>
      <c r="M257" s="835">
        <v>31.32</v>
      </c>
      <c r="N257" s="832">
        <v>1</v>
      </c>
      <c r="O257" s="836">
        <v>1</v>
      </c>
      <c r="P257" s="835"/>
      <c r="Q257" s="837">
        <v>0</v>
      </c>
      <c r="R257" s="832"/>
      <c r="S257" s="837">
        <v>0</v>
      </c>
      <c r="T257" s="836"/>
      <c r="U257" s="838">
        <v>0</v>
      </c>
    </row>
    <row r="258" spans="1:21" ht="14.45" customHeight="1" x14ac:dyDescent="0.2">
      <c r="A258" s="831">
        <v>22</v>
      </c>
      <c r="B258" s="832" t="s">
        <v>896</v>
      </c>
      <c r="C258" s="832" t="s">
        <v>900</v>
      </c>
      <c r="D258" s="833" t="s">
        <v>1502</v>
      </c>
      <c r="E258" s="834" t="s">
        <v>915</v>
      </c>
      <c r="F258" s="832" t="s">
        <v>897</v>
      </c>
      <c r="G258" s="832" t="s">
        <v>1270</v>
      </c>
      <c r="H258" s="832" t="s">
        <v>554</v>
      </c>
      <c r="I258" s="832" t="s">
        <v>1385</v>
      </c>
      <c r="J258" s="832" t="s">
        <v>1386</v>
      </c>
      <c r="K258" s="832" t="s">
        <v>1387</v>
      </c>
      <c r="L258" s="835">
        <v>311.02</v>
      </c>
      <c r="M258" s="835">
        <v>311.02</v>
      </c>
      <c r="N258" s="832">
        <v>1</v>
      </c>
      <c r="O258" s="836">
        <v>0.5</v>
      </c>
      <c r="P258" s="835"/>
      <c r="Q258" s="837">
        <v>0</v>
      </c>
      <c r="R258" s="832"/>
      <c r="S258" s="837">
        <v>0</v>
      </c>
      <c r="T258" s="836"/>
      <c r="U258" s="838">
        <v>0</v>
      </c>
    </row>
    <row r="259" spans="1:21" ht="14.45" customHeight="1" x14ac:dyDescent="0.2">
      <c r="A259" s="831">
        <v>22</v>
      </c>
      <c r="B259" s="832" t="s">
        <v>896</v>
      </c>
      <c r="C259" s="832" t="s">
        <v>900</v>
      </c>
      <c r="D259" s="833" t="s">
        <v>1502</v>
      </c>
      <c r="E259" s="834" t="s">
        <v>915</v>
      </c>
      <c r="F259" s="832" t="s">
        <v>897</v>
      </c>
      <c r="G259" s="832" t="s">
        <v>1270</v>
      </c>
      <c r="H259" s="832" t="s">
        <v>554</v>
      </c>
      <c r="I259" s="832" t="s">
        <v>1388</v>
      </c>
      <c r="J259" s="832" t="s">
        <v>1389</v>
      </c>
      <c r="K259" s="832" t="s">
        <v>1390</v>
      </c>
      <c r="L259" s="835">
        <v>0</v>
      </c>
      <c r="M259" s="835">
        <v>0</v>
      </c>
      <c r="N259" s="832">
        <v>1</v>
      </c>
      <c r="O259" s="836">
        <v>0.5</v>
      </c>
      <c r="P259" s="835">
        <v>0</v>
      </c>
      <c r="Q259" s="837"/>
      <c r="R259" s="832">
        <v>1</v>
      </c>
      <c r="S259" s="837">
        <v>1</v>
      </c>
      <c r="T259" s="836">
        <v>0.5</v>
      </c>
      <c r="U259" s="838">
        <v>1</v>
      </c>
    </row>
    <row r="260" spans="1:21" ht="14.45" customHeight="1" x14ac:dyDescent="0.2">
      <c r="A260" s="831">
        <v>22</v>
      </c>
      <c r="B260" s="832" t="s">
        <v>896</v>
      </c>
      <c r="C260" s="832" t="s">
        <v>900</v>
      </c>
      <c r="D260" s="833" t="s">
        <v>1502</v>
      </c>
      <c r="E260" s="834" t="s">
        <v>915</v>
      </c>
      <c r="F260" s="832" t="s">
        <v>897</v>
      </c>
      <c r="G260" s="832" t="s">
        <v>1391</v>
      </c>
      <c r="H260" s="832" t="s">
        <v>554</v>
      </c>
      <c r="I260" s="832" t="s">
        <v>1392</v>
      </c>
      <c r="J260" s="832" t="s">
        <v>1393</v>
      </c>
      <c r="K260" s="832" t="s">
        <v>989</v>
      </c>
      <c r="L260" s="835">
        <v>184.74</v>
      </c>
      <c r="M260" s="835">
        <v>184.74</v>
      </c>
      <c r="N260" s="832">
        <v>1</v>
      </c>
      <c r="O260" s="836">
        <v>0.5</v>
      </c>
      <c r="P260" s="835"/>
      <c r="Q260" s="837">
        <v>0</v>
      </c>
      <c r="R260" s="832"/>
      <c r="S260" s="837">
        <v>0</v>
      </c>
      <c r="T260" s="836"/>
      <c r="U260" s="838">
        <v>0</v>
      </c>
    </row>
    <row r="261" spans="1:21" ht="14.45" customHeight="1" x14ac:dyDescent="0.2">
      <c r="A261" s="831">
        <v>22</v>
      </c>
      <c r="B261" s="832" t="s">
        <v>896</v>
      </c>
      <c r="C261" s="832" t="s">
        <v>900</v>
      </c>
      <c r="D261" s="833" t="s">
        <v>1502</v>
      </c>
      <c r="E261" s="834" t="s">
        <v>915</v>
      </c>
      <c r="F261" s="832" t="s">
        <v>897</v>
      </c>
      <c r="G261" s="832" t="s">
        <v>997</v>
      </c>
      <c r="H261" s="832" t="s">
        <v>554</v>
      </c>
      <c r="I261" s="832" t="s">
        <v>1183</v>
      </c>
      <c r="J261" s="832" t="s">
        <v>1184</v>
      </c>
      <c r="K261" s="832" t="s">
        <v>1185</v>
      </c>
      <c r="L261" s="835">
        <v>0</v>
      </c>
      <c r="M261" s="835">
        <v>0</v>
      </c>
      <c r="N261" s="832">
        <v>1</v>
      </c>
      <c r="O261" s="836">
        <v>1</v>
      </c>
      <c r="P261" s="835">
        <v>0</v>
      </c>
      <c r="Q261" s="837"/>
      <c r="R261" s="832">
        <v>1</v>
      </c>
      <c r="S261" s="837">
        <v>1</v>
      </c>
      <c r="T261" s="836">
        <v>1</v>
      </c>
      <c r="U261" s="838">
        <v>1</v>
      </c>
    </row>
    <row r="262" spans="1:21" ht="14.45" customHeight="1" x14ac:dyDescent="0.2">
      <c r="A262" s="831">
        <v>22</v>
      </c>
      <c r="B262" s="832" t="s">
        <v>896</v>
      </c>
      <c r="C262" s="832" t="s">
        <v>900</v>
      </c>
      <c r="D262" s="833" t="s">
        <v>1502</v>
      </c>
      <c r="E262" s="834" t="s">
        <v>915</v>
      </c>
      <c r="F262" s="832" t="s">
        <v>897</v>
      </c>
      <c r="G262" s="832" t="s">
        <v>1013</v>
      </c>
      <c r="H262" s="832" t="s">
        <v>608</v>
      </c>
      <c r="I262" s="832" t="s">
        <v>1014</v>
      </c>
      <c r="J262" s="832" t="s">
        <v>874</v>
      </c>
      <c r="K262" s="832" t="s">
        <v>1015</v>
      </c>
      <c r="L262" s="835">
        <v>74.08</v>
      </c>
      <c r="M262" s="835">
        <v>666.72</v>
      </c>
      <c r="N262" s="832">
        <v>9</v>
      </c>
      <c r="O262" s="836">
        <v>9</v>
      </c>
      <c r="P262" s="835">
        <v>296.32</v>
      </c>
      <c r="Q262" s="837">
        <v>0.44444444444444442</v>
      </c>
      <c r="R262" s="832">
        <v>4</v>
      </c>
      <c r="S262" s="837">
        <v>0.44444444444444442</v>
      </c>
      <c r="T262" s="836">
        <v>4</v>
      </c>
      <c r="U262" s="838">
        <v>0.44444444444444442</v>
      </c>
    </row>
    <row r="263" spans="1:21" ht="14.45" customHeight="1" x14ac:dyDescent="0.2">
      <c r="A263" s="831">
        <v>22</v>
      </c>
      <c r="B263" s="832" t="s">
        <v>896</v>
      </c>
      <c r="C263" s="832" t="s">
        <v>900</v>
      </c>
      <c r="D263" s="833" t="s">
        <v>1502</v>
      </c>
      <c r="E263" s="834" t="s">
        <v>915</v>
      </c>
      <c r="F263" s="832" t="s">
        <v>897</v>
      </c>
      <c r="G263" s="832" t="s">
        <v>1013</v>
      </c>
      <c r="H263" s="832" t="s">
        <v>608</v>
      </c>
      <c r="I263" s="832" t="s">
        <v>1016</v>
      </c>
      <c r="J263" s="832" t="s">
        <v>874</v>
      </c>
      <c r="K263" s="832" t="s">
        <v>1017</v>
      </c>
      <c r="L263" s="835">
        <v>94.28</v>
      </c>
      <c r="M263" s="835">
        <v>942.8</v>
      </c>
      <c r="N263" s="832">
        <v>10</v>
      </c>
      <c r="O263" s="836">
        <v>9.5</v>
      </c>
      <c r="P263" s="835">
        <v>471.4</v>
      </c>
      <c r="Q263" s="837">
        <v>0.5</v>
      </c>
      <c r="R263" s="832">
        <v>5</v>
      </c>
      <c r="S263" s="837">
        <v>0.5</v>
      </c>
      <c r="T263" s="836">
        <v>4.5</v>
      </c>
      <c r="U263" s="838">
        <v>0.47368421052631576</v>
      </c>
    </row>
    <row r="264" spans="1:21" ht="14.45" customHeight="1" x14ac:dyDescent="0.2">
      <c r="A264" s="831">
        <v>22</v>
      </c>
      <c r="B264" s="832" t="s">
        <v>896</v>
      </c>
      <c r="C264" s="832" t="s">
        <v>900</v>
      </c>
      <c r="D264" s="833" t="s">
        <v>1502</v>
      </c>
      <c r="E264" s="834" t="s">
        <v>915</v>
      </c>
      <c r="F264" s="832" t="s">
        <v>897</v>
      </c>
      <c r="G264" s="832" t="s">
        <v>1013</v>
      </c>
      <c r="H264" s="832" t="s">
        <v>608</v>
      </c>
      <c r="I264" s="832" t="s">
        <v>1018</v>
      </c>
      <c r="J264" s="832" t="s">
        <v>874</v>
      </c>
      <c r="K264" s="832" t="s">
        <v>1019</v>
      </c>
      <c r="L264" s="835">
        <v>168.36</v>
      </c>
      <c r="M264" s="835">
        <v>2020.3200000000002</v>
      </c>
      <c r="N264" s="832">
        <v>12</v>
      </c>
      <c r="O264" s="836">
        <v>9</v>
      </c>
      <c r="P264" s="835">
        <v>1178.52</v>
      </c>
      <c r="Q264" s="837">
        <v>0.58333333333333326</v>
      </c>
      <c r="R264" s="832">
        <v>7</v>
      </c>
      <c r="S264" s="837">
        <v>0.58333333333333337</v>
      </c>
      <c r="T264" s="836">
        <v>5.5</v>
      </c>
      <c r="U264" s="838">
        <v>0.61111111111111116</v>
      </c>
    </row>
    <row r="265" spans="1:21" ht="14.45" customHeight="1" x14ac:dyDescent="0.2">
      <c r="A265" s="831">
        <v>22</v>
      </c>
      <c r="B265" s="832" t="s">
        <v>896</v>
      </c>
      <c r="C265" s="832" t="s">
        <v>900</v>
      </c>
      <c r="D265" s="833" t="s">
        <v>1502</v>
      </c>
      <c r="E265" s="834" t="s">
        <v>915</v>
      </c>
      <c r="F265" s="832" t="s">
        <v>897</v>
      </c>
      <c r="G265" s="832" t="s">
        <v>1013</v>
      </c>
      <c r="H265" s="832" t="s">
        <v>608</v>
      </c>
      <c r="I265" s="832" t="s">
        <v>1020</v>
      </c>
      <c r="J265" s="832" t="s">
        <v>874</v>
      </c>
      <c r="K265" s="832" t="s">
        <v>1021</v>
      </c>
      <c r="L265" s="835">
        <v>115.33</v>
      </c>
      <c r="M265" s="835">
        <v>1499.29</v>
      </c>
      <c r="N265" s="832">
        <v>13</v>
      </c>
      <c r="O265" s="836">
        <v>11.5</v>
      </c>
      <c r="P265" s="835">
        <v>576.65</v>
      </c>
      <c r="Q265" s="837">
        <v>0.38461538461538464</v>
      </c>
      <c r="R265" s="832">
        <v>5</v>
      </c>
      <c r="S265" s="837">
        <v>0.38461538461538464</v>
      </c>
      <c r="T265" s="836">
        <v>5</v>
      </c>
      <c r="U265" s="838">
        <v>0.43478260869565216</v>
      </c>
    </row>
    <row r="266" spans="1:21" ht="14.45" customHeight="1" x14ac:dyDescent="0.2">
      <c r="A266" s="831">
        <v>22</v>
      </c>
      <c r="B266" s="832" t="s">
        <v>896</v>
      </c>
      <c r="C266" s="832" t="s">
        <v>900</v>
      </c>
      <c r="D266" s="833" t="s">
        <v>1502</v>
      </c>
      <c r="E266" s="834" t="s">
        <v>915</v>
      </c>
      <c r="F266" s="832" t="s">
        <v>897</v>
      </c>
      <c r="G266" s="832" t="s">
        <v>1013</v>
      </c>
      <c r="H266" s="832" t="s">
        <v>608</v>
      </c>
      <c r="I266" s="832" t="s">
        <v>1022</v>
      </c>
      <c r="J266" s="832" t="s">
        <v>871</v>
      </c>
      <c r="K266" s="832" t="s">
        <v>1023</v>
      </c>
      <c r="L266" s="835">
        <v>105.23</v>
      </c>
      <c r="M266" s="835">
        <v>4419.66</v>
      </c>
      <c r="N266" s="832">
        <v>42</v>
      </c>
      <c r="O266" s="836">
        <v>38</v>
      </c>
      <c r="P266" s="835">
        <v>1894.14</v>
      </c>
      <c r="Q266" s="837">
        <v>0.4285714285714286</v>
      </c>
      <c r="R266" s="832">
        <v>18</v>
      </c>
      <c r="S266" s="837">
        <v>0.42857142857142855</v>
      </c>
      <c r="T266" s="836">
        <v>17</v>
      </c>
      <c r="U266" s="838">
        <v>0.44736842105263158</v>
      </c>
    </row>
    <row r="267" spans="1:21" ht="14.45" customHeight="1" x14ac:dyDescent="0.2">
      <c r="A267" s="831">
        <v>22</v>
      </c>
      <c r="B267" s="832" t="s">
        <v>896</v>
      </c>
      <c r="C267" s="832" t="s">
        <v>900</v>
      </c>
      <c r="D267" s="833" t="s">
        <v>1502</v>
      </c>
      <c r="E267" s="834" t="s">
        <v>915</v>
      </c>
      <c r="F267" s="832" t="s">
        <v>897</v>
      </c>
      <c r="G267" s="832" t="s">
        <v>1013</v>
      </c>
      <c r="H267" s="832" t="s">
        <v>608</v>
      </c>
      <c r="I267" s="832" t="s">
        <v>1024</v>
      </c>
      <c r="J267" s="832" t="s">
        <v>871</v>
      </c>
      <c r="K267" s="832" t="s">
        <v>1025</v>
      </c>
      <c r="L267" s="835">
        <v>126.27</v>
      </c>
      <c r="M267" s="835">
        <v>10480.410000000007</v>
      </c>
      <c r="N267" s="832">
        <v>83</v>
      </c>
      <c r="O267" s="836">
        <v>68</v>
      </c>
      <c r="P267" s="835">
        <v>4040.64</v>
      </c>
      <c r="Q267" s="837">
        <v>0.38554216867469854</v>
      </c>
      <c r="R267" s="832">
        <v>32</v>
      </c>
      <c r="S267" s="837">
        <v>0.38554216867469882</v>
      </c>
      <c r="T267" s="836">
        <v>26</v>
      </c>
      <c r="U267" s="838">
        <v>0.38235294117647056</v>
      </c>
    </row>
    <row r="268" spans="1:21" ht="14.45" customHeight="1" x14ac:dyDescent="0.2">
      <c r="A268" s="831">
        <v>22</v>
      </c>
      <c r="B268" s="832" t="s">
        <v>896</v>
      </c>
      <c r="C268" s="832" t="s">
        <v>900</v>
      </c>
      <c r="D268" s="833" t="s">
        <v>1502</v>
      </c>
      <c r="E268" s="834" t="s">
        <v>915</v>
      </c>
      <c r="F268" s="832" t="s">
        <v>897</v>
      </c>
      <c r="G268" s="832" t="s">
        <v>1013</v>
      </c>
      <c r="H268" s="832" t="s">
        <v>608</v>
      </c>
      <c r="I268" s="832" t="s">
        <v>1026</v>
      </c>
      <c r="J268" s="832" t="s">
        <v>871</v>
      </c>
      <c r="K268" s="832" t="s">
        <v>1027</v>
      </c>
      <c r="L268" s="835">
        <v>63.14</v>
      </c>
      <c r="M268" s="835">
        <v>441.98</v>
      </c>
      <c r="N268" s="832">
        <v>7</v>
      </c>
      <c r="O268" s="836">
        <v>5</v>
      </c>
      <c r="P268" s="835">
        <v>126.28</v>
      </c>
      <c r="Q268" s="837">
        <v>0.2857142857142857</v>
      </c>
      <c r="R268" s="832">
        <v>2</v>
      </c>
      <c r="S268" s="837">
        <v>0.2857142857142857</v>
      </c>
      <c r="T268" s="836">
        <v>2</v>
      </c>
      <c r="U268" s="838">
        <v>0.4</v>
      </c>
    </row>
    <row r="269" spans="1:21" ht="14.45" customHeight="1" x14ac:dyDescent="0.2">
      <c r="A269" s="831">
        <v>22</v>
      </c>
      <c r="B269" s="832" t="s">
        <v>896</v>
      </c>
      <c r="C269" s="832" t="s">
        <v>900</v>
      </c>
      <c r="D269" s="833" t="s">
        <v>1502</v>
      </c>
      <c r="E269" s="834" t="s">
        <v>915</v>
      </c>
      <c r="F269" s="832" t="s">
        <v>897</v>
      </c>
      <c r="G269" s="832" t="s">
        <v>1013</v>
      </c>
      <c r="H269" s="832" t="s">
        <v>608</v>
      </c>
      <c r="I269" s="832" t="s">
        <v>1028</v>
      </c>
      <c r="J269" s="832" t="s">
        <v>871</v>
      </c>
      <c r="K269" s="832" t="s">
        <v>1029</v>
      </c>
      <c r="L269" s="835">
        <v>84.18</v>
      </c>
      <c r="M269" s="835">
        <v>9175.6199999999953</v>
      </c>
      <c r="N269" s="832">
        <v>109</v>
      </c>
      <c r="O269" s="836">
        <v>83.5</v>
      </c>
      <c r="P269" s="835">
        <v>4966.619999999999</v>
      </c>
      <c r="Q269" s="837">
        <v>0.54128440366972497</v>
      </c>
      <c r="R269" s="832">
        <v>59</v>
      </c>
      <c r="S269" s="837">
        <v>0.54128440366972475</v>
      </c>
      <c r="T269" s="836">
        <v>45.5</v>
      </c>
      <c r="U269" s="838">
        <v>0.54491017964071853</v>
      </c>
    </row>
    <row r="270" spans="1:21" ht="14.45" customHeight="1" x14ac:dyDescent="0.2">
      <c r="A270" s="831">
        <v>22</v>
      </c>
      <c r="B270" s="832" t="s">
        <v>896</v>
      </c>
      <c r="C270" s="832" t="s">
        <v>900</v>
      </c>
      <c r="D270" s="833" t="s">
        <v>1502</v>
      </c>
      <c r="E270" s="834" t="s">
        <v>915</v>
      </c>
      <c r="F270" s="832" t="s">
        <v>897</v>
      </c>
      <c r="G270" s="832" t="s">
        <v>1013</v>
      </c>
      <c r="H270" s="832" t="s">
        <v>608</v>
      </c>
      <c r="I270" s="832" t="s">
        <v>1030</v>
      </c>
      <c r="J270" s="832" t="s">
        <v>874</v>
      </c>
      <c r="K270" s="832" t="s">
        <v>1031</v>
      </c>
      <c r="L270" s="835">
        <v>63.14</v>
      </c>
      <c r="M270" s="835">
        <v>505.12</v>
      </c>
      <c r="N270" s="832">
        <v>8</v>
      </c>
      <c r="O270" s="836">
        <v>6.5</v>
      </c>
      <c r="P270" s="835">
        <v>252.56</v>
      </c>
      <c r="Q270" s="837">
        <v>0.5</v>
      </c>
      <c r="R270" s="832">
        <v>4</v>
      </c>
      <c r="S270" s="837">
        <v>0.5</v>
      </c>
      <c r="T270" s="836">
        <v>3</v>
      </c>
      <c r="U270" s="838">
        <v>0.46153846153846156</v>
      </c>
    </row>
    <row r="271" spans="1:21" ht="14.45" customHeight="1" x14ac:dyDescent="0.2">
      <c r="A271" s="831">
        <v>22</v>
      </c>
      <c r="B271" s="832" t="s">
        <v>896</v>
      </c>
      <c r="C271" s="832" t="s">
        <v>900</v>
      </c>
      <c r="D271" s="833" t="s">
        <v>1502</v>
      </c>
      <c r="E271" s="834" t="s">
        <v>915</v>
      </c>
      <c r="F271" s="832" t="s">
        <v>897</v>
      </c>
      <c r="G271" s="832" t="s">
        <v>1013</v>
      </c>
      <c r="H271" s="832" t="s">
        <v>608</v>
      </c>
      <c r="I271" s="832" t="s">
        <v>1032</v>
      </c>
      <c r="J271" s="832" t="s">
        <v>874</v>
      </c>
      <c r="K271" s="832" t="s">
        <v>1033</v>
      </c>
      <c r="L271" s="835">
        <v>105.23</v>
      </c>
      <c r="M271" s="835">
        <v>841.83999999999992</v>
      </c>
      <c r="N271" s="832">
        <v>8</v>
      </c>
      <c r="O271" s="836">
        <v>7</v>
      </c>
      <c r="P271" s="835">
        <v>315.69</v>
      </c>
      <c r="Q271" s="837">
        <v>0.37500000000000006</v>
      </c>
      <c r="R271" s="832">
        <v>3</v>
      </c>
      <c r="S271" s="837">
        <v>0.375</v>
      </c>
      <c r="T271" s="836">
        <v>2.5</v>
      </c>
      <c r="U271" s="838">
        <v>0.35714285714285715</v>
      </c>
    </row>
    <row r="272" spans="1:21" ht="14.45" customHeight="1" x14ac:dyDescent="0.2">
      <c r="A272" s="831">
        <v>22</v>
      </c>
      <c r="B272" s="832" t="s">
        <v>896</v>
      </c>
      <c r="C272" s="832" t="s">
        <v>900</v>
      </c>
      <c r="D272" s="833" t="s">
        <v>1502</v>
      </c>
      <c r="E272" s="834" t="s">
        <v>915</v>
      </c>
      <c r="F272" s="832" t="s">
        <v>897</v>
      </c>
      <c r="G272" s="832" t="s">
        <v>1013</v>
      </c>
      <c r="H272" s="832" t="s">
        <v>608</v>
      </c>
      <c r="I272" s="832" t="s">
        <v>873</v>
      </c>
      <c r="J272" s="832" t="s">
        <v>874</v>
      </c>
      <c r="K272" s="832" t="s">
        <v>875</v>
      </c>
      <c r="L272" s="835">
        <v>49.08</v>
      </c>
      <c r="M272" s="835">
        <v>343.56</v>
      </c>
      <c r="N272" s="832">
        <v>7</v>
      </c>
      <c r="O272" s="836">
        <v>4.5</v>
      </c>
      <c r="P272" s="835">
        <v>147.24</v>
      </c>
      <c r="Q272" s="837">
        <v>0.4285714285714286</v>
      </c>
      <c r="R272" s="832">
        <v>3</v>
      </c>
      <c r="S272" s="837">
        <v>0.42857142857142855</v>
      </c>
      <c r="T272" s="836">
        <v>2</v>
      </c>
      <c r="U272" s="838">
        <v>0.44444444444444442</v>
      </c>
    </row>
    <row r="273" spans="1:21" ht="14.45" customHeight="1" x14ac:dyDescent="0.2">
      <c r="A273" s="831">
        <v>22</v>
      </c>
      <c r="B273" s="832" t="s">
        <v>896</v>
      </c>
      <c r="C273" s="832" t="s">
        <v>900</v>
      </c>
      <c r="D273" s="833" t="s">
        <v>1502</v>
      </c>
      <c r="E273" s="834" t="s">
        <v>915</v>
      </c>
      <c r="F273" s="832" t="s">
        <v>897</v>
      </c>
      <c r="G273" s="832" t="s">
        <v>1013</v>
      </c>
      <c r="H273" s="832" t="s">
        <v>608</v>
      </c>
      <c r="I273" s="832" t="s">
        <v>1034</v>
      </c>
      <c r="J273" s="832" t="s">
        <v>874</v>
      </c>
      <c r="K273" s="832" t="s">
        <v>1035</v>
      </c>
      <c r="L273" s="835">
        <v>126.27</v>
      </c>
      <c r="M273" s="835">
        <v>3156.75</v>
      </c>
      <c r="N273" s="832">
        <v>25</v>
      </c>
      <c r="O273" s="836">
        <v>21</v>
      </c>
      <c r="P273" s="835">
        <v>1010.16</v>
      </c>
      <c r="Q273" s="837">
        <v>0.32</v>
      </c>
      <c r="R273" s="832">
        <v>8</v>
      </c>
      <c r="S273" s="837">
        <v>0.32</v>
      </c>
      <c r="T273" s="836">
        <v>6.5</v>
      </c>
      <c r="U273" s="838">
        <v>0.30952380952380953</v>
      </c>
    </row>
    <row r="274" spans="1:21" ht="14.45" customHeight="1" x14ac:dyDescent="0.2">
      <c r="A274" s="831">
        <v>22</v>
      </c>
      <c r="B274" s="832" t="s">
        <v>896</v>
      </c>
      <c r="C274" s="832" t="s">
        <v>900</v>
      </c>
      <c r="D274" s="833" t="s">
        <v>1502</v>
      </c>
      <c r="E274" s="834" t="s">
        <v>915</v>
      </c>
      <c r="F274" s="832" t="s">
        <v>897</v>
      </c>
      <c r="G274" s="832" t="s">
        <v>1013</v>
      </c>
      <c r="H274" s="832" t="s">
        <v>608</v>
      </c>
      <c r="I274" s="832" t="s">
        <v>1036</v>
      </c>
      <c r="J274" s="832" t="s">
        <v>874</v>
      </c>
      <c r="K274" s="832" t="s">
        <v>1037</v>
      </c>
      <c r="L274" s="835">
        <v>84.18</v>
      </c>
      <c r="M274" s="835">
        <v>3198.8400000000011</v>
      </c>
      <c r="N274" s="832">
        <v>38</v>
      </c>
      <c r="O274" s="836">
        <v>30.5</v>
      </c>
      <c r="P274" s="835">
        <v>1767.7800000000009</v>
      </c>
      <c r="Q274" s="837">
        <v>0.55263157894736847</v>
      </c>
      <c r="R274" s="832">
        <v>21</v>
      </c>
      <c r="S274" s="837">
        <v>0.55263157894736847</v>
      </c>
      <c r="T274" s="836">
        <v>17</v>
      </c>
      <c r="U274" s="838">
        <v>0.55737704918032782</v>
      </c>
    </row>
    <row r="275" spans="1:21" ht="14.45" customHeight="1" x14ac:dyDescent="0.2">
      <c r="A275" s="831">
        <v>22</v>
      </c>
      <c r="B275" s="832" t="s">
        <v>896</v>
      </c>
      <c r="C275" s="832" t="s">
        <v>900</v>
      </c>
      <c r="D275" s="833" t="s">
        <v>1502</v>
      </c>
      <c r="E275" s="834" t="s">
        <v>915</v>
      </c>
      <c r="F275" s="832" t="s">
        <v>897</v>
      </c>
      <c r="G275" s="832" t="s">
        <v>1013</v>
      </c>
      <c r="H275" s="832" t="s">
        <v>608</v>
      </c>
      <c r="I275" s="832" t="s">
        <v>870</v>
      </c>
      <c r="J275" s="832" t="s">
        <v>871</v>
      </c>
      <c r="K275" s="832" t="s">
        <v>872</v>
      </c>
      <c r="L275" s="835">
        <v>49.08</v>
      </c>
      <c r="M275" s="835">
        <v>490.79999999999995</v>
      </c>
      <c r="N275" s="832">
        <v>10</v>
      </c>
      <c r="O275" s="836">
        <v>6</v>
      </c>
      <c r="P275" s="835">
        <v>147.24</v>
      </c>
      <c r="Q275" s="837">
        <v>0.30000000000000004</v>
      </c>
      <c r="R275" s="832">
        <v>3</v>
      </c>
      <c r="S275" s="837">
        <v>0.3</v>
      </c>
      <c r="T275" s="836">
        <v>1.5</v>
      </c>
      <c r="U275" s="838">
        <v>0.25</v>
      </c>
    </row>
    <row r="276" spans="1:21" ht="14.45" customHeight="1" x14ac:dyDescent="0.2">
      <c r="A276" s="831">
        <v>22</v>
      </c>
      <c r="B276" s="832" t="s">
        <v>896</v>
      </c>
      <c r="C276" s="832" t="s">
        <v>900</v>
      </c>
      <c r="D276" s="833" t="s">
        <v>1502</v>
      </c>
      <c r="E276" s="834" t="s">
        <v>915</v>
      </c>
      <c r="F276" s="832" t="s">
        <v>897</v>
      </c>
      <c r="G276" s="832" t="s">
        <v>1042</v>
      </c>
      <c r="H276" s="832" t="s">
        <v>554</v>
      </c>
      <c r="I276" s="832" t="s">
        <v>1043</v>
      </c>
      <c r="J276" s="832" t="s">
        <v>1044</v>
      </c>
      <c r="K276" s="832" t="s">
        <v>1045</v>
      </c>
      <c r="L276" s="835">
        <v>0</v>
      </c>
      <c r="M276" s="835">
        <v>0</v>
      </c>
      <c r="N276" s="832">
        <v>27</v>
      </c>
      <c r="O276" s="836">
        <v>18.5</v>
      </c>
      <c r="P276" s="835">
        <v>0</v>
      </c>
      <c r="Q276" s="837"/>
      <c r="R276" s="832">
        <v>25</v>
      </c>
      <c r="S276" s="837">
        <v>0.92592592592592593</v>
      </c>
      <c r="T276" s="836">
        <v>16.5</v>
      </c>
      <c r="U276" s="838">
        <v>0.89189189189189189</v>
      </c>
    </row>
    <row r="277" spans="1:21" ht="14.45" customHeight="1" x14ac:dyDescent="0.2">
      <c r="A277" s="831">
        <v>22</v>
      </c>
      <c r="B277" s="832" t="s">
        <v>896</v>
      </c>
      <c r="C277" s="832" t="s">
        <v>900</v>
      </c>
      <c r="D277" s="833" t="s">
        <v>1502</v>
      </c>
      <c r="E277" s="834" t="s">
        <v>915</v>
      </c>
      <c r="F277" s="832" t="s">
        <v>897</v>
      </c>
      <c r="G277" s="832" t="s">
        <v>1278</v>
      </c>
      <c r="H277" s="832" t="s">
        <v>554</v>
      </c>
      <c r="I277" s="832" t="s">
        <v>1279</v>
      </c>
      <c r="J277" s="832" t="s">
        <v>1280</v>
      </c>
      <c r="K277" s="832" t="s">
        <v>1281</v>
      </c>
      <c r="L277" s="835">
        <v>107.27</v>
      </c>
      <c r="M277" s="835">
        <v>107.27</v>
      </c>
      <c r="N277" s="832">
        <v>1</v>
      </c>
      <c r="O277" s="836">
        <v>0.5</v>
      </c>
      <c r="P277" s="835"/>
      <c r="Q277" s="837">
        <v>0</v>
      </c>
      <c r="R277" s="832"/>
      <c r="S277" s="837">
        <v>0</v>
      </c>
      <c r="T277" s="836"/>
      <c r="U277" s="838">
        <v>0</v>
      </c>
    </row>
    <row r="278" spans="1:21" ht="14.45" customHeight="1" x14ac:dyDescent="0.2">
      <c r="A278" s="831">
        <v>22</v>
      </c>
      <c r="B278" s="832" t="s">
        <v>896</v>
      </c>
      <c r="C278" s="832" t="s">
        <v>900</v>
      </c>
      <c r="D278" s="833" t="s">
        <v>1502</v>
      </c>
      <c r="E278" s="834" t="s">
        <v>916</v>
      </c>
      <c r="F278" s="832" t="s">
        <v>897</v>
      </c>
      <c r="G278" s="832" t="s">
        <v>1394</v>
      </c>
      <c r="H278" s="832" t="s">
        <v>554</v>
      </c>
      <c r="I278" s="832" t="s">
        <v>1395</v>
      </c>
      <c r="J278" s="832" t="s">
        <v>1396</v>
      </c>
      <c r="K278" s="832" t="s">
        <v>1397</v>
      </c>
      <c r="L278" s="835">
        <v>247.17</v>
      </c>
      <c r="M278" s="835">
        <v>247.17</v>
      </c>
      <c r="N278" s="832">
        <v>1</v>
      </c>
      <c r="O278" s="836">
        <v>1</v>
      </c>
      <c r="P278" s="835">
        <v>247.17</v>
      </c>
      <c r="Q278" s="837">
        <v>1</v>
      </c>
      <c r="R278" s="832">
        <v>1</v>
      </c>
      <c r="S278" s="837">
        <v>1</v>
      </c>
      <c r="T278" s="836">
        <v>1</v>
      </c>
      <c r="U278" s="838">
        <v>1</v>
      </c>
    </row>
    <row r="279" spans="1:21" ht="14.45" customHeight="1" x14ac:dyDescent="0.2">
      <c r="A279" s="831">
        <v>22</v>
      </c>
      <c r="B279" s="832" t="s">
        <v>896</v>
      </c>
      <c r="C279" s="832" t="s">
        <v>900</v>
      </c>
      <c r="D279" s="833" t="s">
        <v>1502</v>
      </c>
      <c r="E279" s="834" t="s">
        <v>916</v>
      </c>
      <c r="F279" s="832" t="s">
        <v>897</v>
      </c>
      <c r="G279" s="832" t="s">
        <v>917</v>
      </c>
      <c r="H279" s="832" t="s">
        <v>554</v>
      </c>
      <c r="I279" s="832" t="s">
        <v>1046</v>
      </c>
      <c r="J279" s="832" t="s">
        <v>1047</v>
      </c>
      <c r="K279" s="832" t="s">
        <v>920</v>
      </c>
      <c r="L279" s="835">
        <v>119.7</v>
      </c>
      <c r="M279" s="835">
        <v>119.7</v>
      </c>
      <c r="N279" s="832">
        <v>1</v>
      </c>
      <c r="O279" s="836">
        <v>0.5</v>
      </c>
      <c r="P279" s="835">
        <v>119.7</v>
      </c>
      <c r="Q279" s="837">
        <v>1</v>
      </c>
      <c r="R279" s="832">
        <v>1</v>
      </c>
      <c r="S279" s="837">
        <v>1</v>
      </c>
      <c r="T279" s="836">
        <v>0.5</v>
      </c>
      <c r="U279" s="838">
        <v>1</v>
      </c>
    </row>
    <row r="280" spans="1:21" ht="14.45" customHeight="1" x14ac:dyDescent="0.2">
      <c r="A280" s="831">
        <v>22</v>
      </c>
      <c r="B280" s="832" t="s">
        <v>896</v>
      </c>
      <c r="C280" s="832" t="s">
        <v>900</v>
      </c>
      <c r="D280" s="833" t="s">
        <v>1502</v>
      </c>
      <c r="E280" s="834" t="s">
        <v>916</v>
      </c>
      <c r="F280" s="832" t="s">
        <v>897</v>
      </c>
      <c r="G280" s="832" t="s">
        <v>1126</v>
      </c>
      <c r="H280" s="832" t="s">
        <v>554</v>
      </c>
      <c r="I280" s="832" t="s">
        <v>1398</v>
      </c>
      <c r="J280" s="832" t="s">
        <v>1399</v>
      </c>
      <c r="K280" s="832" t="s">
        <v>1400</v>
      </c>
      <c r="L280" s="835">
        <v>35.11</v>
      </c>
      <c r="M280" s="835">
        <v>35.11</v>
      </c>
      <c r="N280" s="832">
        <v>1</v>
      </c>
      <c r="O280" s="836">
        <v>0.5</v>
      </c>
      <c r="P280" s="835"/>
      <c r="Q280" s="837">
        <v>0</v>
      </c>
      <c r="R280" s="832"/>
      <c r="S280" s="837">
        <v>0</v>
      </c>
      <c r="T280" s="836"/>
      <c r="U280" s="838">
        <v>0</v>
      </c>
    </row>
    <row r="281" spans="1:21" ht="14.45" customHeight="1" x14ac:dyDescent="0.2">
      <c r="A281" s="831">
        <v>22</v>
      </c>
      <c r="B281" s="832" t="s">
        <v>896</v>
      </c>
      <c r="C281" s="832" t="s">
        <v>900</v>
      </c>
      <c r="D281" s="833" t="s">
        <v>1502</v>
      </c>
      <c r="E281" s="834" t="s">
        <v>916</v>
      </c>
      <c r="F281" s="832" t="s">
        <v>897</v>
      </c>
      <c r="G281" s="832" t="s">
        <v>1054</v>
      </c>
      <c r="H281" s="832" t="s">
        <v>608</v>
      </c>
      <c r="I281" s="832" t="s">
        <v>1055</v>
      </c>
      <c r="J281" s="832" t="s">
        <v>1056</v>
      </c>
      <c r="K281" s="832" t="s">
        <v>1057</v>
      </c>
      <c r="L281" s="835">
        <v>117.55</v>
      </c>
      <c r="M281" s="835">
        <v>117.55</v>
      </c>
      <c r="N281" s="832">
        <v>1</v>
      </c>
      <c r="O281" s="836">
        <v>1</v>
      </c>
      <c r="P281" s="835">
        <v>117.55</v>
      </c>
      <c r="Q281" s="837">
        <v>1</v>
      </c>
      <c r="R281" s="832">
        <v>1</v>
      </c>
      <c r="S281" s="837">
        <v>1</v>
      </c>
      <c r="T281" s="836">
        <v>1</v>
      </c>
      <c r="U281" s="838">
        <v>1</v>
      </c>
    </row>
    <row r="282" spans="1:21" ht="14.45" customHeight="1" x14ac:dyDescent="0.2">
      <c r="A282" s="831">
        <v>22</v>
      </c>
      <c r="B282" s="832" t="s">
        <v>896</v>
      </c>
      <c r="C282" s="832" t="s">
        <v>900</v>
      </c>
      <c r="D282" s="833" t="s">
        <v>1502</v>
      </c>
      <c r="E282" s="834" t="s">
        <v>916</v>
      </c>
      <c r="F282" s="832" t="s">
        <v>897</v>
      </c>
      <c r="G282" s="832" t="s">
        <v>1054</v>
      </c>
      <c r="H282" s="832" t="s">
        <v>554</v>
      </c>
      <c r="I282" s="832" t="s">
        <v>1401</v>
      </c>
      <c r="J282" s="832" t="s">
        <v>1402</v>
      </c>
      <c r="K282" s="832" t="s">
        <v>1403</v>
      </c>
      <c r="L282" s="835">
        <v>0</v>
      </c>
      <c r="M282" s="835">
        <v>0</v>
      </c>
      <c r="N282" s="832">
        <v>1</v>
      </c>
      <c r="O282" s="836">
        <v>0.5</v>
      </c>
      <c r="P282" s="835">
        <v>0</v>
      </c>
      <c r="Q282" s="837"/>
      <c r="R282" s="832">
        <v>1</v>
      </c>
      <c r="S282" s="837">
        <v>1</v>
      </c>
      <c r="T282" s="836">
        <v>0.5</v>
      </c>
      <c r="U282" s="838">
        <v>1</v>
      </c>
    </row>
    <row r="283" spans="1:21" ht="14.45" customHeight="1" x14ac:dyDescent="0.2">
      <c r="A283" s="831">
        <v>22</v>
      </c>
      <c r="B283" s="832" t="s">
        <v>896</v>
      </c>
      <c r="C283" s="832" t="s">
        <v>900</v>
      </c>
      <c r="D283" s="833" t="s">
        <v>1502</v>
      </c>
      <c r="E283" s="834" t="s">
        <v>916</v>
      </c>
      <c r="F283" s="832" t="s">
        <v>897</v>
      </c>
      <c r="G283" s="832" t="s">
        <v>1404</v>
      </c>
      <c r="H283" s="832" t="s">
        <v>554</v>
      </c>
      <c r="I283" s="832" t="s">
        <v>1405</v>
      </c>
      <c r="J283" s="832" t="s">
        <v>1406</v>
      </c>
      <c r="K283" s="832" t="s">
        <v>1407</v>
      </c>
      <c r="L283" s="835">
        <v>38.47</v>
      </c>
      <c r="M283" s="835">
        <v>38.47</v>
      </c>
      <c r="N283" s="832">
        <v>1</v>
      </c>
      <c r="O283" s="836">
        <v>1</v>
      </c>
      <c r="P283" s="835">
        <v>38.47</v>
      </c>
      <c r="Q283" s="837">
        <v>1</v>
      </c>
      <c r="R283" s="832">
        <v>1</v>
      </c>
      <c r="S283" s="837">
        <v>1</v>
      </c>
      <c r="T283" s="836">
        <v>1</v>
      </c>
      <c r="U283" s="838">
        <v>1</v>
      </c>
    </row>
    <row r="284" spans="1:21" ht="14.45" customHeight="1" x14ac:dyDescent="0.2">
      <c r="A284" s="831">
        <v>22</v>
      </c>
      <c r="B284" s="832" t="s">
        <v>896</v>
      </c>
      <c r="C284" s="832" t="s">
        <v>900</v>
      </c>
      <c r="D284" s="833" t="s">
        <v>1502</v>
      </c>
      <c r="E284" s="834" t="s">
        <v>916</v>
      </c>
      <c r="F284" s="832" t="s">
        <v>897</v>
      </c>
      <c r="G284" s="832" t="s">
        <v>931</v>
      </c>
      <c r="H284" s="832" t="s">
        <v>554</v>
      </c>
      <c r="I284" s="832" t="s">
        <v>932</v>
      </c>
      <c r="J284" s="832" t="s">
        <v>933</v>
      </c>
      <c r="K284" s="832" t="s">
        <v>934</v>
      </c>
      <c r="L284" s="835">
        <v>182.22</v>
      </c>
      <c r="M284" s="835">
        <v>364.44</v>
      </c>
      <c r="N284" s="832">
        <v>2</v>
      </c>
      <c r="O284" s="836">
        <v>1.5</v>
      </c>
      <c r="P284" s="835">
        <v>182.22</v>
      </c>
      <c r="Q284" s="837">
        <v>0.5</v>
      </c>
      <c r="R284" s="832">
        <v>1</v>
      </c>
      <c r="S284" s="837">
        <v>0.5</v>
      </c>
      <c r="T284" s="836">
        <v>1</v>
      </c>
      <c r="U284" s="838">
        <v>0.66666666666666663</v>
      </c>
    </row>
    <row r="285" spans="1:21" ht="14.45" customHeight="1" x14ac:dyDescent="0.2">
      <c r="A285" s="831">
        <v>22</v>
      </c>
      <c r="B285" s="832" t="s">
        <v>896</v>
      </c>
      <c r="C285" s="832" t="s">
        <v>900</v>
      </c>
      <c r="D285" s="833" t="s">
        <v>1502</v>
      </c>
      <c r="E285" s="834" t="s">
        <v>916</v>
      </c>
      <c r="F285" s="832" t="s">
        <v>897</v>
      </c>
      <c r="G285" s="832" t="s">
        <v>931</v>
      </c>
      <c r="H285" s="832" t="s">
        <v>554</v>
      </c>
      <c r="I285" s="832" t="s">
        <v>1408</v>
      </c>
      <c r="J285" s="832" t="s">
        <v>933</v>
      </c>
      <c r="K285" s="832" t="s">
        <v>1409</v>
      </c>
      <c r="L285" s="835">
        <v>273.33</v>
      </c>
      <c r="M285" s="835">
        <v>273.33</v>
      </c>
      <c r="N285" s="832">
        <v>1</v>
      </c>
      <c r="O285" s="836">
        <v>1</v>
      </c>
      <c r="P285" s="835">
        <v>273.33</v>
      </c>
      <c r="Q285" s="837">
        <v>1</v>
      </c>
      <c r="R285" s="832">
        <v>1</v>
      </c>
      <c r="S285" s="837">
        <v>1</v>
      </c>
      <c r="T285" s="836">
        <v>1</v>
      </c>
      <c r="U285" s="838">
        <v>1</v>
      </c>
    </row>
    <row r="286" spans="1:21" ht="14.45" customHeight="1" x14ac:dyDescent="0.2">
      <c r="A286" s="831">
        <v>22</v>
      </c>
      <c r="B286" s="832" t="s">
        <v>896</v>
      </c>
      <c r="C286" s="832" t="s">
        <v>900</v>
      </c>
      <c r="D286" s="833" t="s">
        <v>1502</v>
      </c>
      <c r="E286" s="834" t="s">
        <v>916</v>
      </c>
      <c r="F286" s="832" t="s">
        <v>897</v>
      </c>
      <c r="G286" s="832" t="s">
        <v>1410</v>
      </c>
      <c r="H286" s="832" t="s">
        <v>554</v>
      </c>
      <c r="I286" s="832" t="s">
        <v>1411</v>
      </c>
      <c r="J286" s="832" t="s">
        <v>1412</v>
      </c>
      <c r="K286" s="832" t="s">
        <v>1413</v>
      </c>
      <c r="L286" s="835">
        <v>46.75</v>
      </c>
      <c r="M286" s="835">
        <v>46.75</v>
      </c>
      <c r="N286" s="832">
        <v>1</v>
      </c>
      <c r="O286" s="836">
        <v>0.5</v>
      </c>
      <c r="P286" s="835">
        <v>46.75</v>
      </c>
      <c r="Q286" s="837">
        <v>1</v>
      </c>
      <c r="R286" s="832">
        <v>1</v>
      </c>
      <c r="S286" s="837">
        <v>1</v>
      </c>
      <c r="T286" s="836">
        <v>0.5</v>
      </c>
      <c r="U286" s="838">
        <v>1</v>
      </c>
    </row>
    <row r="287" spans="1:21" ht="14.45" customHeight="1" x14ac:dyDescent="0.2">
      <c r="A287" s="831">
        <v>22</v>
      </c>
      <c r="B287" s="832" t="s">
        <v>896</v>
      </c>
      <c r="C287" s="832" t="s">
        <v>900</v>
      </c>
      <c r="D287" s="833" t="s">
        <v>1502</v>
      </c>
      <c r="E287" s="834" t="s">
        <v>916</v>
      </c>
      <c r="F287" s="832" t="s">
        <v>897</v>
      </c>
      <c r="G287" s="832" t="s">
        <v>1230</v>
      </c>
      <c r="H287" s="832" t="s">
        <v>554</v>
      </c>
      <c r="I287" s="832" t="s">
        <v>1231</v>
      </c>
      <c r="J287" s="832" t="s">
        <v>623</v>
      </c>
      <c r="K287" s="832" t="s">
        <v>1232</v>
      </c>
      <c r="L287" s="835">
        <v>75.05</v>
      </c>
      <c r="M287" s="835">
        <v>150.1</v>
      </c>
      <c r="N287" s="832">
        <v>2</v>
      </c>
      <c r="O287" s="836">
        <v>1</v>
      </c>
      <c r="P287" s="835"/>
      <c r="Q287" s="837">
        <v>0</v>
      </c>
      <c r="R287" s="832"/>
      <c r="S287" s="837">
        <v>0</v>
      </c>
      <c r="T287" s="836"/>
      <c r="U287" s="838">
        <v>0</v>
      </c>
    </row>
    <row r="288" spans="1:21" ht="14.45" customHeight="1" x14ac:dyDescent="0.2">
      <c r="A288" s="831">
        <v>22</v>
      </c>
      <c r="B288" s="832" t="s">
        <v>896</v>
      </c>
      <c r="C288" s="832" t="s">
        <v>900</v>
      </c>
      <c r="D288" s="833" t="s">
        <v>1502</v>
      </c>
      <c r="E288" s="834" t="s">
        <v>916</v>
      </c>
      <c r="F288" s="832" t="s">
        <v>897</v>
      </c>
      <c r="G288" s="832" t="s">
        <v>1091</v>
      </c>
      <c r="H288" s="832" t="s">
        <v>554</v>
      </c>
      <c r="I288" s="832" t="s">
        <v>1311</v>
      </c>
      <c r="J288" s="832" t="s">
        <v>1312</v>
      </c>
      <c r="K288" s="832" t="s">
        <v>1313</v>
      </c>
      <c r="L288" s="835">
        <v>89.91</v>
      </c>
      <c r="M288" s="835">
        <v>89.91</v>
      </c>
      <c r="N288" s="832">
        <v>1</v>
      </c>
      <c r="O288" s="836">
        <v>1</v>
      </c>
      <c r="P288" s="835">
        <v>89.91</v>
      </c>
      <c r="Q288" s="837">
        <v>1</v>
      </c>
      <c r="R288" s="832">
        <v>1</v>
      </c>
      <c r="S288" s="837">
        <v>1</v>
      </c>
      <c r="T288" s="836">
        <v>1</v>
      </c>
      <c r="U288" s="838">
        <v>1</v>
      </c>
    </row>
    <row r="289" spans="1:21" ht="14.45" customHeight="1" x14ac:dyDescent="0.2">
      <c r="A289" s="831">
        <v>22</v>
      </c>
      <c r="B289" s="832" t="s">
        <v>896</v>
      </c>
      <c r="C289" s="832" t="s">
        <v>900</v>
      </c>
      <c r="D289" s="833" t="s">
        <v>1502</v>
      </c>
      <c r="E289" s="834" t="s">
        <v>916</v>
      </c>
      <c r="F289" s="832" t="s">
        <v>897</v>
      </c>
      <c r="G289" s="832" t="s">
        <v>1414</v>
      </c>
      <c r="H289" s="832" t="s">
        <v>554</v>
      </c>
      <c r="I289" s="832" t="s">
        <v>1415</v>
      </c>
      <c r="J289" s="832" t="s">
        <v>1416</v>
      </c>
      <c r="K289" s="832" t="s">
        <v>1417</v>
      </c>
      <c r="L289" s="835">
        <v>31.33</v>
      </c>
      <c r="M289" s="835">
        <v>31.33</v>
      </c>
      <c r="N289" s="832">
        <v>1</v>
      </c>
      <c r="O289" s="836">
        <v>1</v>
      </c>
      <c r="P289" s="835">
        <v>31.33</v>
      </c>
      <c r="Q289" s="837">
        <v>1</v>
      </c>
      <c r="R289" s="832">
        <v>1</v>
      </c>
      <c r="S289" s="837">
        <v>1</v>
      </c>
      <c r="T289" s="836">
        <v>1</v>
      </c>
      <c r="U289" s="838">
        <v>1</v>
      </c>
    </row>
    <row r="290" spans="1:21" ht="14.45" customHeight="1" x14ac:dyDescent="0.2">
      <c r="A290" s="831">
        <v>22</v>
      </c>
      <c r="B290" s="832" t="s">
        <v>896</v>
      </c>
      <c r="C290" s="832" t="s">
        <v>900</v>
      </c>
      <c r="D290" s="833" t="s">
        <v>1502</v>
      </c>
      <c r="E290" s="834" t="s">
        <v>916</v>
      </c>
      <c r="F290" s="832" t="s">
        <v>897</v>
      </c>
      <c r="G290" s="832" t="s">
        <v>1318</v>
      </c>
      <c r="H290" s="832" t="s">
        <v>554</v>
      </c>
      <c r="I290" s="832" t="s">
        <v>1360</v>
      </c>
      <c r="J290" s="832" t="s">
        <v>1320</v>
      </c>
      <c r="K290" s="832" t="s">
        <v>926</v>
      </c>
      <c r="L290" s="835">
        <v>111.72</v>
      </c>
      <c r="M290" s="835">
        <v>111.72</v>
      </c>
      <c r="N290" s="832">
        <v>1</v>
      </c>
      <c r="O290" s="836">
        <v>1</v>
      </c>
      <c r="P290" s="835">
        <v>111.72</v>
      </c>
      <c r="Q290" s="837">
        <v>1</v>
      </c>
      <c r="R290" s="832">
        <v>1</v>
      </c>
      <c r="S290" s="837">
        <v>1</v>
      </c>
      <c r="T290" s="836">
        <v>1</v>
      </c>
      <c r="U290" s="838">
        <v>1</v>
      </c>
    </row>
    <row r="291" spans="1:21" ht="14.45" customHeight="1" x14ac:dyDescent="0.2">
      <c r="A291" s="831">
        <v>22</v>
      </c>
      <c r="B291" s="832" t="s">
        <v>896</v>
      </c>
      <c r="C291" s="832" t="s">
        <v>900</v>
      </c>
      <c r="D291" s="833" t="s">
        <v>1502</v>
      </c>
      <c r="E291" s="834" t="s">
        <v>916</v>
      </c>
      <c r="F291" s="832" t="s">
        <v>897</v>
      </c>
      <c r="G291" s="832" t="s">
        <v>1326</v>
      </c>
      <c r="H291" s="832" t="s">
        <v>608</v>
      </c>
      <c r="I291" s="832" t="s">
        <v>1418</v>
      </c>
      <c r="J291" s="832" t="s">
        <v>700</v>
      </c>
      <c r="K291" s="832" t="s">
        <v>1419</v>
      </c>
      <c r="L291" s="835">
        <v>10.65</v>
      </c>
      <c r="M291" s="835">
        <v>10.65</v>
      </c>
      <c r="N291" s="832">
        <v>1</v>
      </c>
      <c r="O291" s="836">
        <v>1</v>
      </c>
      <c r="P291" s="835">
        <v>10.65</v>
      </c>
      <c r="Q291" s="837">
        <v>1</v>
      </c>
      <c r="R291" s="832">
        <v>1</v>
      </c>
      <c r="S291" s="837">
        <v>1</v>
      </c>
      <c r="T291" s="836">
        <v>1</v>
      </c>
      <c r="U291" s="838">
        <v>1</v>
      </c>
    </row>
    <row r="292" spans="1:21" ht="14.45" customHeight="1" x14ac:dyDescent="0.2">
      <c r="A292" s="831">
        <v>22</v>
      </c>
      <c r="B292" s="832" t="s">
        <v>896</v>
      </c>
      <c r="C292" s="832" t="s">
        <v>900</v>
      </c>
      <c r="D292" s="833" t="s">
        <v>1502</v>
      </c>
      <c r="E292" s="834" t="s">
        <v>916</v>
      </c>
      <c r="F292" s="832" t="s">
        <v>897</v>
      </c>
      <c r="G292" s="832" t="s">
        <v>953</v>
      </c>
      <c r="H292" s="832" t="s">
        <v>554</v>
      </c>
      <c r="I292" s="832" t="s">
        <v>954</v>
      </c>
      <c r="J292" s="832" t="s">
        <v>955</v>
      </c>
      <c r="K292" s="832" t="s">
        <v>956</v>
      </c>
      <c r="L292" s="835">
        <v>0</v>
      </c>
      <c r="M292" s="835">
        <v>0</v>
      </c>
      <c r="N292" s="832">
        <v>3</v>
      </c>
      <c r="O292" s="836">
        <v>1</v>
      </c>
      <c r="P292" s="835">
        <v>0</v>
      </c>
      <c r="Q292" s="837"/>
      <c r="R292" s="832">
        <v>1</v>
      </c>
      <c r="S292" s="837">
        <v>0.33333333333333331</v>
      </c>
      <c r="T292" s="836">
        <v>0.5</v>
      </c>
      <c r="U292" s="838">
        <v>0.5</v>
      </c>
    </row>
    <row r="293" spans="1:21" ht="14.45" customHeight="1" x14ac:dyDescent="0.2">
      <c r="A293" s="831">
        <v>22</v>
      </c>
      <c r="B293" s="832" t="s">
        <v>896</v>
      </c>
      <c r="C293" s="832" t="s">
        <v>900</v>
      </c>
      <c r="D293" s="833" t="s">
        <v>1502</v>
      </c>
      <c r="E293" s="834" t="s">
        <v>916</v>
      </c>
      <c r="F293" s="832" t="s">
        <v>897</v>
      </c>
      <c r="G293" s="832" t="s">
        <v>957</v>
      </c>
      <c r="H293" s="832" t="s">
        <v>554</v>
      </c>
      <c r="I293" s="832" t="s">
        <v>1245</v>
      </c>
      <c r="J293" s="832" t="s">
        <v>1246</v>
      </c>
      <c r="K293" s="832" t="s">
        <v>1247</v>
      </c>
      <c r="L293" s="835">
        <v>35.25</v>
      </c>
      <c r="M293" s="835">
        <v>70.5</v>
      </c>
      <c r="N293" s="832">
        <v>2</v>
      </c>
      <c r="O293" s="836">
        <v>1.5</v>
      </c>
      <c r="P293" s="835"/>
      <c r="Q293" s="837">
        <v>0</v>
      </c>
      <c r="R293" s="832"/>
      <c r="S293" s="837">
        <v>0</v>
      </c>
      <c r="T293" s="836"/>
      <c r="U293" s="838">
        <v>0</v>
      </c>
    </row>
    <row r="294" spans="1:21" ht="14.45" customHeight="1" x14ac:dyDescent="0.2">
      <c r="A294" s="831">
        <v>22</v>
      </c>
      <c r="B294" s="832" t="s">
        <v>896</v>
      </c>
      <c r="C294" s="832" t="s">
        <v>900</v>
      </c>
      <c r="D294" s="833" t="s">
        <v>1502</v>
      </c>
      <c r="E294" s="834" t="s">
        <v>916</v>
      </c>
      <c r="F294" s="832" t="s">
        <v>897</v>
      </c>
      <c r="G294" s="832" t="s">
        <v>1161</v>
      </c>
      <c r="H294" s="832" t="s">
        <v>554</v>
      </c>
      <c r="I294" s="832" t="s">
        <v>1162</v>
      </c>
      <c r="J294" s="832" t="s">
        <v>1163</v>
      </c>
      <c r="K294" s="832" t="s">
        <v>1164</v>
      </c>
      <c r="L294" s="835">
        <v>106.09</v>
      </c>
      <c r="M294" s="835">
        <v>318.27</v>
      </c>
      <c r="N294" s="832">
        <v>3</v>
      </c>
      <c r="O294" s="836">
        <v>0.5</v>
      </c>
      <c r="P294" s="835">
        <v>318.27</v>
      </c>
      <c r="Q294" s="837">
        <v>1</v>
      </c>
      <c r="R294" s="832">
        <v>3</v>
      </c>
      <c r="S294" s="837">
        <v>1</v>
      </c>
      <c r="T294" s="836">
        <v>0.5</v>
      </c>
      <c r="U294" s="838">
        <v>1</v>
      </c>
    </row>
    <row r="295" spans="1:21" ht="14.45" customHeight="1" x14ac:dyDescent="0.2">
      <c r="A295" s="831">
        <v>22</v>
      </c>
      <c r="B295" s="832" t="s">
        <v>896</v>
      </c>
      <c r="C295" s="832" t="s">
        <v>900</v>
      </c>
      <c r="D295" s="833" t="s">
        <v>1502</v>
      </c>
      <c r="E295" s="834" t="s">
        <v>916</v>
      </c>
      <c r="F295" s="832" t="s">
        <v>897</v>
      </c>
      <c r="G295" s="832" t="s">
        <v>1330</v>
      </c>
      <c r="H295" s="832" t="s">
        <v>554</v>
      </c>
      <c r="I295" s="832" t="s">
        <v>1331</v>
      </c>
      <c r="J295" s="832" t="s">
        <v>1332</v>
      </c>
      <c r="K295" s="832" t="s">
        <v>1333</v>
      </c>
      <c r="L295" s="835">
        <v>75.739999999999995</v>
      </c>
      <c r="M295" s="835">
        <v>75.739999999999995</v>
      </c>
      <c r="N295" s="832">
        <v>1</v>
      </c>
      <c r="O295" s="836">
        <v>1</v>
      </c>
      <c r="P295" s="835"/>
      <c r="Q295" s="837">
        <v>0</v>
      </c>
      <c r="R295" s="832"/>
      <c r="S295" s="837">
        <v>0</v>
      </c>
      <c r="T295" s="836"/>
      <c r="U295" s="838">
        <v>0</v>
      </c>
    </row>
    <row r="296" spans="1:21" ht="14.45" customHeight="1" x14ac:dyDescent="0.2">
      <c r="A296" s="831">
        <v>22</v>
      </c>
      <c r="B296" s="832" t="s">
        <v>896</v>
      </c>
      <c r="C296" s="832" t="s">
        <v>900</v>
      </c>
      <c r="D296" s="833" t="s">
        <v>1502</v>
      </c>
      <c r="E296" s="834" t="s">
        <v>916</v>
      </c>
      <c r="F296" s="832" t="s">
        <v>897</v>
      </c>
      <c r="G296" s="832" t="s">
        <v>962</v>
      </c>
      <c r="H296" s="832" t="s">
        <v>554</v>
      </c>
      <c r="I296" s="832" t="s">
        <v>965</v>
      </c>
      <c r="J296" s="832" t="s">
        <v>616</v>
      </c>
      <c r="K296" s="832" t="s">
        <v>966</v>
      </c>
      <c r="L296" s="835">
        <v>32.25</v>
      </c>
      <c r="M296" s="835">
        <v>129</v>
      </c>
      <c r="N296" s="832">
        <v>4</v>
      </c>
      <c r="O296" s="836">
        <v>2.5</v>
      </c>
      <c r="P296" s="835">
        <v>64.5</v>
      </c>
      <c r="Q296" s="837">
        <v>0.5</v>
      </c>
      <c r="R296" s="832">
        <v>2</v>
      </c>
      <c r="S296" s="837">
        <v>0.5</v>
      </c>
      <c r="T296" s="836">
        <v>1</v>
      </c>
      <c r="U296" s="838">
        <v>0.4</v>
      </c>
    </row>
    <row r="297" spans="1:21" ht="14.45" customHeight="1" x14ac:dyDescent="0.2">
      <c r="A297" s="831">
        <v>22</v>
      </c>
      <c r="B297" s="832" t="s">
        <v>896</v>
      </c>
      <c r="C297" s="832" t="s">
        <v>900</v>
      </c>
      <c r="D297" s="833" t="s">
        <v>1502</v>
      </c>
      <c r="E297" s="834" t="s">
        <v>916</v>
      </c>
      <c r="F297" s="832" t="s">
        <v>897</v>
      </c>
      <c r="G297" s="832" t="s">
        <v>962</v>
      </c>
      <c r="H297" s="832" t="s">
        <v>554</v>
      </c>
      <c r="I297" s="832" t="s">
        <v>967</v>
      </c>
      <c r="J297" s="832" t="s">
        <v>616</v>
      </c>
      <c r="K297" s="832" t="s">
        <v>968</v>
      </c>
      <c r="L297" s="835">
        <v>103.67</v>
      </c>
      <c r="M297" s="835">
        <v>103.67</v>
      </c>
      <c r="N297" s="832">
        <v>1</v>
      </c>
      <c r="O297" s="836">
        <v>0.5</v>
      </c>
      <c r="P297" s="835"/>
      <c r="Q297" s="837">
        <v>0</v>
      </c>
      <c r="R297" s="832"/>
      <c r="S297" s="837">
        <v>0</v>
      </c>
      <c r="T297" s="836"/>
      <c r="U297" s="838">
        <v>0</v>
      </c>
    </row>
    <row r="298" spans="1:21" ht="14.45" customHeight="1" x14ac:dyDescent="0.2">
      <c r="A298" s="831">
        <v>22</v>
      </c>
      <c r="B298" s="832" t="s">
        <v>896</v>
      </c>
      <c r="C298" s="832" t="s">
        <v>900</v>
      </c>
      <c r="D298" s="833" t="s">
        <v>1502</v>
      </c>
      <c r="E298" s="834" t="s">
        <v>916</v>
      </c>
      <c r="F298" s="832" t="s">
        <v>897</v>
      </c>
      <c r="G298" s="832" t="s">
        <v>962</v>
      </c>
      <c r="H298" s="832" t="s">
        <v>554</v>
      </c>
      <c r="I298" s="832" t="s">
        <v>1420</v>
      </c>
      <c r="J298" s="832" t="s">
        <v>1365</v>
      </c>
      <c r="K298" s="832" t="s">
        <v>1421</v>
      </c>
      <c r="L298" s="835">
        <v>34.56</v>
      </c>
      <c r="M298" s="835">
        <v>34.56</v>
      </c>
      <c r="N298" s="832">
        <v>1</v>
      </c>
      <c r="O298" s="836">
        <v>1</v>
      </c>
      <c r="P298" s="835"/>
      <c r="Q298" s="837">
        <v>0</v>
      </c>
      <c r="R298" s="832"/>
      <c r="S298" s="837">
        <v>0</v>
      </c>
      <c r="T298" s="836"/>
      <c r="U298" s="838">
        <v>0</v>
      </c>
    </row>
    <row r="299" spans="1:21" ht="14.45" customHeight="1" x14ac:dyDescent="0.2">
      <c r="A299" s="831">
        <v>22</v>
      </c>
      <c r="B299" s="832" t="s">
        <v>896</v>
      </c>
      <c r="C299" s="832" t="s">
        <v>900</v>
      </c>
      <c r="D299" s="833" t="s">
        <v>1502</v>
      </c>
      <c r="E299" s="834" t="s">
        <v>916</v>
      </c>
      <c r="F299" s="832" t="s">
        <v>897</v>
      </c>
      <c r="G299" s="832" t="s">
        <v>980</v>
      </c>
      <c r="H299" s="832" t="s">
        <v>554</v>
      </c>
      <c r="I299" s="832" t="s">
        <v>981</v>
      </c>
      <c r="J299" s="832" t="s">
        <v>982</v>
      </c>
      <c r="K299" s="832" t="s">
        <v>983</v>
      </c>
      <c r="L299" s="835">
        <v>87.67</v>
      </c>
      <c r="M299" s="835">
        <v>701.36</v>
      </c>
      <c r="N299" s="832">
        <v>8</v>
      </c>
      <c r="O299" s="836">
        <v>3</v>
      </c>
      <c r="P299" s="835">
        <v>175.34</v>
      </c>
      <c r="Q299" s="837">
        <v>0.25</v>
      </c>
      <c r="R299" s="832">
        <v>2</v>
      </c>
      <c r="S299" s="837">
        <v>0.25</v>
      </c>
      <c r="T299" s="836">
        <v>1</v>
      </c>
      <c r="U299" s="838">
        <v>0.33333333333333331</v>
      </c>
    </row>
    <row r="300" spans="1:21" ht="14.45" customHeight="1" x14ac:dyDescent="0.2">
      <c r="A300" s="831">
        <v>22</v>
      </c>
      <c r="B300" s="832" t="s">
        <v>896</v>
      </c>
      <c r="C300" s="832" t="s">
        <v>900</v>
      </c>
      <c r="D300" s="833" t="s">
        <v>1502</v>
      </c>
      <c r="E300" s="834" t="s">
        <v>916</v>
      </c>
      <c r="F300" s="832" t="s">
        <v>897</v>
      </c>
      <c r="G300" s="832" t="s">
        <v>1422</v>
      </c>
      <c r="H300" s="832" t="s">
        <v>554</v>
      </c>
      <c r="I300" s="832" t="s">
        <v>1423</v>
      </c>
      <c r="J300" s="832" t="s">
        <v>598</v>
      </c>
      <c r="K300" s="832" t="s">
        <v>1424</v>
      </c>
      <c r="L300" s="835">
        <v>42.54</v>
      </c>
      <c r="M300" s="835">
        <v>42.54</v>
      </c>
      <c r="N300" s="832">
        <v>1</v>
      </c>
      <c r="O300" s="836">
        <v>0.5</v>
      </c>
      <c r="P300" s="835">
        <v>42.54</v>
      </c>
      <c r="Q300" s="837">
        <v>1</v>
      </c>
      <c r="R300" s="832">
        <v>1</v>
      </c>
      <c r="S300" s="837">
        <v>1</v>
      </c>
      <c r="T300" s="836">
        <v>0.5</v>
      </c>
      <c r="U300" s="838">
        <v>1</v>
      </c>
    </row>
    <row r="301" spans="1:21" ht="14.45" customHeight="1" x14ac:dyDescent="0.2">
      <c r="A301" s="831">
        <v>22</v>
      </c>
      <c r="B301" s="832" t="s">
        <v>896</v>
      </c>
      <c r="C301" s="832" t="s">
        <v>900</v>
      </c>
      <c r="D301" s="833" t="s">
        <v>1502</v>
      </c>
      <c r="E301" s="834" t="s">
        <v>916</v>
      </c>
      <c r="F301" s="832" t="s">
        <v>897</v>
      </c>
      <c r="G301" s="832" t="s">
        <v>1179</v>
      </c>
      <c r="H301" s="832" t="s">
        <v>554</v>
      </c>
      <c r="I301" s="832" t="s">
        <v>1180</v>
      </c>
      <c r="J301" s="832" t="s">
        <v>1181</v>
      </c>
      <c r="K301" s="832" t="s">
        <v>1182</v>
      </c>
      <c r="L301" s="835">
        <v>68.819999999999993</v>
      </c>
      <c r="M301" s="835">
        <v>68.819999999999993</v>
      </c>
      <c r="N301" s="832">
        <v>1</v>
      </c>
      <c r="O301" s="836">
        <v>0.5</v>
      </c>
      <c r="P301" s="835">
        <v>68.819999999999993</v>
      </c>
      <c r="Q301" s="837">
        <v>1</v>
      </c>
      <c r="R301" s="832">
        <v>1</v>
      </c>
      <c r="S301" s="837">
        <v>1</v>
      </c>
      <c r="T301" s="836">
        <v>0.5</v>
      </c>
      <c r="U301" s="838">
        <v>1</v>
      </c>
    </row>
    <row r="302" spans="1:21" ht="14.45" customHeight="1" x14ac:dyDescent="0.2">
      <c r="A302" s="831">
        <v>22</v>
      </c>
      <c r="B302" s="832" t="s">
        <v>896</v>
      </c>
      <c r="C302" s="832" t="s">
        <v>900</v>
      </c>
      <c r="D302" s="833" t="s">
        <v>1502</v>
      </c>
      <c r="E302" s="834" t="s">
        <v>916</v>
      </c>
      <c r="F302" s="832" t="s">
        <v>897</v>
      </c>
      <c r="G302" s="832" t="s">
        <v>990</v>
      </c>
      <c r="H302" s="832" t="s">
        <v>554</v>
      </c>
      <c r="I302" s="832" t="s">
        <v>991</v>
      </c>
      <c r="J302" s="832" t="s">
        <v>992</v>
      </c>
      <c r="K302" s="832" t="s">
        <v>878</v>
      </c>
      <c r="L302" s="835">
        <v>192.28</v>
      </c>
      <c r="M302" s="835">
        <v>1538.24</v>
      </c>
      <c r="N302" s="832">
        <v>8</v>
      </c>
      <c r="O302" s="836">
        <v>4.5</v>
      </c>
      <c r="P302" s="835">
        <v>769.12</v>
      </c>
      <c r="Q302" s="837">
        <v>0.5</v>
      </c>
      <c r="R302" s="832">
        <v>4</v>
      </c>
      <c r="S302" s="837">
        <v>0.5</v>
      </c>
      <c r="T302" s="836">
        <v>2</v>
      </c>
      <c r="U302" s="838">
        <v>0.44444444444444442</v>
      </c>
    </row>
    <row r="303" spans="1:21" ht="14.45" customHeight="1" x14ac:dyDescent="0.2">
      <c r="A303" s="831">
        <v>22</v>
      </c>
      <c r="B303" s="832" t="s">
        <v>896</v>
      </c>
      <c r="C303" s="832" t="s">
        <v>900</v>
      </c>
      <c r="D303" s="833" t="s">
        <v>1502</v>
      </c>
      <c r="E303" s="834" t="s">
        <v>916</v>
      </c>
      <c r="F303" s="832" t="s">
        <v>897</v>
      </c>
      <c r="G303" s="832" t="s">
        <v>997</v>
      </c>
      <c r="H303" s="832" t="s">
        <v>554</v>
      </c>
      <c r="I303" s="832" t="s">
        <v>998</v>
      </c>
      <c r="J303" s="832" t="s">
        <v>661</v>
      </c>
      <c r="K303" s="832" t="s">
        <v>999</v>
      </c>
      <c r="L303" s="835">
        <v>0</v>
      </c>
      <c r="M303" s="835">
        <v>0</v>
      </c>
      <c r="N303" s="832">
        <v>3</v>
      </c>
      <c r="O303" s="836">
        <v>3</v>
      </c>
      <c r="P303" s="835"/>
      <c r="Q303" s="837"/>
      <c r="R303" s="832"/>
      <c r="S303" s="837">
        <v>0</v>
      </c>
      <c r="T303" s="836"/>
      <c r="U303" s="838">
        <v>0</v>
      </c>
    </row>
    <row r="304" spans="1:21" ht="14.45" customHeight="1" x14ac:dyDescent="0.2">
      <c r="A304" s="831">
        <v>22</v>
      </c>
      <c r="B304" s="832" t="s">
        <v>896</v>
      </c>
      <c r="C304" s="832" t="s">
        <v>900</v>
      </c>
      <c r="D304" s="833" t="s">
        <v>1502</v>
      </c>
      <c r="E304" s="834" t="s">
        <v>916</v>
      </c>
      <c r="F304" s="832" t="s">
        <v>897</v>
      </c>
      <c r="G304" s="832" t="s">
        <v>997</v>
      </c>
      <c r="H304" s="832" t="s">
        <v>554</v>
      </c>
      <c r="I304" s="832" t="s">
        <v>877</v>
      </c>
      <c r="J304" s="832" t="s">
        <v>661</v>
      </c>
      <c r="K304" s="832" t="s">
        <v>878</v>
      </c>
      <c r="L304" s="835">
        <v>0</v>
      </c>
      <c r="M304" s="835">
        <v>0</v>
      </c>
      <c r="N304" s="832">
        <v>1</v>
      </c>
      <c r="O304" s="836">
        <v>1</v>
      </c>
      <c r="P304" s="835">
        <v>0</v>
      </c>
      <c r="Q304" s="837"/>
      <c r="R304" s="832">
        <v>1</v>
      </c>
      <c r="S304" s="837">
        <v>1</v>
      </c>
      <c r="T304" s="836">
        <v>1</v>
      </c>
      <c r="U304" s="838">
        <v>1</v>
      </c>
    </row>
    <row r="305" spans="1:21" ht="14.45" customHeight="1" x14ac:dyDescent="0.2">
      <c r="A305" s="831">
        <v>22</v>
      </c>
      <c r="B305" s="832" t="s">
        <v>896</v>
      </c>
      <c r="C305" s="832" t="s">
        <v>900</v>
      </c>
      <c r="D305" s="833" t="s">
        <v>1502</v>
      </c>
      <c r="E305" s="834" t="s">
        <v>916</v>
      </c>
      <c r="F305" s="832" t="s">
        <v>897</v>
      </c>
      <c r="G305" s="832" t="s">
        <v>1425</v>
      </c>
      <c r="H305" s="832" t="s">
        <v>554</v>
      </c>
      <c r="I305" s="832" t="s">
        <v>1426</v>
      </c>
      <c r="J305" s="832" t="s">
        <v>1427</v>
      </c>
      <c r="K305" s="832" t="s">
        <v>1428</v>
      </c>
      <c r="L305" s="835">
        <v>172.7</v>
      </c>
      <c r="M305" s="835">
        <v>172.7</v>
      </c>
      <c r="N305" s="832">
        <v>1</v>
      </c>
      <c r="O305" s="836">
        <v>0.5</v>
      </c>
      <c r="P305" s="835">
        <v>172.7</v>
      </c>
      <c r="Q305" s="837">
        <v>1</v>
      </c>
      <c r="R305" s="832">
        <v>1</v>
      </c>
      <c r="S305" s="837">
        <v>1</v>
      </c>
      <c r="T305" s="836">
        <v>0.5</v>
      </c>
      <c r="U305" s="838">
        <v>1</v>
      </c>
    </row>
    <row r="306" spans="1:21" ht="14.45" customHeight="1" x14ac:dyDescent="0.2">
      <c r="A306" s="831">
        <v>22</v>
      </c>
      <c r="B306" s="832" t="s">
        <v>896</v>
      </c>
      <c r="C306" s="832" t="s">
        <v>900</v>
      </c>
      <c r="D306" s="833" t="s">
        <v>1502</v>
      </c>
      <c r="E306" s="834" t="s">
        <v>916</v>
      </c>
      <c r="F306" s="832" t="s">
        <v>897</v>
      </c>
      <c r="G306" s="832" t="s">
        <v>1274</v>
      </c>
      <c r="H306" s="832" t="s">
        <v>554</v>
      </c>
      <c r="I306" s="832" t="s">
        <v>1429</v>
      </c>
      <c r="J306" s="832" t="s">
        <v>1430</v>
      </c>
      <c r="K306" s="832" t="s">
        <v>1431</v>
      </c>
      <c r="L306" s="835">
        <v>154.36000000000001</v>
      </c>
      <c r="M306" s="835">
        <v>154.36000000000001</v>
      </c>
      <c r="N306" s="832">
        <v>1</v>
      </c>
      <c r="O306" s="836">
        <v>0.5</v>
      </c>
      <c r="P306" s="835">
        <v>154.36000000000001</v>
      </c>
      <c r="Q306" s="837">
        <v>1</v>
      </c>
      <c r="R306" s="832">
        <v>1</v>
      </c>
      <c r="S306" s="837">
        <v>1</v>
      </c>
      <c r="T306" s="836">
        <v>0.5</v>
      </c>
      <c r="U306" s="838">
        <v>1</v>
      </c>
    </row>
    <row r="307" spans="1:21" ht="14.45" customHeight="1" x14ac:dyDescent="0.2">
      <c r="A307" s="831">
        <v>22</v>
      </c>
      <c r="B307" s="832" t="s">
        <v>896</v>
      </c>
      <c r="C307" s="832" t="s">
        <v>900</v>
      </c>
      <c r="D307" s="833" t="s">
        <v>1502</v>
      </c>
      <c r="E307" s="834" t="s">
        <v>916</v>
      </c>
      <c r="F307" s="832" t="s">
        <v>897</v>
      </c>
      <c r="G307" s="832" t="s">
        <v>1274</v>
      </c>
      <c r="H307" s="832" t="s">
        <v>554</v>
      </c>
      <c r="I307" s="832" t="s">
        <v>1432</v>
      </c>
      <c r="J307" s="832" t="s">
        <v>1276</v>
      </c>
      <c r="K307" s="832" t="s">
        <v>1277</v>
      </c>
      <c r="L307" s="835">
        <v>154.36000000000001</v>
      </c>
      <c r="M307" s="835">
        <v>308.72000000000003</v>
      </c>
      <c r="N307" s="832">
        <v>2</v>
      </c>
      <c r="O307" s="836">
        <v>0.5</v>
      </c>
      <c r="P307" s="835"/>
      <c r="Q307" s="837">
        <v>0</v>
      </c>
      <c r="R307" s="832"/>
      <c r="S307" s="837">
        <v>0</v>
      </c>
      <c r="T307" s="836"/>
      <c r="U307" s="838">
        <v>0</v>
      </c>
    </row>
    <row r="308" spans="1:21" ht="14.45" customHeight="1" x14ac:dyDescent="0.2">
      <c r="A308" s="831">
        <v>22</v>
      </c>
      <c r="B308" s="832" t="s">
        <v>896</v>
      </c>
      <c r="C308" s="832" t="s">
        <v>900</v>
      </c>
      <c r="D308" s="833" t="s">
        <v>1502</v>
      </c>
      <c r="E308" s="834" t="s">
        <v>916</v>
      </c>
      <c r="F308" s="832" t="s">
        <v>897</v>
      </c>
      <c r="G308" s="832" t="s">
        <v>1013</v>
      </c>
      <c r="H308" s="832" t="s">
        <v>608</v>
      </c>
      <c r="I308" s="832" t="s">
        <v>1014</v>
      </c>
      <c r="J308" s="832" t="s">
        <v>874</v>
      </c>
      <c r="K308" s="832" t="s">
        <v>1015</v>
      </c>
      <c r="L308" s="835">
        <v>74.08</v>
      </c>
      <c r="M308" s="835">
        <v>296.32</v>
      </c>
      <c r="N308" s="832">
        <v>4</v>
      </c>
      <c r="O308" s="836">
        <v>4</v>
      </c>
      <c r="P308" s="835">
        <v>74.08</v>
      </c>
      <c r="Q308" s="837">
        <v>0.25</v>
      </c>
      <c r="R308" s="832">
        <v>1</v>
      </c>
      <c r="S308" s="837">
        <v>0.25</v>
      </c>
      <c r="T308" s="836">
        <v>1</v>
      </c>
      <c r="U308" s="838">
        <v>0.25</v>
      </c>
    </row>
    <row r="309" spans="1:21" ht="14.45" customHeight="1" x14ac:dyDescent="0.2">
      <c r="A309" s="831">
        <v>22</v>
      </c>
      <c r="B309" s="832" t="s">
        <v>896</v>
      </c>
      <c r="C309" s="832" t="s">
        <v>900</v>
      </c>
      <c r="D309" s="833" t="s">
        <v>1502</v>
      </c>
      <c r="E309" s="834" t="s">
        <v>916</v>
      </c>
      <c r="F309" s="832" t="s">
        <v>897</v>
      </c>
      <c r="G309" s="832" t="s">
        <v>1013</v>
      </c>
      <c r="H309" s="832" t="s">
        <v>608</v>
      </c>
      <c r="I309" s="832" t="s">
        <v>1016</v>
      </c>
      <c r="J309" s="832" t="s">
        <v>874</v>
      </c>
      <c r="K309" s="832" t="s">
        <v>1017</v>
      </c>
      <c r="L309" s="835">
        <v>94.28</v>
      </c>
      <c r="M309" s="835">
        <v>1508.48</v>
      </c>
      <c r="N309" s="832">
        <v>16</v>
      </c>
      <c r="O309" s="836">
        <v>14.5</v>
      </c>
      <c r="P309" s="835">
        <v>754.2399999999999</v>
      </c>
      <c r="Q309" s="837">
        <v>0.49999999999999994</v>
      </c>
      <c r="R309" s="832">
        <v>8</v>
      </c>
      <c r="S309" s="837">
        <v>0.5</v>
      </c>
      <c r="T309" s="836">
        <v>7.5</v>
      </c>
      <c r="U309" s="838">
        <v>0.51724137931034486</v>
      </c>
    </row>
    <row r="310" spans="1:21" ht="14.45" customHeight="1" x14ac:dyDescent="0.2">
      <c r="A310" s="831">
        <v>22</v>
      </c>
      <c r="B310" s="832" t="s">
        <v>896</v>
      </c>
      <c r="C310" s="832" t="s">
        <v>900</v>
      </c>
      <c r="D310" s="833" t="s">
        <v>1502</v>
      </c>
      <c r="E310" s="834" t="s">
        <v>916</v>
      </c>
      <c r="F310" s="832" t="s">
        <v>897</v>
      </c>
      <c r="G310" s="832" t="s">
        <v>1013</v>
      </c>
      <c r="H310" s="832" t="s">
        <v>608</v>
      </c>
      <c r="I310" s="832" t="s">
        <v>1018</v>
      </c>
      <c r="J310" s="832" t="s">
        <v>874</v>
      </c>
      <c r="K310" s="832" t="s">
        <v>1019</v>
      </c>
      <c r="L310" s="835">
        <v>168.36</v>
      </c>
      <c r="M310" s="835">
        <v>505.08000000000004</v>
      </c>
      <c r="N310" s="832">
        <v>3</v>
      </c>
      <c r="O310" s="836">
        <v>2</v>
      </c>
      <c r="P310" s="835">
        <v>505.08000000000004</v>
      </c>
      <c r="Q310" s="837">
        <v>1</v>
      </c>
      <c r="R310" s="832">
        <v>3</v>
      </c>
      <c r="S310" s="837">
        <v>1</v>
      </c>
      <c r="T310" s="836">
        <v>2</v>
      </c>
      <c r="U310" s="838">
        <v>1</v>
      </c>
    </row>
    <row r="311" spans="1:21" ht="14.45" customHeight="1" x14ac:dyDescent="0.2">
      <c r="A311" s="831">
        <v>22</v>
      </c>
      <c r="B311" s="832" t="s">
        <v>896</v>
      </c>
      <c r="C311" s="832" t="s">
        <v>900</v>
      </c>
      <c r="D311" s="833" t="s">
        <v>1502</v>
      </c>
      <c r="E311" s="834" t="s">
        <v>916</v>
      </c>
      <c r="F311" s="832" t="s">
        <v>897</v>
      </c>
      <c r="G311" s="832" t="s">
        <v>1013</v>
      </c>
      <c r="H311" s="832" t="s">
        <v>608</v>
      </c>
      <c r="I311" s="832" t="s">
        <v>1020</v>
      </c>
      <c r="J311" s="832" t="s">
        <v>874</v>
      </c>
      <c r="K311" s="832" t="s">
        <v>1021</v>
      </c>
      <c r="L311" s="835">
        <v>115.33</v>
      </c>
      <c r="M311" s="835">
        <v>1383.96</v>
      </c>
      <c r="N311" s="832">
        <v>12</v>
      </c>
      <c r="O311" s="836">
        <v>11.5</v>
      </c>
      <c r="P311" s="835">
        <v>807.31000000000006</v>
      </c>
      <c r="Q311" s="837">
        <v>0.58333333333333337</v>
      </c>
      <c r="R311" s="832">
        <v>7</v>
      </c>
      <c r="S311" s="837">
        <v>0.58333333333333337</v>
      </c>
      <c r="T311" s="836">
        <v>6.5</v>
      </c>
      <c r="U311" s="838">
        <v>0.56521739130434778</v>
      </c>
    </row>
    <row r="312" spans="1:21" ht="14.45" customHeight="1" x14ac:dyDescent="0.2">
      <c r="A312" s="831">
        <v>22</v>
      </c>
      <c r="B312" s="832" t="s">
        <v>896</v>
      </c>
      <c r="C312" s="832" t="s">
        <v>900</v>
      </c>
      <c r="D312" s="833" t="s">
        <v>1502</v>
      </c>
      <c r="E312" s="834" t="s">
        <v>916</v>
      </c>
      <c r="F312" s="832" t="s">
        <v>897</v>
      </c>
      <c r="G312" s="832" t="s">
        <v>1013</v>
      </c>
      <c r="H312" s="832" t="s">
        <v>608</v>
      </c>
      <c r="I312" s="832" t="s">
        <v>1022</v>
      </c>
      <c r="J312" s="832" t="s">
        <v>871</v>
      </c>
      <c r="K312" s="832" t="s">
        <v>1023</v>
      </c>
      <c r="L312" s="835">
        <v>105.23</v>
      </c>
      <c r="M312" s="835">
        <v>3683.05</v>
      </c>
      <c r="N312" s="832">
        <v>35</v>
      </c>
      <c r="O312" s="836">
        <v>34</v>
      </c>
      <c r="P312" s="835">
        <v>1473.22</v>
      </c>
      <c r="Q312" s="837">
        <v>0.39999999999999997</v>
      </c>
      <c r="R312" s="832">
        <v>14</v>
      </c>
      <c r="S312" s="837">
        <v>0.4</v>
      </c>
      <c r="T312" s="836">
        <v>13.5</v>
      </c>
      <c r="U312" s="838">
        <v>0.39705882352941174</v>
      </c>
    </row>
    <row r="313" spans="1:21" ht="14.45" customHeight="1" x14ac:dyDescent="0.2">
      <c r="A313" s="831">
        <v>22</v>
      </c>
      <c r="B313" s="832" t="s">
        <v>896</v>
      </c>
      <c r="C313" s="832" t="s">
        <v>900</v>
      </c>
      <c r="D313" s="833" t="s">
        <v>1502</v>
      </c>
      <c r="E313" s="834" t="s">
        <v>916</v>
      </c>
      <c r="F313" s="832" t="s">
        <v>897</v>
      </c>
      <c r="G313" s="832" t="s">
        <v>1013</v>
      </c>
      <c r="H313" s="832" t="s">
        <v>608</v>
      </c>
      <c r="I313" s="832" t="s">
        <v>1024</v>
      </c>
      <c r="J313" s="832" t="s">
        <v>871</v>
      </c>
      <c r="K313" s="832" t="s">
        <v>1025</v>
      </c>
      <c r="L313" s="835">
        <v>126.27</v>
      </c>
      <c r="M313" s="835">
        <v>10985.490000000009</v>
      </c>
      <c r="N313" s="832">
        <v>87</v>
      </c>
      <c r="O313" s="836">
        <v>81</v>
      </c>
      <c r="P313" s="835">
        <v>6060.9600000000064</v>
      </c>
      <c r="Q313" s="837">
        <v>0.55172413793103459</v>
      </c>
      <c r="R313" s="832">
        <v>48</v>
      </c>
      <c r="S313" s="837">
        <v>0.55172413793103448</v>
      </c>
      <c r="T313" s="836">
        <v>42.5</v>
      </c>
      <c r="U313" s="838">
        <v>0.52469135802469136</v>
      </c>
    </row>
    <row r="314" spans="1:21" ht="14.45" customHeight="1" x14ac:dyDescent="0.2">
      <c r="A314" s="831">
        <v>22</v>
      </c>
      <c r="B314" s="832" t="s">
        <v>896</v>
      </c>
      <c r="C314" s="832" t="s">
        <v>900</v>
      </c>
      <c r="D314" s="833" t="s">
        <v>1502</v>
      </c>
      <c r="E314" s="834" t="s">
        <v>916</v>
      </c>
      <c r="F314" s="832" t="s">
        <v>897</v>
      </c>
      <c r="G314" s="832" t="s">
        <v>1013</v>
      </c>
      <c r="H314" s="832" t="s">
        <v>608</v>
      </c>
      <c r="I314" s="832" t="s">
        <v>1026</v>
      </c>
      <c r="J314" s="832" t="s">
        <v>871</v>
      </c>
      <c r="K314" s="832" t="s">
        <v>1027</v>
      </c>
      <c r="L314" s="835">
        <v>63.14</v>
      </c>
      <c r="M314" s="835">
        <v>1010.2399999999999</v>
      </c>
      <c r="N314" s="832">
        <v>16</v>
      </c>
      <c r="O314" s="836">
        <v>14.5</v>
      </c>
      <c r="P314" s="835">
        <v>505.11999999999995</v>
      </c>
      <c r="Q314" s="837">
        <v>0.5</v>
      </c>
      <c r="R314" s="832">
        <v>8</v>
      </c>
      <c r="S314" s="837">
        <v>0.5</v>
      </c>
      <c r="T314" s="836">
        <v>7.5</v>
      </c>
      <c r="U314" s="838">
        <v>0.51724137931034486</v>
      </c>
    </row>
    <row r="315" spans="1:21" ht="14.45" customHeight="1" x14ac:dyDescent="0.2">
      <c r="A315" s="831">
        <v>22</v>
      </c>
      <c r="B315" s="832" t="s">
        <v>896</v>
      </c>
      <c r="C315" s="832" t="s">
        <v>900</v>
      </c>
      <c r="D315" s="833" t="s">
        <v>1502</v>
      </c>
      <c r="E315" s="834" t="s">
        <v>916</v>
      </c>
      <c r="F315" s="832" t="s">
        <v>897</v>
      </c>
      <c r="G315" s="832" t="s">
        <v>1013</v>
      </c>
      <c r="H315" s="832" t="s">
        <v>608</v>
      </c>
      <c r="I315" s="832" t="s">
        <v>1028</v>
      </c>
      <c r="J315" s="832" t="s">
        <v>871</v>
      </c>
      <c r="K315" s="832" t="s">
        <v>1029</v>
      </c>
      <c r="L315" s="835">
        <v>84.18</v>
      </c>
      <c r="M315" s="835">
        <v>8670.5400000000009</v>
      </c>
      <c r="N315" s="832">
        <v>103</v>
      </c>
      <c r="O315" s="836">
        <v>86.5</v>
      </c>
      <c r="P315" s="835">
        <v>5050.8000000000011</v>
      </c>
      <c r="Q315" s="837">
        <v>0.58252427184466027</v>
      </c>
      <c r="R315" s="832">
        <v>60</v>
      </c>
      <c r="S315" s="837">
        <v>0.58252427184466016</v>
      </c>
      <c r="T315" s="836">
        <v>47.5</v>
      </c>
      <c r="U315" s="838">
        <v>0.54913294797687862</v>
      </c>
    </row>
    <row r="316" spans="1:21" ht="14.45" customHeight="1" x14ac:dyDescent="0.2">
      <c r="A316" s="831">
        <v>22</v>
      </c>
      <c r="B316" s="832" t="s">
        <v>896</v>
      </c>
      <c r="C316" s="832" t="s">
        <v>900</v>
      </c>
      <c r="D316" s="833" t="s">
        <v>1502</v>
      </c>
      <c r="E316" s="834" t="s">
        <v>916</v>
      </c>
      <c r="F316" s="832" t="s">
        <v>897</v>
      </c>
      <c r="G316" s="832" t="s">
        <v>1013</v>
      </c>
      <c r="H316" s="832" t="s">
        <v>608</v>
      </c>
      <c r="I316" s="832" t="s">
        <v>1030</v>
      </c>
      <c r="J316" s="832" t="s">
        <v>874</v>
      </c>
      <c r="K316" s="832" t="s">
        <v>1031</v>
      </c>
      <c r="L316" s="835">
        <v>63.14</v>
      </c>
      <c r="M316" s="835">
        <v>378.84000000000003</v>
      </c>
      <c r="N316" s="832">
        <v>6</v>
      </c>
      <c r="O316" s="836">
        <v>5.5</v>
      </c>
      <c r="P316" s="835">
        <v>252.56</v>
      </c>
      <c r="Q316" s="837">
        <v>0.66666666666666663</v>
      </c>
      <c r="R316" s="832">
        <v>4</v>
      </c>
      <c r="S316" s="837">
        <v>0.66666666666666663</v>
      </c>
      <c r="T316" s="836">
        <v>3.5</v>
      </c>
      <c r="U316" s="838">
        <v>0.63636363636363635</v>
      </c>
    </row>
    <row r="317" spans="1:21" ht="14.45" customHeight="1" x14ac:dyDescent="0.2">
      <c r="A317" s="831">
        <v>22</v>
      </c>
      <c r="B317" s="832" t="s">
        <v>896</v>
      </c>
      <c r="C317" s="832" t="s">
        <v>900</v>
      </c>
      <c r="D317" s="833" t="s">
        <v>1502</v>
      </c>
      <c r="E317" s="834" t="s">
        <v>916</v>
      </c>
      <c r="F317" s="832" t="s">
        <v>897</v>
      </c>
      <c r="G317" s="832" t="s">
        <v>1013</v>
      </c>
      <c r="H317" s="832" t="s">
        <v>608</v>
      </c>
      <c r="I317" s="832" t="s">
        <v>1032</v>
      </c>
      <c r="J317" s="832" t="s">
        <v>874</v>
      </c>
      <c r="K317" s="832" t="s">
        <v>1033</v>
      </c>
      <c r="L317" s="835">
        <v>105.23</v>
      </c>
      <c r="M317" s="835">
        <v>947.06999999999994</v>
      </c>
      <c r="N317" s="832">
        <v>9</v>
      </c>
      <c r="O317" s="836">
        <v>9</v>
      </c>
      <c r="P317" s="835">
        <v>526.15</v>
      </c>
      <c r="Q317" s="837">
        <v>0.55555555555555558</v>
      </c>
      <c r="R317" s="832">
        <v>5</v>
      </c>
      <c r="S317" s="837">
        <v>0.55555555555555558</v>
      </c>
      <c r="T317" s="836">
        <v>5</v>
      </c>
      <c r="U317" s="838">
        <v>0.55555555555555558</v>
      </c>
    </row>
    <row r="318" spans="1:21" ht="14.45" customHeight="1" x14ac:dyDescent="0.2">
      <c r="A318" s="831">
        <v>22</v>
      </c>
      <c r="B318" s="832" t="s">
        <v>896</v>
      </c>
      <c r="C318" s="832" t="s">
        <v>900</v>
      </c>
      <c r="D318" s="833" t="s">
        <v>1502</v>
      </c>
      <c r="E318" s="834" t="s">
        <v>916</v>
      </c>
      <c r="F318" s="832" t="s">
        <v>897</v>
      </c>
      <c r="G318" s="832" t="s">
        <v>1013</v>
      </c>
      <c r="H318" s="832" t="s">
        <v>608</v>
      </c>
      <c r="I318" s="832" t="s">
        <v>873</v>
      </c>
      <c r="J318" s="832" t="s">
        <v>874</v>
      </c>
      <c r="K318" s="832" t="s">
        <v>875</v>
      </c>
      <c r="L318" s="835">
        <v>49.08</v>
      </c>
      <c r="M318" s="835">
        <v>196.32</v>
      </c>
      <c r="N318" s="832">
        <v>4</v>
      </c>
      <c r="O318" s="836">
        <v>2</v>
      </c>
      <c r="P318" s="835">
        <v>196.32</v>
      </c>
      <c r="Q318" s="837">
        <v>1</v>
      </c>
      <c r="R318" s="832">
        <v>4</v>
      </c>
      <c r="S318" s="837">
        <v>1</v>
      </c>
      <c r="T318" s="836">
        <v>2</v>
      </c>
      <c r="U318" s="838">
        <v>1</v>
      </c>
    </row>
    <row r="319" spans="1:21" ht="14.45" customHeight="1" x14ac:dyDescent="0.2">
      <c r="A319" s="831">
        <v>22</v>
      </c>
      <c r="B319" s="832" t="s">
        <v>896</v>
      </c>
      <c r="C319" s="832" t="s">
        <v>900</v>
      </c>
      <c r="D319" s="833" t="s">
        <v>1502</v>
      </c>
      <c r="E319" s="834" t="s">
        <v>916</v>
      </c>
      <c r="F319" s="832" t="s">
        <v>897</v>
      </c>
      <c r="G319" s="832" t="s">
        <v>1013</v>
      </c>
      <c r="H319" s="832" t="s">
        <v>608</v>
      </c>
      <c r="I319" s="832" t="s">
        <v>1034</v>
      </c>
      <c r="J319" s="832" t="s">
        <v>874</v>
      </c>
      <c r="K319" s="832" t="s">
        <v>1035</v>
      </c>
      <c r="L319" s="835">
        <v>126.27</v>
      </c>
      <c r="M319" s="835">
        <v>1767.78</v>
      </c>
      <c r="N319" s="832">
        <v>14</v>
      </c>
      <c r="O319" s="836">
        <v>12.5</v>
      </c>
      <c r="P319" s="835">
        <v>883.89</v>
      </c>
      <c r="Q319" s="837">
        <v>0.5</v>
      </c>
      <c r="R319" s="832">
        <v>7</v>
      </c>
      <c r="S319" s="837">
        <v>0.5</v>
      </c>
      <c r="T319" s="836">
        <v>5.5</v>
      </c>
      <c r="U319" s="838">
        <v>0.44</v>
      </c>
    </row>
    <row r="320" spans="1:21" ht="14.45" customHeight="1" x14ac:dyDescent="0.2">
      <c r="A320" s="831">
        <v>22</v>
      </c>
      <c r="B320" s="832" t="s">
        <v>896</v>
      </c>
      <c r="C320" s="832" t="s">
        <v>900</v>
      </c>
      <c r="D320" s="833" t="s">
        <v>1502</v>
      </c>
      <c r="E320" s="834" t="s">
        <v>916</v>
      </c>
      <c r="F320" s="832" t="s">
        <v>897</v>
      </c>
      <c r="G320" s="832" t="s">
        <v>1013</v>
      </c>
      <c r="H320" s="832" t="s">
        <v>608</v>
      </c>
      <c r="I320" s="832" t="s">
        <v>1036</v>
      </c>
      <c r="J320" s="832" t="s">
        <v>874</v>
      </c>
      <c r="K320" s="832" t="s">
        <v>1037</v>
      </c>
      <c r="L320" s="835">
        <v>84.18</v>
      </c>
      <c r="M320" s="835">
        <v>2188.6800000000003</v>
      </c>
      <c r="N320" s="832">
        <v>26</v>
      </c>
      <c r="O320" s="836">
        <v>23.5</v>
      </c>
      <c r="P320" s="835">
        <v>1010.1600000000003</v>
      </c>
      <c r="Q320" s="837">
        <v>0.46153846153846162</v>
      </c>
      <c r="R320" s="832">
        <v>12</v>
      </c>
      <c r="S320" s="837">
        <v>0.46153846153846156</v>
      </c>
      <c r="T320" s="836">
        <v>10.5</v>
      </c>
      <c r="U320" s="838">
        <v>0.44680851063829785</v>
      </c>
    </row>
    <row r="321" spans="1:21" ht="14.45" customHeight="1" x14ac:dyDescent="0.2">
      <c r="A321" s="831">
        <v>22</v>
      </c>
      <c r="B321" s="832" t="s">
        <v>896</v>
      </c>
      <c r="C321" s="832" t="s">
        <v>900</v>
      </c>
      <c r="D321" s="833" t="s">
        <v>1502</v>
      </c>
      <c r="E321" s="834" t="s">
        <v>916</v>
      </c>
      <c r="F321" s="832" t="s">
        <v>897</v>
      </c>
      <c r="G321" s="832" t="s">
        <v>1013</v>
      </c>
      <c r="H321" s="832" t="s">
        <v>608</v>
      </c>
      <c r="I321" s="832" t="s">
        <v>870</v>
      </c>
      <c r="J321" s="832" t="s">
        <v>871</v>
      </c>
      <c r="K321" s="832" t="s">
        <v>872</v>
      </c>
      <c r="L321" s="835">
        <v>49.08</v>
      </c>
      <c r="M321" s="835">
        <v>245.4</v>
      </c>
      <c r="N321" s="832">
        <v>5</v>
      </c>
      <c r="O321" s="836">
        <v>3</v>
      </c>
      <c r="P321" s="835">
        <v>98.16</v>
      </c>
      <c r="Q321" s="837">
        <v>0.39999999999999997</v>
      </c>
      <c r="R321" s="832">
        <v>2</v>
      </c>
      <c r="S321" s="837">
        <v>0.4</v>
      </c>
      <c r="T321" s="836">
        <v>1</v>
      </c>
      <c r="U321" s="838">
        <v>0.33333333333333331</v>
      </c>
    </row>
    <row r="322" spans="1:21" ht="14.45" customHeight="1" x14ac:dyDescent="0.2">
      <c r="A322" s="831">
        <v>22</v>
      </c>
      <c r="B322" s="832" t="s">
        <v>896</v>
      </c>
      <c r="C322" s="832" t="s">
        <v>900</v>
      </c>
      <c r="D322" s="833" t="s">
        <v>1502</v>
      </c>
      <c r="E322" s="834" t="s">
        <v>916</v>
      </c>
      <c r="F322" s="832" t="s">
        <v>897</v>
      </c>
      <c r="G322" s="832" t="s">
        <v>1013</v>
      </c>
      <c r="H322" s="832" t="s">
        <v>554</v>
      </c>
      <c r="I322" s="832" t="s">
        <v>1433</v>
      </c>
      <c r="J322" s="832" t="s">
        <v>874</v>
      </c>
      <c r="K322" s="832" t="s">
        <v>1037</v>
      </c>
      <c r="L322" s="835">
        <v>84.18</v>
      </c>
      <c r="M322" s="835">
        <v>168.36</v>
      </c>
      <c r="N322" s="832">
        <v>2</v>
      </c>
      <c r="O322" s="836">
        <v>2</v>
      </c>
      <c r="P322" s="835">
        <v>84.18</v>
      </c>
      <c r="Q322" s="837">
        <v>0.5</v>
      </c>
      <c r="R322" s="832">
        <v>1</v>
      </c>
      <c r="S322" s="837">
        <v>0.5</v>
      </c>
      <c r="T322" s="836">
        <v>1</v>
      </c>
      <c r="U322" s="838">
        <v>0.5</v>
      </c>
    </row>
    <row r="323" spans="1:21" ht="14.45" customHeight="1" x14ac:dyDescent="0.2">
      <c r="A323" s="831">
        <v>22</v>
      </c>
      <c r="B323" s="832" t="s">
        <v>896</v>
      </c>
      <c r="C323" s="832" t="s">
        <v>900</v>
      </c>
      <c r="D323" s="833" t="s">
        <v>1502</v>
      </c>
      <c r="E323" s="834" t="s">
        <v>916</v>
      </c>
      <c r="F323" s="832" t="s">
        <v>897</v>
      </c>
      <c r="G323" s="832" t="s">
        <v>1013</v>
      </c>
      <c r="H323" s="832" t="s">
        <v>554</v>
      </c>
      <c r="I323" s="832" t="s">
        <v>1434</v>
      </c>
      <c r="J323" s="832" t="s">
        <v>874</v>
      </c>
      <c r="K323" s="832" t="s">
        <v>1019</v>
      </c>
      <c r="L323" s="835">
        <v>168.36</v>
      </c>
      <c r="M323" s="835">
        <v>673.44</v>
      </c>
      <c r="N323" s="832">
        <v>4</v>
      </c>
      <c r="O323" s="836">
        <v>3.5</v>
      </c>
      <c r="P323" s="835">
        <v>505.08000000000004</v>
      </c>
      <c r="Q323" s="837">
        <v>0.75</v>
      </c>
      <c r="R323" s="832">
        <v>3</v>
      </c>
      <c r="S323" s="837">
        <v>0.75</v>
      </c>
      <c r="T323" s="836">
        <v>2.5</v>
      </c>
      <c r="U323" s="838">
        <v>0.7142857142857143</v>
      </c>
    </row>
    <row r="324" spans="1:21" ht="14.45" customHeight="1" x14ac:dyDescent="0.2">
      <c r="A324" s="831">
        <v>22</v>
      </c>
      <c r="B324" s="832" t="s">
        <v>896</v>
      </c>
      <c r="C324" s="832" t="s">
        <v>900</v>
      </c>
      <c r="D324" s="833" t="s">
        <v>1502</v>
      </c>
      <c r="E324" s="834" t="s">
        <v>916</v>
      </c>
      <c r="F324" s="832" t="s">
        <v>897</v>
      </c>
      <c r="G324" s="832" t="s">
        <v>1013</v>
      </c>
      <c r="H324" s="832" t="s">
        <v>554</v>
      </c>
      <c r="I324" s="832" t="s">
        <v>1435</v>
      </c>
      <c r="J324" s="832" t="s">
        <v>874</v>
      </c>
      <c r="K324" s="832" t="s">
        <v>1035</v>
      </c>
      <c r="L324" s="835">
        <v>126.27</v>
      </c>
      <c r="M324" s="835">
        <v>126.27</v>
      </c>
      <c r="N324" s="832">
        <v>1</v>
      </c>
      <c r="O324" s="836">
        <v>0.5</v>
      </c>
      <c r="P324" s="835">
        <v>126.27</v>
      </c>
      <c r="Q324" s="837">
        <v>1</v>
      </c>
      <c r="R324" s="832">
        <v>1</v>
      </c>
      <c r="S324" s="837">
        <v>1</v>
      </c>
      <c r="T324" s="836">
        <v>0.5</v>
      </c>
      <c r="U324" s="838">
        <v>1</v>
      </c>
    </row>
    <row r="325" spans="1:21" ht="14.45" customHeight="1" x14ac:dyDescent="0.2">
      <c r="A325" s="831">
        <v>22</v>
      </c>
      <c r="B325" s="832" t="s">
        <v>896</v>
      </c>
      <c r="C325" s="832" t="s">
        <v>900</v>
      </c>
      <c r="D325" s="833" t="s">
        <v>1502</v>
      </c>
      <c r="E325" s="834" t="s">
        <v>916</v>
      </c>
      <c r="F325" s="832" t="s">
        <v>897</v>
      </c>
      <c r="G325" s="832" t="s">
        <v>1042</v>
      </c>
      <c r="H325" s="832" t="s">
        <v>554</v>
      </c>
      <c r="I325" s="832" t="s">
        <v>1043</v>
      </c>
      <c r="J325" s="832" t="s">
        <v>1044</v>
      </c>
      <c r="K325" s="832" t="s">
        <v>1045</v>
      </c>
      <c r="L325" s="835">
        <v>0</v>
      </c>
      <c r="M325" s="835">
        <v>0</v>
      </c>
      <c r="N325" s="832">
        <v>30</v>
      </c>
      <c r="O325" s="836">
        <v>24</v>
      </c>
      <c r="P325" s="835">
        <v>0</v>
      </c>
      <c r="Q325" s="837"/>
      <c r="R325" s="832">
        <v>30</v>
      </c>
      <c r="S325" s="837">
        <v>1</v>
      </c>
      <c r="T325" s="836">
        <v>24</v>
      </c>
      <c r="U325" s="838">
        <v>1</v>
      </c>
    </row>
    <row r="326" spans="1:21" ht="14.45" customHeight="1" x14ac:dyDescent="0.2">
      <c r="A326" s="831">
        <v>22</v>
      </c>
      <c r="B326" s="832" t="s">
        <v>896</v>
      </c>
      <c r="C326" s="832" t="s">
        <v>900</v>
      </c>
      <c r="D326" s="833" t="s">
        <v>1502</v>
      </c>
      <c r="E326" s="834" t="s">
        <v>914</v>
      </c>
      <c r="F326" s="832" t="s">
        <v>897</v>
      </c>
      <c r="G326" s="832" t="s">
        <v>1285</v>
      </c>
      <c r="H326" s="832" t="s">
        <v>554</v>
      </c>
      <c r="I326" s="832" t="s">
        <v>1436</v>
      </c>
      <c r="J326" s="832" t="s">
        <v>1437</v>
      </c>
      <c r="K326" s="832" t="s">
        <v>1185</v>
      </c>
      <c r="L326" s="835">
        <v>155.30000000000001</v>
      </c>
      <c r="M326" s="835">
        <v>155.30000000000001</v>
      </c>
      <c r="N326" s="832">
        <v>1</v>
      </c>
      <c r="O326" s="836">
        <v>0.5</v>
      </c>
      <c r="P326" s="835">
        <v>155.30000000000001</v>
      </c>
      <c r="Q326" s="837">
        <v>1</v>
      </c>
      <c r="R326" s="832">
        <v>1</v>
      </c>
      <c r="S326" s="837">
        <v>1</v>
      </c>
      <c r="T326" s="836">
        <v>0.5</v>
      </c>
      <c r="U326" s="838">
        <v>1</v>
      </c>
    </row>
    <row r="327" spans="1:21" ht="14.45" customHeight="1" x14ac:dyDescent="0.2">
      <c r="A327" s="831">
        <v>22</v>
      </c>
      <c r="B327" s="832" t="s">
        <v>896</v>
      </c>
      <c r="C327" s="832" t="s">
        <v>900</v>
      </c>
      <c r="D327" s="833" t="s">
        <v>1502</v>
      </c>
      <c r="E327" s="834" t="s">
        <v>914</v>
      </c>
      <c r="F327" s="832" t="s">
        <v>897</v>
      </c>
      <c r="G327" s="832" t="s">
        <v>917</v>
      </c>
      <c r="H327" s="832" t="s">
        <v>554</v>
      </c>
      <c r="I327" s="832" t="s">
        <v>1046</v>
      </c>
      <c r="J327" s="832" t="s">
        <v>1047</v>
      </c>
      <c r="K327" s="832" t="s">
        <v>920</v>
      </c>
      <c r="L327" s="835">
        <v>119.7</v>
      </c>
      <c r="M327" s="835">
        <v>119.7</v>
      </c>
      <c r="N327" s="832">
        <v>1</v>
      </c>
      <c r="O327" s="836">
        <v>0.5</v>
      </c>
      <c r="P327" s="835"/>
      <c r="Q327" s="837">
        <v>0</v>
      </c>
      <c r="R327" s="832"/>
      <c r="S327" s="837">
        <v>0</v>
      </c>
      <c r="T327" s="836"/>
      <c r="U327" s="838">
        <v>0</v>
      </c>
    </row>
    <row r="328" spans="1:21" ht="14.45" customHeight="1" x14ac:dyDescent="0.2">
      <c r="A328" s="831">
        <v>22</v>
      </c>
      <c r="B328" s="832" t="s">
        <v>896</v>
      </c>
      <c r="C328" s="832" t="s">
        <v>900</v>
      </c>
      <c r="D328" s="833" t="s">
        <v>1502</v>
      </c>
      <c r="E328" s="834" t="s">
        <v>914</v>
      </c>
      <c r="F328" s="832" t="s">
        <v>897</v>
      </c>
      <c r="G328" s="832" t="s">
        <v>917</v>
      </c>
      <c r="H328" s="832" t="s">
        <v>608</v>
      </c>
      <c r="I328" s="832" t="s">
        <v>1438</v>
      </c>
      <c r="J328" s="832" t="s">
        <v>919</v>
      </c>
      <c r="K328" s="832" t="s">
        <v>1439</v>
      </c>
      <c r="L328" s="835">
        <v>119.7</v>
      </c>
      <c r="M328" s="835">
        <v>119.7</v>
      </c>
      <c r="N328" s="832">
        <v>1</v>
      </c>
      <c r="O328" s="836">
        <v>0.5</v>
      </c>
      <c r="P328" s="835">
        <v>119.7</v>
      </c>
      <c r="Q328" s="837">
        <v>1</v>
      </c>
      <c r="R328" s="832">
        <v>1</v>
      </c>
      <c r="S328" s="837">
        <v>1</v>
      </c>
      <c r="T328" s="836">
        <v>0.5</v>
      </c>
      <c r="U328" s="838">
        <v>1</v>
      </c>
    </row>
    <row r="329" spans="1:21" ht="14.45" customHeight="1" x14ac:dyDescent="0.2">
      <c r="A329" s="831">
        <v>22</v>
      </c>
      <c r="B329" s="832" t="s">
        <v>896</v>
      </c>
      <c r="C329" s="832" t="s">
        <v>900</v>
      </c>
      <c r="D329" s="833" t="s">
        <v>1502</v>
      </c>
      <c r="E329" s="834" t="s">
        <v>914</v>
      </c>
      <c r="F329" s="832" t="s">
        <v>897</v>
      </c>
      <c r="G329" s="832" t="s">
        <v>923</v>
      </c>
      <c r="H329" s="832" t="s">
        <v>608</v>
      </c>
      <c r="I329" s="832" t="s">
        <v>1440</v>
      </c>
      <c r="J329" s="832" t="s">
        <v>1441</v>
      </c>
      <c r="K329" s="832" t="s">
        <v>1442</v>
      </c>
      <c r="L329" s="835">
        <v>48.01</v>
      </c>
      <c r="M329" s="835">
        <v>48.01</v>
      </c>
      <c r="N329" s="832">
        <v>1</v>
      </c>
      <c r="O329" s="836">
        <v>1</v>
      </c>
      <c r="P329" s="835">
        <v>48.01</v>
      </c>
      <c r="Q329" s="837">
        <v>1</v>
      </c>
      <c r="R329" s="832">
        <v>1</v>
      </c>
      <c r="S329" s="837">
        <v>1</v>
      </c>
      <c r="T329" s="836">
        <v>1</v>
      </c>
      <c r="U329" s="838">
        <v>1</v>
      </c>
    </row>
    <row r="330" spans="1:21" ht="14.45" customHeight="1" x14ac:dyDescent="0.2">
      <c r="A330" s="831">
        <v>22</v>
      </c>
      <c r="B330" s="832" t="s">
        <v>896</v>
      </c>
      <c r="C330" s="832" t="s">
        <v>900</v>
      </c>
      <c r="D330" s="833" t="s">
        <v>1502</v>
      </c>
      <c r="E330" s="834" t="s">
        <v>914</v>
      </c>
      <c r="F330" s="832" t="s">
        <v>897</v>
      </c>
      <c r="G330" s="832" t="s">
        <v>1130</v>
      </c>
      <c r="H330" s="832" t="s">
        <v>554</v>
      </c>
      <c r="I330" s="832" t="s">
        <v>1131</v>
      </c>
      <c r="J330" s="832" t="s">
        <v>802</v>
      </c>
      <c r="K330" s="832" t="s">
        <v>1132</v>
      </c>
      <c r="L330" s="835">
        <v>18.809999999999999</v>
      </c>
      <c r="M330" s="835">
        <v>18.809999999999999</v>
      </c>
      <c r="N330" s="832">
        <v>1</v>
      </c>
      <c r="O330" s="836">
        <v>1</v>
      </c>
      <c r="P330" s="835"/>
      <c r="Q330" s="837">
        <v>0</v>
      </c>
      <c r="R330" s="832"/>
      <c r="S330" s="837">
        <v>0</v>
      </c>
      <c r="T330" s="836"/>
      <c r="U330" s="838">
        <v>0</v>
      </c>
    </row>
    <row r="331" spans="1:21" ht="14.45" customHeight="1" x14ac:dyDescent="0.2">
      <c r="A331" s="831">
        <v>22</v>
      </c>
      <c r="B331" s="832" t="s">
        <v>896</v>
      </c>
      <c r="C331" s="832" t="s">
        <v>900</v>
      </c>
      <c r="D331" s="833" t="s">
        <v>1502</v>
      </c>
      <c r="E331" s="834" t="s">
        <v>914</v>
      </c>
      <c r="F331" s="832" t="s">
        <v>897</v>
      </c>
      <c r="G331" s="832" t="s">
        <v>931</v>
      </c>
      <c r="H331" s="832" t="s">
        <v>554</v>
      </c>
      <c r="I331" s="832" t="s">
        <v>932</v>
      </c>
      <c r="J331" s="832" t="s">
        <v>933</v>
      </c>
      <c r="K331" s="832" t="s">
        <v>934</v>
      </c>
      <c r="L331" s="835">
        <v>182.22</v>
      </c>
      <c r="M331" s="835">
        <v>182.22</v>
      </c>
      <c r="N331" s="832">
        <v>1</v>
      </c>
      <c r="O331" s="836">
        <v>0.5</v>
      </c>
      <c r="P331" s="835"/>
      <c r="Q331" s="837">
        <v>0</v>
      </c>
      <c r="R331" s="832"/>
      <c r="S331" s="837">
        <v>0</v>
      </c>
      <c r="T331" s="836"/>
      <c r="U331" s="838">
        <v>0</v>
      </c>
    </row>
    <row r="332" spans="1:21" ht="14.45" customHeight="1" x14ac:dyDescent="0.2">
      <c r="A332" s="831">
        <v>22</v>
      </c>
      <c r="B332" s="832" t="s">
        <v>896</v>
      </c>
      <c r="C332" s="832" t="s">
        <v>900</v>
      </c>
      <c r="D332" s="833" t="s">
        <v>1502</v>
      </c>
      <c r="E332" s="834" t="s">
        <v>914</v>
      </c>
      <c r="F332" s="832" t="s">
        <v>897</v>
      </c>
      <c r="G332" s="832" t="s">
        <v>1305</v>
      </c>
      <c r="H332" s="832" t="s">
        <v>554</v>
      </c>
      <c r="I332" s="832" t="s">
        <v>1443</v>
      </c>
      <c r="J332" s="832" t="s">
        <v>1444</v>
      </c>
      <c r="K332" s="832" t="s">
        <v>1308</v>
      </c>
      <c r="L332" s="835">
        <v>406.66</v>
      </c>
      <c r="M332" s="835">
        <v>406.66</v>
      </c>
      <c r="N332" s="832">
        <v>1</v>
      </c>
      <c r="O332" s="836">
        <v>0.5</v>
      </c>
      <c r="P332" s="835">
        <v>406.66</v>
      </c>
      <c r="Q332" s="837">
        <v>1</v>
      </c>
      <c r="R332" s="832">
        <v>1</v>
      </c>
      <c r="S332" s="837">
        <v>1</v>
      </c>
      <c r="T332" s="836">
        <v>0.5</v>
      </c>
      <c r="U332" s="838">
        <v>1</v>
      </c>
    </row>
    <row r="333" spans="1:21" ht="14.45" customHeight="1" x14ac:dyDescent="0.2">
      <c r="A333" s="831">
        <v>22</v>
      </c>
      <c r="B333" s="832" t="s">
        <v>896</v>
      </c>
      <c r="C333" s="832" t="s">
        <v>900</v>
      </c>
      <c r="D333" s="833" t="s">
        <v>1502</v>
      </c>
      <c r="E333" s="834" t="s">
        <v>914</v>
      </c>
      <c r="F333" s="832" t="s">
        <v>897</v>
      </c>
      <c r="G333" s="832" t="s">
        <v>1445</v>
      </c>
      <c r="H333" s="832" t="s">
        <v>554</v>
      </c>
      <c r="I333" s="832" t="s">
        <v>1446</v>
      </c>
      <c r="J333" s="832" t="s">
        <v>1447</v>
      </c>
      <c r="K333" s="832" t="s">
        <v>1376</v>
      </c>
      <c r="L333" s="835">
        <v>61.97</v>
      </c>
      <c r="M333" s="835">
        <v>61.97</v>
      </c>
      <c r="N333" s="832">
        <v>1</v>
      </c>
      <c r="O333" s="836">
        <v>0.5</v>
      </c>
      <c r="P333" s="835"/>
      <c r="Q333" s="837">
        <v>0</v>
      </c>
      <c r="R333" s="832"/>
      <c r="S333" s="837">
        <v>0</v>
      </c>
      <c r="T333" s="836"/>
      <c r="U333" s="838">
        <v>0</v>
      </c>
    </row>
    <row r="334" spans="1:21" ht="14.45" customHeight="1" x14ac:dyDescent="0.2">
      <c r="A334" s="831">
        <v>22</v>
      </c>
      <c r="B334" s="832" t="s">
        <v>896</v>
      </c>
      <c r="C334" s="832" t="s">
        <v>900</v>
      </c>
      <c r="D334" s="833" t="s">
        <v>1502</v>
      </c>
      <c r="E334" s="834" t="s">
        <v>914</v>
      </c>
      <c r="F334" s="832" t="s">
        <v>897</v>
      </c>
      <c r="G334" s="832" t="s">
        <v>1448</v>
      </c>
      <c r="H334" s="832" t="s">
        <v>554</v>
      </c>
      <c r="I334" s="832" t="s">
        <v>1449</v>
      </c>
      <c r="J334" s="832" t="s">
        <v>1450</v>
      </c>
      <c r="K334" s="832" t="s">
        <v>1451</v>
      </c>
      <c r="L334" s="835">
        <v>38.47</v>
      </c>
      <c r="M334" s="835">
        <v>38.47</v>
      </c>
      <c r="N334" s="832">
        <v>1</v>
      </c>
      <c r="O334" s="836">
        <v>0.5</v>
      </c>
      <c r="P334" s="835"/>
      <c r="Q334" s="837">
        <v>0</v>
      </c>
      <c r="R334" s="832"/>
      <c r="S334" s="837">
        <v>0</v>
      </c>
      <c r="T334" s="836"/>
      <c r="U334" s="838">
        <v>0</v>
      </c>
    </row>
    <row r="335" spans="1:21" ht="14.45" customHeight="1" x14ac:dyDescent="0.2">
      <c r="A335" s="831">
        <v>22</v>
      </c>
      <c r="B335" s="832" t="s">
        <v>896</v>
      </c>
      <c r="C335" s="832" t="s">
        <v>900</v>
      </c>
      <c r="D335" s="833" t="s">
        <v>1502</v>
      </c>
      <c r="E335" s="834" t="s">
        <v>914</v>
      </c>
      <c r="F335" s="832" t="s">
        <v>897</v>
      </c>
      <c r="G335" s="832" t="s">
        <v>1233</v>
      </c>
      <c r="H335" s="832" t="s">
        <v>554</v>
      </c>
      <c r="I335" s="832" t="s">
        <v>1234</v>
      </c>
      <c r="J335" s="832" t="s">
        <v>1235</v>
      </c>
      <c r="K335" s="832" t="s">
        <v>1236</v>
      </c>
      <c r="L335" s="835">
        <v>94.7</v>
      </c>
      <c r="M335" s="835">
        <v>189.4</v>
      </c>
      <c r="N335" s="832">
        <v>2</v>
      </c>
      <c r="O335" s="836">
        <v>1.5</v>
      </c>
      <c r="P335" s="835"/>
      <c r="Q335" s="837">
        <v>0</v>
      </c>
      <c r="R335" s="832"/>
      <c r="S335" s="837">
        <v>0</v>
      </c>
      <c r="T335" s="836"/>
      <c r="U335" s="838">
        <v>0</v>
      </c>
    </row>
    <row r="336" spans="1:21" ht="14.45" customHeight="1" x14ac:dyDescent="0.2">
      <c r="A336" s="831">
        <v>22</v>
      </c>
      <c r="B336" s="832" t="s">
        <v>896</v>
      </c>
      <c r="C336" s="832" t="s">
        <v>900</v>
      </c>
      <c r="D336" s="833" t="s">
        <v>1502</v>
      </c>
      <c r="E336" s="834" t="s">
        <v>914</v>
      </c>
      <c r="F336" s="832" t="s">
        <v>897</v>
      </c>
      <c r="G336" s="832" t="s">
        <v>1091</v>
      </c>
      <c r="H336" s="832" t="s">
        <v>554</v>
      </c>
      <c r="I336" s="832" t="s">
        <v>1092</v>
      </c>
      <c r="J336" s="832" t="s">
        <v>1093</v>
      </c>
      <c r="K336" s="832" t="s">
        <v>1094</v>
      </c>
      <c r="L336" s="835">
        <v>42.14</v>
      </c>
      <c r="M336" s="835">
        <v>42.14</v>
      </c>
      <c r="N336" s="832">
        <v>1</v>
      </c>
      <c r="O336" s="836">
        <v>0.5</v>
      </c>
      <c r="P336" s="835">
        <v>42.14</v>
      </c>
      <c r="Q336" s="837">
        <v>1</v>
      </c>
      <c r="R336" s="832">
        <v>1</v>
      </c>
      <c r="S336" s="837">
        <v>1</v>
      </c>
      <c r="T336" s="836">
        <v>0.5</v>
      </c>
      <c r="U336" s="838">
        <v>1</v>
      </c>
    </row>
    <row r="337" spans="1:21" ht="14.45" customHeight="1" x14ac:dyDescent="0.2">
      <c r="A337" s="831">
        <v>22</v>
      </c>
      <c r="B337" s="832" t="s">
        <v>896</v>
      </c>
      <c r="C337" s="832" t="s">
        <v>900</v>
      </c>
      <c r="D337" s="833" t="s">
        <v>1502</v>
      </c>
      <c r="E337" s="834" t="s">
        <v>914</v>
      </c>
      <c r="F337" s="832" t="s">
        <v>897</v>
      </c>
      <c r="G337" s="832" t="s">
        <v>1318</v>
      </c>
      <c r="H337" s="832" t="s">
        <v>554</v>
      </c>
      <c r="I337" s="832" t="s">
        <v>1360</v>
      </c>
      <c r="J337" s="832" t="s">
        <v>1320</v>
      </c>
      <c r="K337" s="832" t="s">
        <v>926</v>
      </c>
      <c r="L337" s="835">
        <v>111.72</v>
      </c>
      <c r="M337" s="835">
        <v>446.88</v>
      </c>
      <c r="N337" s="832">
        <v>4</v>
      </c>
      <c r="O337" s="836">
        <v>2</v>
      </c>
      <c r="P337" s="835">
        <v>446.88</v>
      </c>
      <c r="Q337" s="837">
        <v>1</v>
      </c>
      <c r="R337" s="832">
        <v>4</v>
      </c>
      <c r="S337" s="837">
        <v>1</v>
      </c>
      <c r="T337" s="836">
        <v>2</v>
      </c>
      <c r="U337" s="838">
        <v>1</v>
      </c>
    </row>
    <row r="338" spans="1:21" ht="14.45" customHeight="1" x14ac:dyDescent="0.2">
      <c r="A338" s="831">
        <v>22</v>
      </c>
      <c r="B338" s="832" t="s">
        <v>896</v>
      </c>
      <c r="C338" s="832" t="s">
        <v>900</v>
      </c>
      <c r="D338" s="833" t="s">
        <v>1502</v>
      </c>
      <c r="E338" s="834" t="s">
        <v>914</v>
      </c>
      <c r="F338" s="832" t="s">
        <v>897</v>
      </c>
      <c r="G338" s="832" t="s">
        <v>1452</v>
      </c>
      <c r="H338" s="832" t="s">
        <v>554</v>
      </c>
      <c r="I338" s="832" t="s">
        <v>1453</v>
      </c>
      <c r="J338" s="832" t="s">
        <v>1454</v>
      </c>
      <c r="K338" s="832" t="s">
        <v>1455</v>
      </c>
      <c r="L338" s="835">
        <v>61.97</v>
      </c>
      <c r="M338" s="835">
        <v>61.97</v>
      </c>
      <c r="N338" s="832">
        <v>1</v>
      </c>
      <c r="O338" s="836">
        <v>0.5</v>
      </c>
      <c r="P338" s="835"/>
      <c r="Q338" s="837">
        <v>0</v>
      </c>
      <c r="R338" s="832"/>
      <c r="S338" s="837">
        <v>0</v>
      </c>
      <c r="T338" s="836"/>
      <c r="U338" s="838">
        <v>0</v>
      </c>
    </row>
    <row r="339" spans="1:21" ht="14.45" customHeight="1" x14ac:dyDescent="0.2">
      <c r="A339" s="831">
        <v>22</v>
      </c>
      <c r="B339" s="832" t="s">
        <v>896</v>
      </c>
      <c r="C339" s="832" t="s">
        <v>900</v>
      </c>
      <c r="D339" s="833" t="s">
        <v>1502</v>
      </c>
      <c r="E339" s="834" t="s">
        <v>914</v>
      </c>
      <c r="F339" s="832" t="s">
        <v>897</v>
      </c>
      <c r="G339" s="832" t="s">
        <v>1456</v>
      </c>
      <c r="H339" s="832" t="s">
        <v>608</v>
      </c>
      <c r="I339" s="832" t="s">
        <v>1457</v>
      </c>
      <c r="J339" s="832" t="s">
        <v>1458</v>
      </c>
      <c r="K339" s="832" t="s">
        <v>1459</v>
      </c>
      <c r="L339" s="835">
        <v>70.48</v>
      </c>
      <c r="M339" s="835">
        <v>140.96</v>
      </c>
      <c r="N339" s="832">
        <v>2</v>
      </c>
      <c r="O339" s="836">
        <v>1</v>
      </c>
      <c r="P339" s="835">
        <v>140.96</v>
      </c>
      <c r="Q339" s="837">
        <v>1</v>
      </c>
      <c r="R339" s="832">
        <v>2</v>
      </c>
      <c r="S339" s="837">
        <v>1</v>
      </c>
      <c r="T339" s="836">
        <v>1</v>
      </c>
      <c r="U339" s="838">
        <v>1</v>
      </c>
    </row>
    <row r="340" spans="1:21" ht="14.45" customHeight="1" x14ac:dyDescent="0.2">
      <c r="A340" s="831">
        <v>22</v>
      </c>
      <c r="B340" s="832" t="s">
        <v>896</v>
      </c>
      <c r="C340" s="832" t="s">
        <v>900</v>
      </c>
      <c r="D340" s="833" t="s">
        <v>1502</v>
      </c>
      <c r="E340" s="834" t="s">
        <v>914</v>
      </c>
      <c r="F340" s="832" t="s">
        <v>897</v>
      </c>
      <c r="G340" s="832" t="s">
        <v>977</v>
      </c>
      <c r="H340" s="832" t="s">
        <v>554</v>
      </c>
      <c r="I340" s="832" t="s">
        <v>978</v>
      </c>
      <c r="J340" s="832" t="s">
        <v>585</v>
      </c>
      <c r="K340" s="832" t="s">
        <v>979</v>
      </c>
      <c r="L340" s="835">
        <v>127.91</v>
      </c>
      <c r="M340" s="835">
        <v>127.91</v>
      </c>
      <c r="N340" s="832">
        <v>1</v>
      </c>
      <c r="O340" s="836">
        <v>0.5</v>
      </c>
      <c r="P340" s="835"/>
      <c r="Q340" s="837">
        <v>0</v>
      </c>
      <c r="R340" s="832"/>
      <c r="S340" s="837">
        <v>0</v>
      </c>
      <c r="T340" s="836"/>
      <c r="U340" s="838">
        <v>0</v>
      </c>
    </row>
    <row r="341" spans="1:21" ht="14.45" customHeight="1" x14ac:dyDescent="0.2">
      <c r="A341" s="831">
        <v>22</v>
      </c>
      <c r="B341" s="832" t="s">
        <v>896</v>
      </c>
      <c r="C341" s="832" t="s">
        <v>900</v>
      </c>
      <c r="D341" s="833" t="s">
        <v>1502</v>
      </c>
      <c r="E341" s="834" t="s">
        <v>914</v>
      </c>
      <c r="F341" s="832" t="s">
        <v>897</v>
      </c>
      <c r="G341" s="832" t="s">
        <v>980</v>
      </c>
      <c r="H341" s="832" t="s">
        <v>554</v>
      </c>
      <c r="I341" s="832" t="s">
        <v>981</v>
      </c>
      <c r="J341" s="832" t="s">
        <v>982</v>
      </c>
      <c r="K341" s="832" t="s">
        <v>983</v>
      </c>
      <c r="L341" s="835">
        <v>87.67</v>
      </c>
      <c r="M341" s="835">
        <v>87.67</v>
      </c>
      <c r="N341" s="832">
        <v>1</v>
      </c>
      <c r="O341" s="836">
        <v>1</v>
      </c>
      <c r="P341" s="835">
        <v>87.67</v>
      </c>
      <c r="Q341" s="837">
        <v>1</v>
      </c>
      <c r="R341" s="832">
        <v>1</v>
      </c>
      <c r="S341" s="837">
        <v>1</v>
      </c>
      <c r="T341" s="836">
        <v>1</v>
      </c>
      <c r="U341" s="838">
        <v>1</v>
      </c>
    </row>
    <row r="342" spans="1:21" ht="14.45" customHeight="1" x14ac:dyDescent="0.2">
      <c r="A342" s="831">
        <v>22</v>
      </c>
      <c r="B342" s="832" t="s">
        <v>896</v>
      </c>
      <c r="C342" s="832" t="s">
        <v>900</v>
      </c>
      <c r="D342" s="833" t="s">
        <v>1502</v>
      </c>
      <c r="E342" s="834" t="s">
        <v>914</v>
      </c>
      <c r="F342" s="832" t="s">
        <v>897</v>
      </c>
      <c r="G342" s="832" t="s">
        <v>997</v>
      </c>
      <c r="H342" s="832" t="s">
        <v>554</v>
      </c>
      <c r="I342" s="832" t="s">
        <v>877</v>
      </c>
      <c r="J342" s="832" t="s">
        <v>661</v>
      </c>
      <c r="K342" s="832" t="s">
        <v>878</v>
      </c>
      <c r="L342" s="835">
        <v>0</v>
      </c>
      <c r="M342" s="835">
        <v>0</v>
      </c>
      <c r="N342" s="832">
        <v>1</v>
      </c>
      <c r="O342" s="836">
        <v>1</v>
      </c>
      <c r="P342" s="835"/>
      <c r="Q342" s="837"/>
      <c r="R342" s="832"/>
      <c r="S342" s="837">
        <v>0</v>
      </c>
      <c r="T342" s="836"/>
      <c r="U342" s="838">
        <v>0</v>
      </c>
    </row>
    <row r="343" spans="1:21" ht="14.45" customHeight="1" x14ac:dyDescent="0.2">
      <c r="A343" s="831">
        <v>22</v>
      </c>
      <c r="B343" s="832" t="s">
        <v>896</v>
      </c>
      <c r="C343" s="832" t="s">
        <v>900</v>
      </c>
      <c r="D343" s="833" t="s">
        <v>1502</v>
      </c>
      <c r="E343" s="834" t="s">
        <v>914</v>
      </c>
      <c r="F343" s="832" t="s">
        <v>897</v>
      </c>
      <c r="G343" s="832" t="s">
        <v>1274</v>
      </c>
      <c r="H343" s="832" t="s">
        <v>554</v>
      </c>
      <c r="I343" s="832" t="s">
        <v>1460</v>
      </c>
      <c r="J343" s="832" t="s">
        <v>1461</v>
      </c>
      <c r="K343" s="832" t="s">
        <v>1462</v>
      </c>
      <c r="L343" s="835">
        <v>111.22</v>
      </c>
      <c r="M343" s="835">
        <v>111.22</v>
      </c>
      <c r="N343" s="832">
        <v>1</v>
      </c>
      <c r="O343" s="836">
        <v>0.5</v>
      </c>
      <c r="P343" s="835"/>
      <c r="Q343" s="837">
        <v>0</v>
      </c>
      <c r="R343" s="832"/>
      <c r="S343" s="837">
        <v>0</v>
      </c>
      <c r="T343" s="836"/>
      <c r="U343" s="838">
        <v>0</v>
      </c>
    </row>
    <row r="344" spans="1:21" ht="14.45" customHeight="1" x14ac:dyDescent="0.2">
      <c r="A344" s="831">
        <v>22</v>
      </c>
      <c r="B344" s="832" t="s">
        <v>896</v>
      </c>
      <c r="C344" s="832" t="s">
        <v>900</v>
      </c>
      <c r="D344" s="833" t="s">
        <v>1502</v>
      </c>
      <c r="E344" s="834" t="s">
        <v>910</v>
      </c>
      <c r="F344" s="832" t="s">
        <v>897</v>
      </c>
      <c r="G344" s="832" t="s">
        <v>1394</v>
      </c>
      <c r="H344" s="832" t="s">
        <v>554</v>
      </c>
      <c r="I344" s="832" t="s">
        <v>1395</v>
      </c>
      <c r="J344" s="832" t="s">
        <v>1396</v>
      </c>
      <c r="K344" s="832" t="s">
        <v>1397</v>
      </c>
      <c r="L344" s="835">
        <v>263.26</v>
      </c>
      <c r="M344" s="835">
        <v>263.26</v>
      </c>
      <c r="N344" s="832">
        <v>1</v>
      </c>
      <c r="O344" s="836">
        <v>1</v>
      </c>
      <c r="P344" s="835">
        <v>263.26</v>
      </c>
      <c r="Q344" s="837">
        <v>1</v>
      </c>
      <c r="R344" s="832">
        <v>1</v>
      </c>
      <c r="S344" s="837">
        <v>1</v>
      </c>
      <c r="T344" s="836">
        <v>1</v>
      </c>
      <c r="U344" s="838">
        <v>1</v>
      </c>
    </row>
    <row r="345" spans="1:21" ht="14.45" customHeight="1" x14ac:dyDescent="0.2">
      <c r="A345" s="831">
        <v>22</v>
      </c>
      <c r="B345" s="832" t="s">
        <v>896</v>
      </c>
      <c r="C345" s="832" t="s">
        <v>900</v>
      </c>
      <c r="D345" s="833" t="s">
        <v>1502</v>
      </c>
      <c r="E345" s="834" t="s">
        <v>910</v>
      </c>
      <c r="F345" s="832" t="s">
        <v>897</v>
      </c>
      <c r="G345" s="832" t="s">
        <v>1410</v>
      </c>
      <c r="H345" s="832" t="s">
        <v>554</v>
      </c>
      <c r="I345" s="832" t="s">
        <v>1463</v>
      </c>
      <c r="J345" s="832" t="s">
        <v>1464</v>
      </c>
      <c r="K345" s="832" t="s">
        <v>1465</v>
      </c>
      <c r="L345" s="835">
        <v>93.49</v>
      </c>
      <c r="M345" s="835">
        <v>186.98</v>
      </c>
      <c r="N345" s="832">
        <v>2</v>
      </c>
      <c r="O345" s="836">
        <v>1.5</v>
      </c>
      <c r="P345" s="835">
        <v>186.98</v>
      </c>
      <c r="Q345" s="837">
        <v>1</v>
      </c>
      <c r="R345" s="832">
        <v>2</v>
      </c>
      <c r="S345" s="837">
        <v>1</v>
      </c>
      <c r="T345" s="836">
        <v>1.5</v>
      </c>
      <c r="U345" s="838">
        <v>1</v>
      </c>
    </row>
    <row r="346" spans="1:21" ht="14.45" customHeight="1" x14ac:dyDescent="0.2">
      <c r="A346" s="831">
        <v>22</v>
      </c>
      <c r="B346" s="832" t="s">
        <v>896</v>
      </c>
      <c r="C346" s="832" t="s">
        <v>900</v>
      </c>
      <c r="D346" s="833" t="s">
        <v>1502</v>
      </c>
      <c r="E346" s="834" t="s">
        <v>910</v>
      </c>
      <c r="F346" s="832" t="s">
        <v>897</v>
      </c>
      <c r="G346" s="832" t="s">
        <v>977</v>
      </c>
      <c r="H346" s="832" t="s">
        <v>554</v>
      </c>
      <c r="I346" s="832" t="s">
        <v>978</v>
      </c>
      <c r="J346" s="832" t="s">
        <v>585</v>
      </c>
      <c r="K346" s="832" t="s">
        <v>979</v>
      </c>
      <c r="L346" s="835">
        <v>127.91</v>
      </c>
      <c r="M346" s="835">
        <v>127.91</v>
      </c>
      <c r="N346" s="832">
        <v>1</v>
      </c>
      <c r="O346" s="836">
        <v>0.5</v>
      </c>
      <c r="P346" s="835">
        <v>127.91</v>
      </c>
      <c r="Q346" s="837">
        <v>1</v>
      </c>
      <c r="R346" s="832">
        <v>1</v>
      </c>
      <c r="S346" s="837">
        <v>1</v>
      </c>
      <c r="T346" s="836">
        <v>0.5</v>
      </c>
      <c r="U346" s="838">
        <v>1</v>
      </c>
    </row>
    <row r="347" spans="1:21" ht="14.45" customHeight="1" x14ac:dyDescent="0.2">
      <c r="A347" s="831">
        <v>22</v>
      </c>
      <c r="B347" s="832" t="s">
        <v>896</v>
      </c>
      <c r="C347" s="832" t="s">
        <v>900</v>
      </c>
      <c r="D347" s="833" t="s">
        <v>1502</v>
      </c>
      <c r="E347" s="834" t="s">
        <v>910</v>
      </c>
      <c r="F347" s="832" t="s">
        <v>897</v>
      </c>
      <c r="G347" s="832" t="s">
        <v>977</v>
      </c>
      <c r="H347" s="832" t="s">
        <v>554</v>
      </c>
      <c r="I347" s="832" t="s">
        <v>1165</v>
      </c>
      <c r="J347" s="832" t="s">
        <v>585</v>
      </c>
      <c r="K347" s="832" t="s">
        <v>1166</v>
      </c>
      <c r="L347" s="835">
        <v>52.61</v>
      </c>
      <c r="M347" s="835">
        <v>52.61</v>
      </c>
      <c r="N347" s="832">
        <v>1</v>
      </c>
      <c r="O347" s="836">
        <v>1</v>
      </c>
      <c r="P347" s="835">
        <v>52.61</v>
      </c>
      <c r="Q347" s="837">
        <v>1</v>
      </c>
      <c r="R347" s="832">
        <v>1</v>
      </c>
      <c r="S347" s="837">
        <v>1</v>
      </c>
      <c r="T347" s="836">
        <v>1</v>
      </c>
      <c r="U347" s="838">
        <v>1</v>
      </c>
    </row>
    <row r="348" spans="1:21" ht="14.45" customHeight="1" x14ac:dyDescent="0.2">
      <c r="A348" s="831">
        <v>22</v>
      </c>
      <c r="B348" s="832" t="s">
        <v>896</v>
      </c>
      <c r="C348" s="832" t="s">
        <v>900</v>
      </c>
      <c r="D348" s="833" t="s">
        <v>1502</v>
      </c>
      <c r="E348" s="834" t="s">
        <v>910</v>
      </c>
      <c r="F348" s="832" t="s">
        <v>897</v>
      </c>
      <c r="G348" s="832" t="s">
        <v>1466</v>
      </c>
      <c r="H348" s="832" t="s">
        <v>554</v>
      </c>
      <c r="I348" s="832" t="s">
        <v>1467</v>
      </c>
      <c r="J348" s="832" t="s">
        <v>1468</v>
      </c>
      <c r="K348" s="832" t="s">
        <v>1469</v>
      </c>
      <c r="L348" s="835">
        <v>0</v>
      </c>
      <c r="M348" s="835">
        <v>0</v>
      </c>
      <c r="N348" s="832">
        <v>1</v>
      </c>
      <c r="O348" s="836">
        <v>0.5</v>
      </c>
      <c r="P348" s="835">
        <v>0</v>
      </c>
      <c r="Q348" s="837"/>
      <c r="R348" s="832">
        <v>1</v>
      </c>
      <c r="S348" s="837">
        <v>1</v>
      </c>
      <c r="T348" s="836">
        <v>0.5</v>
      </c>
      <c r="U348" s="838">
        <v>1</v>
      </c>
    </row>
    <row r="349" spans="1:21" ht="14.45" customHeight="1" x14ac:dyDescent="0.2">
      <c r="A349" s="831">
        <v>22</v>
      </c>
      <c r="B349" s="832" t="s">
        <v>896</v>
      </c>
      <c r="C349" s="832" t="s">
        <v>900</v>
      </c>
      <c r="D349" s="833" t="s">
        <v>1502</v>
      </c>
      <c r="E349" s="834" t="s">
        <v>910</v>
      </c>
      <c r="F349" s="832" t="s">
        <v>897</v>
      </c>
      <c r="G349" s="832" t="s">
        <v>1470</v>
      </c>
      <c r="H349" s="832" t="s">
        <v>554</v>
      </c>
      <c r="I349" s="832" t="s">
        <v>1471</v>
      </c>
      <c r="J349" s="832" t="s">
        <v>1472</v>
      </c>
      <c r="K349" s="832" t="s">
        <v>1473</v>
      </c>
      <c r="L349" s="835">
        <v>95.63</v>
      </c>
      <c r="M349" s="835">
        <v>95.63</v>
      </c>
      <c r="N349" s="832">
        <v>1</v>
      </c>
      <c r="O349" s="836">
        <v>1</v>
      </c>
      <c r="P349" s="835">
        <v>95.63</v>
      </c>
      <c r="Q349" s="837">
        <v>1</v>
      </c>
      <c r="R349" s="832">
        <v>1</v>
      </c>
      <c r="S349" s="837">
        <v>1</v>
      </c>
      <c r="T349" s="836">
        <v>1</v>
      </c>
      <c r="U349" s="838">
        <v>1</v>
      </c>
    </row>
    <row r="350" spans="1:21" ht="14.45" customHeight="1" x14ac:dyDescent="0.2">
      <c r="A350" s="831">
        <v>22</v>
      </c>
      <c r="B350" s="832" t="s">
        <v>896</v>
      </c>
      <c r="C350" s="832" t="s">
        <v>900</v>
      </c>
      <c r="D350" s="833" t="s">
        <v>1502</v>
      </c>
      <c r="E350" s="834" t="s">
        <v>910</v>
      </c>
      <c r="F350" s="832" t="s">
        <v>897</v>
      </c>
      <c r="G350" s="832" t="s">
        <v>990</v>
      </c>
      <c r="H350" s="832" t="s">
        <v>554</v>
      </c>
      <c r="I350" s="832" t="s">
        <v>991</v>
      </c>
      <c r="J350" s="832" t="s">
        <v>992</v>
      </c>
      <c r="K350" s="832" t="s">
        <v>878</v>
      </c>
      <c r="L350" s="835">
        <v>192.28</v>
      </c>
      <c r="M350" s="835">
        <v>192.28</v>
      </c>
      <c r="N350" s="832">
        <v>1</v>
      </c>
      <c r="O350" s="836">
        <v>0.5</v>
      </c>
      <c r="P350" s="835">
        <v>192.28</v>
      </c>
      <c r="Q350" s="837">
        <v>1</v>
      </c>
      <c r="R350" s="832">
        <v>1</v>
      </c>
      <c r="S350" s="837">
        <v>1</v>
      </c>
      <c r="T350" s="836">
        <v>0.5</v>
      </c>
      <c r="U350" s="838">
        <v>1</v>
      </c>
    </row>
    <row r="351" spans="1:21" ht="14.45" customHeight="1" x14ac:dyDescent="0.2">
      <c r="A351" s="831">
        <v>22</v>
      </c>
      <c r="B351" s="832" t="s">
        <v>896</v>
      </c>
      <c r="C351" s="832" t="s">
        <v>900</v>
      </c>
      <c r="D351" s="833" t="s">
        <v>1502</v>
      </c>
      <c r="E351" s="834" t="s">
        <v>910</v>
      </c>
      <c r="F351" s="832" t="s">
        <v>897</v>
      </c>
      <c r="G351" s="832" t="s">
        <v>1474</v>
      </c>
      <c r="H351" s="832" t="s">
        <v>554</v>
      </c>
      <c r="I351" s="832" t="s">
        <v>1475</v>
      </c>
      <c r="J351" s="832" t="s">
        <v>829</v>
      </c>
      <c r="K351" s="832" t="s">
        <v>1476</v>
      </c>
      <c r="L351" s="835">
        <v>98.2</v>
      </c>
      <c r="M351" s="835">
        <v>98.2</v>
      </c>
      <c r="N351" s="832">
        <v>1</v>
      </c>
      <c r="O351" s="836">
        <v>1</v>
      </c>
      <c r="P351" s="835"/>
      <c r="Q351" s="837">
        <v>0</v>
      </c>
      <c r="R351" s="832"/>
      <c r="S351" s="837">
        <v>0</v>
      </c>
      <c r="T351" s="836"/>
      <c r="U351" s="838">
        <v>0</v>
      </c>
    </row>
    <row r="352" spans="1:21" ht="14.45" customHeight="1" x14ac:dyDescent="0.2">
      <c r="A352" s="831">
        <v>22</v>
      </c>
      <c r="B352" s="832" t="s">
        <v>896</v>
      </c>
      <c r="C352" s="832" t="s">
        <v>900</v>
      </c>
      <c r="D352" s="833" t="s">
        <v>1502</v>
      </c>
      <c r="E352" s="834" t="s">
        <v>910</v>
      </c>
      <c r="F352" s="832" t="s">
        <v>897</v>
      </c>
      <c r="G352" s="832" t="s">
        <v>1477</v>
      </c>
      <c r="H352" s="832" t="s">
        <v>554</v>
      </c>
      <c r="I352" s="832" t="s">
        <v>1478</v>
      </c>
      <c r="J352" s="832" t="s">
        <v>1479</v>
      </c>
      <c r="K352" s="832" t="s">
        <v>1480</v>
      </c>
      <c r="L352" s="835">
        <v>0</v>
      </c>
      <c r="M352" s="835">
        <v>0</v>
      </c>
      <c r="N352" s="832">
        <v>1</v>
      </c>
      <c r="O352" s="836">
        <v>1</v>
      </c>
      <c r="P352" s="835"/>
      <c r="Q352" s="837"/>
      <c r="R352" s="832"/>
      <c r="S352" s="837">
        <v>0</v>
      </c>
      <c r="T352" s="836"/>
      <c r="U352" s="838">
        <v>0</v>
      </c>
    </row>
    <row r="353" spans="1:21" ht="14.45" customHeight="1" x14ac:dyDescent="0.2">
      <c r="A353" s="831">
        <v>22</v>
      </c>
      <c r="B353" s="832" t="s">
        <v>896</v>
      </c>
      <c r="C353" s="832" t="s">
        <v>900</v>
      </c>
      <c r="D353" s="833" t="s">
        <v>1502</v>
      </c>
      <c r="E353" s="834" t="s">
        <v>910</v>
      </c>
      <c r="F353" s="832" t="s">
        <v>897</v>
      </c>
      <c r="G353" s="832" t="s">
        <v>1481</v>
      </c>
      <c r="H353" s="832" t="s">
        <v>554</v>
      </c>
      <c r="I353" s="832" t="s">
        <v>1482</v>
      </c>
      <c r="J353" s="832" t="s">
        <v>1483</v>
      </c>
      <c r="K353" s="832" t="s">
        <v>1484</v>
      </c>
      <c r="L353" s="835">
        <v>299.83999999999997</v>
      </c>
      <c r="M353" s="835">
        <v>299.83999999999997</v>
      </c>
      <c r="N353" s="832">
        <v>1</v>
      </c>
      <c r="O353" s="836">
        <v>1</v>
      </c>
      <c r="P353" s="835">
        <v>299.83999999999997</v>
      </c>
      <c r="Q353" s="837">
        <v>1</v>
      </c>
      <c r="R353" s="832">
        <v>1</v>
      </c>
      <c r="S353" s="837">
        <v>1</v>
      </c>
      <c r="T353" s="836">
        <v>1</v>
      </c>
      <c r="U353" s="838">
        <v>1</v>
      </c>
    </row>
    <row r="354" spans="1:21" ht="14.45" customHeight="1" x14ac:dyDescent="0.2">
      <c r="A354" s="831">
        <v>22</v>
      </c>
      <c r="B354" s="832" t="s">
        <v>896</v>
      </c>
      <c r="C354" s="832" t="s">
        <v>900</v>
      </c>
      <c r="D354" s="833" t="s">
        <v>1502</v>
      </c>
      <c r="E354" s="834" t="s">
        <v>910</v>
      </c>
      <c r="F354" s="832" t="s">
        <v>897</v>
      </c>
      <c r="G354" s="832" t="s">
        <v>1013</v>
      </c>
      <c r="H354" s="832" t="s">
        <v>608</v>
      </c>
      <c r="I354" s="832" t="s">
        <v>1014</v>
      </c>
      <c r="J354" s="832" t="s">
        <v>874</v>
      </c>
      <c r="K354" s="832" t="s">
        <v>1015</v>
      </c>
      <c r="L354" s="835">
        <v>74.08</v>
      </c>
      <c r="M354" s="835">
        <v>74.08</v>
      </c>
      <c r="N354" s="832">
        <v>1</v>
      </c>
      <c r="O354" s="836">
        <v>1</v>
      </c>
      <c r="P354" s="835">
        <v>74.08</v>
      </c>
      <c r="Q354" s="837">
        <v>1</v>
      </c>
      <c r="R354" s="832">
        <v>1</v>
      </c>
      <c r="S354" s="837">
        <v>1</v>
      </c>
      <c r="T354" s="836">
        <v>1</v>
      </c>
      <c r="U354" s="838">
        <v>1</v>
      </c>
    </row>
    <row r="355" spans="1:21" ht="14.45" customHeight="1" x14ac:dyDescent="0.2">
      <c r="A355" s="831">
        <v>22</v>
      </c>
      <c r="B355" s="832" t="s">
        <v>896</v>
      </c>
      <c r="C355" s="832" t="s">
        <v>900</v>
      </c>
      <c r="D355" s="833" t="s">
        <v>1502</v>
      </c>
      <c r="E355" s="834" t="s">
        <v>906</v>
      </c>
      <c r="F355" s="832" t="s">
        <v>897</v>
      </c>
      <c r="G355" s="832" t="s">
        <v>1219</v>
      </c>
      <c r="H355" s="832" t="s">
        <v>554</v>
      </c>
      <c r="I355" s="832" t="s">
        <v>1485</v>
      </c>
      <c r="J355" s="832" t="s">
        <v>1221</v>
      </c>
      <c r="K355" s="832" t="s">
        <v>1486</v>
      </c>
      <c r="L355" s="835">
        <v>0</v>
      </c>
      <c r="M355" s="835">
        <v>0</v>
      </c>
      <c r="N355" s="832">
        <v>2</v>
      </c>
      <c r="O355" s="836">
        <v>1</v>
      </c>
      <c r="P355" s="835">
        <v>0</v>
      </c>
      <c r="Q355" s="837"/>
      <c r="R355" s="832">
        <v>2</v>
      </c>
      <c r="S355" s="837">
        <v>1</v>
      </c>
      <c r="T355" s="836">
        <v>1</v>
      </c>
      <c r="U355" s="838">
        <v>1</v>
      </c>
    </row>
    <row r="356" spans="1:21" ht="14.45" customHeight="1" x14ac:dyDescent="0.2">
      <c r="A356" s="831">
        <v>22</v>
      </c>
      <c r="B356" s="832" t="s">
        <v>896</v>
      </c>
      <c r="C356" s="832" t="s">
        <v>900</v>
      </c>
      <c r="D356" s="833" t="s">
        <v>1502</v>
      </c>
      <c r="E356" s="834" t="s">
        <v>906</v>
      </c>
      <c r="F356" s="832" t="s">
        <v>897</v>
      </c>
      <c r="G356" s="832" t="s">
        <v>1487</v>
      </c>
      <c r="H356" s="832" t="s">
        <v>554</v>
      </c>
      <c r="I356" s="832" t="s">
        <v>1488</v>
      </c>
      <c r="J356" s="832" t="s">
        <v>1489</v>
      </c>
      <c r="K356" s="832" t="s">
        <v>1490</v>
      </c>
      <c r="L356" s="835">
        <v>0</v>
      </c>
      <c r="M356" s="835">
        <v>0</v>
      </c>
      <c r="N356" s="832">
        <v>2</v>
      </c>
      <c r="O356" s="836">
        <v>1</v>
      </c>
      <c r="P356" s="835"/>
      <c r="Q356" s="837"/>
      <c r="R356" s="832"/>
      <c r="S356" s="837">
        <v>0</v>
      </c>
      <c r="T356" s="836"/>
      <c r="U356" s="838">
        <v>0</v>
      </c>
    </row>
    <row r="357" spans="1:21" ht="14.45" customHeight="1" x14ac:dyDescent="0.2">
      <c r="A357" s="831">
        <v>22</v>
      </c>
      <c r="B357" s="832" t="s">
        <v>896</v>
      </c>
      <c r="C357" s="832" t="s">
        <v>900</v>
      </c>
      <c r="D357" s="833" t="s">
        <v>1502</v>
      </c>
      <c r="E357" s="834" t="s">
        <v>906</v>
      </c>
      <c r="F357" s="832" t="s">
        <v>897</v>
      </c>
      <c r="G357" s="832" t="s">
        <v>1491</v>
      </c>
      <c r="H357" s="832" t="s">
        <v>554</v>
      </c>
      <c r="I357" s="832" t="s">
        <v>1492</v>
      </c>
      <c r="J357" s="832" t="s">
        <v>1493</v>
      </c>
      <c r="K357" s="832" t="s">
        <v>1494</v>
      </c>
      <c r="L357" s="835">
        <v>1353.85</v>
      </c>
      <c r="M357" s="835">
        <v>4061.5499999999997</v>
      </c>
      <c r="N357" s="832">
        <v>3</v>
      </c>
      <c r="O357" s="836">
        <v>1</v>
      </c>
      <c r="P357" s="835"/>
      <c r="Q357" s="837">
        <v>0</v>
      </c>
      <c r="R357" s="832"/>
      <c r="S357" s="837">
        <v>0</v>
      </c>
      <c r="T357" s="836"/>
      <c r="U357" s="838">
        <v>0</v>
      </c>
    </row>
    <row r="358" spans="1:21" ht="14.45" customHeight="1" x14ac:dyDescent="0.2">
      <c r="A358" s="831">
        <v>22</v>
      </c>
      <c r="B358" s="832" t="s">
        <v>896</v>
      </c>
      <c r="C358" s="832" t="s">
        <v>900</v>
      </c>
      <c r="D358" s="833" t="s">
        <v>1502</v>
      </c>
      <c r="E358" s="834" t="s">
        <v>906</v>
      </c>
      <c r="F358" s="832" t="s">
        <v>897</v>
      </c>
      <c r="G358" s="832" t="s">
        <v>1422</v>
      </c>
      <c r="H358" s="832" t="s">
        <v>554</v>
      </c>
      <c r="I358" s="832" t="s">
        <v>1495</v>
      </c>
      <c r="J358" s="832" t="s">
        <v>598</v>
      </c>
      <c r="K358" s="832" t="s">
        <v>599</v>
      </c>
      <c r="L358" s="835">
        <v>59.56</v>
      </c>
      <c r="M358" s="835">
        <v>59.56</v>
      </c>
      <c r="N358" s="832">
        <v>1</v>
      </c>
      <c r="O358" s="836">
        <v>1</v>
      </c>
      <c r="P358" s="835"/>
      <c r="Q358" s="837">
        <v>0</v>
      </c>
      <c r="R358" s="832"/>
      <c r="S358" s="837">
        <v>0</v>
      </c>
      <c r="T358" s="836"/>
      <c r="U358" s="838">
        <v>0</v>
      </c>
    </row>
    <row r="359" spans="1:21" ht="14.45" customHeight="1" x14ac:dyDescent="0.2">
      <c r="A359" s="831">
        <v>22</v>
      </c>
      <c r="B359" s="832" t="s">
        <v>896</v>
      </c>
      <c r="C359" s="832" t="s">
        <v>900</v>
      </c>
      <c r="D359" s="833" t="s">
        <v>1502</v>
      </c>
      <c r="E359" s="834" t="s">
        <v>906</v>
      </c>
      <c r="F359" s="832" t="s">
        <v>897</v>
      </c>
      <c r="G359" s="832" t="s">
        <v>1496</v>
      </c>
      <c r="H359" s="832" t="s">
        <v>554</v>
      </c>
      <c r="I359" s="832" t="s">
        <v>1497</v>
      </c>
      <c r="J359" s="832" t="s">
        <v>1498</v>
      </c>
      <c r="K359" s="832" t="s">
        <v>1499</v>
      </c>
      <c r="L359" s="835">
        <v>77.13</v>
      </c>
      <c r="M359" s="835">
        <v>154.26</v>
      </c>
      <c r="N359" s="832">
        <v>2</v>
      </c>
      <c r="O359" s="836">
        <v>1</v>
      </c>
      <c r="P359" s="835">
        <v>77.13</v>
      </c>
      <c r="Q359" s="837">
        <v>0.5</v>
      </c>
      <c r="R359" s="832">
        <v>1</v>
      </c>
      <c r="S359" s="837">
        <v>0.5</v>
      </c>
      <c r="T359" s="836">
        <v>0.5</v>
      </c>
      <c r="U359" s="838">
        <v>0.5</v>
      </c>
    </row>
    <row r="360" spans="1:21" ht="14.45" customHeight="1" x14ac:dyDescent="0.2">
      <c r="A360" s="831">
        <v>22</v>
      </c>
      <c r="B360" s="832" t="s">
        <v>896</v>
      </c>
      <c r="C360" s="832" t="s">
        <v>900</v>
      </c>
      <c r="D360" s="833" t="s">
        <v>1502</v>
      </c>
      <c r="E360" s="834" t="s">
        <v>906</v>
      </c>
      <c r="F360" s="832" t="s">
        <v>897</v>
      </c>
      <c r="G360" s="832" t="s">
        <v>1373</v>
      </c>
      <c r="H360" s="832" t="s">
        <v>554</v>
      </c>
      <c r="I360" s="832" t="s">
        <v>1374</v>
      </c>
      <c r="J360" s="832" t="s">
        <v>1375</v>
      </c>
      <c r="K360" s="832" t="s">
        <v>1376</v>
      </c>
      <c r="L360" s="835">
        <v>61.97</v>
      </c>
      <c r="M360" s="835">
        <v>123.94</v>
      </c>
      <c r="N360" s="832">
        <v>2</v>
      </c>
      <c r="O360" s="836">
        <v>1</v>
      </c>
      <c r="P360" s="835">
        <v>123.94</v>
      </c>
      <c r="Q360" s="837">
        <v>1</v>
      </c>
      <c r="R360" s="832">
        <v>2</v>
      </c>
      <c r="S360" s="837">
        <v>1</v>
      </c>
      <c r="T360" s="836">
        <v>1</v>
      </c>
      <c r="U360" s="838">
        <v>1</v>
      </c>
    </row>
    <row r="361" spans="1:21" ht="14.45" customHeight="1" x14ac:dyDescent="0.2">
      <c r="A361" s="831">
        <v>22</v>
      </c>
      <c r="B361" s="832" t="s">
        <v>896</v>
      </c>
      <c r="C361" s="832" t="s">
        <v>900</v>
      </c>
      <c r="D361" s="833" t="s">
        <v>1502</v>
      </c>
      <c r="E361" s="834" t="s">
        <v>906</v>
      </c>
      <c r="F361" s="832" t="s">
        <v>897</v>
      </c>
      <c r="G361" s="832" t="s">
        <v>997</v>
      </c>
      <c r="H361" s="832" t="s">
        <v>554</v>
      </c>
      <c r="I361" s="832" t="s">
        <v>1500</v>
      </c>
      <c r="J361" s="832" t="s">
        <v>1001</v>
      </c>
      <c r="K361" s="832" t="s">
        <v>1501</v>
      </c>
      <c r="L361" s="835">
        <v>0</v>
      </c>
      <c r="M361" s="835">
        <v>0</v>
      </c>
      <c r="N361" s="832">
        <v>3</v>
      </c>
      <c r="O361" s="836">
        <v>2</v>
      </c>
      <c r="P361" s="835">
        <v>0</v>
      </c>
      <c r="Q361" s="837"/>
      <c r="R361" s="832">
        <v>1</v>
      </c>
      <c r="S361" s="837">
        <v>0.33333333333333331</v>
      </c>
      <c r="T361" s="836">
        <v>0.5</v>
      </c>
      <c r="U361" s="838">
        <v>0.25</v>
      </c>
    </row>
    <row r="362" spans="1:21" ht="14.45" customHeight="1" thickBot="1" x14ac:dyDescent="0.25">
      <c r="A362" s="839">
        <v>22</v>
      </c>
      <c r="B362" s="840" t="s">
        <v>896</v>
      </c>
      <c r="C362" s="840" t="s">
        <v>898</v>
      </c>
      <c r="D362" s="841" t="s">
        <v>1503</v>
      </c>
      <c r="E362" s="842" t="s">
        <v>905</v>
      </c>
      <c r="F362" s="840" t="s">
        <v>897</v>
      </c>
      <c r="G362" s="840" t="s">
        <v>1013</v>
      </c>
      <c r="H362" s="840" t="s">
        <v>608</v>
      </c>
      <c r="I362" s="840" t="s">
        <v>1020</v>
      </c>
      <c r="J362" s="840" t="s">
        <v>874</v>
      </c>
      <c r="K362" s="840" t="s">
        <v>1021</v>
      </c>
      <c r="L362" s="843">
        <v>115.33</v>
      </c>
      <c r="M362" s="843">
        <v>115.33</v>
      </c>
      <c r="N362" s="840">
        <v>1</v>
      </c>
      <c r="O362" s="844">
        <v>1</v>
      </c>
      <c r="P362" s="843"/>
      <c r="Q362" s="845">
        <v>0</v>
      </c>
      <c r="R362" s="840"/>
      <c r="S362" s="845">
        <v>0</v>
      </c>
      <c r="T362" s="844"/>
      <c r="U362" s="846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43287DEE-6303-4CB4-8468-3F480BFAC2D1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4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0" t="s">
        <v>1505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5" customHeight="1" x14ac:dyDescent="0.2">
      <c r="A5" s="856" t="s">
        <v>907</v>
      </c>
      <c r="B5" s="225">
        <v>3924.2</v>
      </c>
      <c r="C5" s="830">
        <v>8.3567476446203673E-2</v>
      </c>
      <c r="D5" s="225">
        <v>43034.260000000031</v>
      </c>
      <c r="E5" s="830">
        <v>0.91643252355379634</v>
      </c>
      <c r="F5" s="848">
        <v>46958.460000000028</v>
      </c>
    </row>
    <row r="6" spans="1:6" ht="14.45" customHeight="1" x14ac:dyDescent="0.2">
      <c r="A6" s="857" t="s">
        <v>908</v>
      </c>
      <c r="B6" s="849">
        <v>2332.69</v>
      </c>
      <c r="C6" s="837">
        <v>0.85390531483020293</v>
      </c>
      <c r="D6" s="849">
        <v>399.1</v>
      </c>
      <c r="E6" s="837">
        <v>0.14609468516979709</v>
      </c>
      <c r="F6" s="850">
        <v>2731.79</v>
      </c>
    </row>
    <row r="7" spans="1:6" ht="14.45" customHeight="1" x14ac:dyDescent="0.2">
      <c r="A7" s="857" t="s">
        <v>916</v>
      </c>
      <c r="B7" s="849">
        <v>1585.96</v>
      </c>
      <c r="C7" s="837">
        <v>4.4698336396439713E-2</v>
      </c>
      <c r="D7" s="849">
        <v>33895.450000000004</v>
      </c>
      <c r="E7" s="837">
        <v>0.95530166360356028</v>
      </c>
      <c r="F7" s="850">
        <v>35481.410000000003</v>
      </c>
    </row>
    <row r="8" spans="1:6" ht="14.45" customHeight="1" x14ac:dyDescent="0.2">
      <c r="A8" s="857" t="s">
        <v>905</v>
      </c>
      <c r="B8" s="849">
        <v>1462.85</v>
      </c>
      <c r="C8" s="837">
        <v>4.0074195543774664E-2</v>
      </c>
      <c r="D8" s="849">
        <v>35040.689999999995</v>
      </c>
      <c r="E8" s="837">
        <v>0.95992580445622533</v>
      </c>
      <c r="F8" s="850">
        <v>36503.539999999994</v>
      </c>
    </row>
    <row r="9" spans="1:6" ht="14.45" customHeight="1" x14ac:dyDescent="0.2">
      <c r="A9" s="857" t="s">
        <v>915</v>
      </c>
      <c r="B9" s="849">
        <v>914.03</v>
      </c>
      <c r="C9" s="837">
        <v>2.3208202738579591E-2</v>
      </c>
      <c r="D9" s="849">
        <v>38469.890000000021</v>
      </c>
      <c r="E9" s="837">
        <v>0.9767917972614204</v>
      </c>
      <c r="F9" s="850">
        <v>39383.92000000002</v>
      </c>
    </row>
    <row r="10" spans="1:6" ht="14.45" customHeight="1" x14ac:dyDescent="0.2">
      <c r="A10" s="857" t="s">
        <v>912</v>
      </c>
      <c r="B10" s="849">
        <v>850.34</v>
      </c>
      <c r="C10" s="837">
        <v>0.40571398581045937</v>
      </c>
      <c r="D10" s="849">
        <v>1245.5700000000002</v>
      </c>
      <c r="E10" s="837">
        <v>0.59428601418954052</v>
      </c>
      <c r="F10" s="850">
        <v>2095.9100000000003</v>
      </c>
    </row>
    <row r="11" spans="1:6" ht="14.45" customHeight="1" x14ac:dyDescent="0.2">
      <c r="A11" s="857" t="s">
        <v>914</v>
      </c>
      <c r="B11" s="849">
        <v>792.88000000000011</v>
      </c>
      <c r="C11" s="837">
        <v>0.71978575643411558</v>
      </c>
      <c r="D11" s="849">
        <v>308.67</v>
      </c>
      <c r="E11" s="837">
        <v>0.28021424356588442</v>
      </c>
      <c r="F11" s="850">
        <v>1101.5500000000002</v>
      </c>
    </row>
    <row r="12" spans="1:6" ht="14.45" customHeight="1" x14ac:dyDescent="0.2">
      <c r="A12" s="857" t="s">
        <v>913</v>
      </c>
      <c r="B12" s="849">
        <v>301.95000000000005</v>
      </c>
      <c r="C12" s="837">
        <v>7.3377368664959575E-3</v>
      </c>
      <c r="D12" s="849">
        <v>40848.340000000018</v>
      </c>
      <c r="E12" s="837">
        <v>0.99266226313350414</v>
      </c>
      <c r="F12" s="850">
        <v>41150.290000000015</v>
      </c>
    </row>
    <row r="13" spans="1:6" ht="14.45" customHeight="1" x14ac:dyDescent="0.2">
      <c r="A13" s="857" t="s">
        <v>909</v>
      </c>
      <c r="B13" s="849">
        <v>184.32999999999998</v>
      </c>
      <c r="C13" s="837">
        <v>5.6390827932258749E-3</v>
      </c>
      <c r="D13" s="849">
        <v>32503.61000000003</v>
      </c>
      <c r="E13" s="837">
        <v>0.99436091720677411</v>
      </c>
      <c r="F13" s="850">
        <v>32687.940000000031</v>
      </c>
    </row>
    <row r="14" spans="1:6" ht="14.45" customHeight="1" x14ac:dyDescent="0.2">
      <c r="A14" s="857" t="s">
        <v>910</v>
      </c>
      <c r="B14" s="849">
        <v>95.63</v>
      </c>
      <c r="C14" s="837">
        <v>0.56349066053856578</v>
      </c>
      <c r="D14" s="849">
        <v>74.08</v>
      </c>
      <c r="E14" s="837">
        <v>0.43650933946143428</v>
      </c>
      <c r="F14" s="850">
        <v>169.70999999999998</v>
      </c>
    </row>
    <row r="15" spans="1:6" ht="14.45" customHeight="1" thickBot="1" x14ac:dyDescent="0.25">
      <c r="A15" s="858" t="s">
        <v>906</v>
      </c>
      <c r="B15" s="853">
        <v>0</v>
      </c>
      <c r="C15" s="854"/>
      <c r="D15" s="853"/>
      <c r="E15" s="854"/>
      <c r="F15" s="855">
        <v>0</v>
      </c>
    </row>
    <row r="16" spans="1:6" ht="14.45" customHeight="1" thickBot="1" x14ac:dyDescent="0.25">
      <c r="A16" s="771" t="s">
        <v>3</v>
      </c>
      <c r="B16" s="772">
        <v>12444.860000000002</v>
      </c>
      <c r="C16" s="773">
        <v>5.2231276398181314E-2</v>
      </c>
      <c r="D16" s="772">
        <v>225819.66000000012</v>
      </c>
      <c r="E16" s="773">
        <v>0.94776872360181896</v>
      </c>
      <c r="F16" s="774">
        <v>238264.52000000005</v>
      </c>
    </row>
    <row r="17" spans="1:6" ht="14.45" customHeight="1" thickBot="1" x14ac:dyDescent="0.25"/>
    <row r="18" spans="1:6" ht="14.45" customHeight="1" x14ac:dyDescent="0.2">
      <c r="A18" s="856" t="s">
        <v>1506</v>
      </c>
      <c r="B18" s="225">
        <v>3887.31</v>
      </c>
      <c r="C18" s="830">
        <v>1</v>
      </c>
      <c r="D18" s="225"/>
      <c r="E18" s="830">
        <v>0</v>
      </c>
      <c r="F18" s="848">
        <v>3887.31</v>
      </c>
    </row>
    <row r="19" spans="1:6" ht="14.45" customHeight="1" x14ac:dyDescent="0.2">
      <c r="A19" s="857" t="s">
        <v>1507</v>
      </c>
      <c r="B19" s="849">
        <v>2179.48</v>
      </c>
      <c r="C19" s="837">
        <v>0.90102857520836088</v>
      </c>
      <c r="D19" s="849">
        <v>239.4</v>
      </c>
      <c r="E19" s="837">
        <v>9.8971424791639104E-2</v>
      </c>
      <c r="F19" s="850">
        <v>2418.88</v>
      </c>
    </row>
    <row r="20" spans="1:6" ht="14.45" customHeight="1" x14ac:dyDescent="0.2">
      <c r="A20" s="857" t="s">
        <v>1508</v>
      </c>
      <c r="B20" s="849">
        <v>1668.12</v>
      </c>
      <c r="C20" s="837">
        <v>1</v>
      </c>
      <c r="D20" s="849"/>
      <c r="E20" s="837">
        <v>0</v>
      </c>
      <c r="F20" s="850">
        <v>1668.12</v>
      </c>
    </row>
    <row r="21" spans="1:6" ht="14.45" customHeight="1" x14ac:dyDescent="0.2">
      <c r="A21" s="857" t="s">
        <v>868</v>
      </c>
      <c r="B21" s="849">
        <v>1073.3</v>
      </c>
      <c r="C21" s="837">
        <v>4.8064683339808277E-3</v>
      </c>
      <c r="D21" s="849">
        <v>222229.94999999911</v>
      </c>
      <c r="E21" s="837">
        <v>0.9951935316660192</v>
      </c>
      <c r="F21" s="850">
        <v>223303.2499999991</v>
      </c>
    </row>
    <row r="22" spans="1:6" ht="14.45" customHeight="1" x14ac:dyDescent="0.2">
      <c r="A22" s="857" t="s">
        <v>1509</v>
      </c>
      <c r="B22" s="849">
        <v>665.41000000000008</v>
      </c>
      <c r="C22" s="837">
        <v>1</v>
      </c>
      <c r="D22" s="849"/>
      <c r="E22" s="837">
        <v>0</v>
      </c>
      <c r="F22" s="850">
        <v>665.41000000000008</v>
      </c>
    </row>
    <row r="23" spans="1:6" ht="14.45" customHeight="1" x14ac:dyDescent="0.2">
      <c r="A23" s="857" t="s">
        <v>1510</v>
      </c>
      <c r="B23" s="849">
        <v>574.30000000000007</v>
      </c>
      <c r="C23" s="837">
        <v>0.78815908654242028</v>
      </c>
      <c r="D23" s="849">
        <v>154.36000000000001</v>
      </c>
      <c r="E23" s="837">
        <v>0.21184091345757966</v>
      </c>
      <c r="F23" s="850">
        <v>728.66000000000008</v>
      </c>
    </row>
    <row r="24" spans="1:6" ht="14.45" customHeight="1" x14ac:dyDescent="0.2">
      <c r="A24" s="857" t="s">
        <v>1511</v>
      </c>
      <c r="B24" s="849">
        <v>414.07</v>
      </c>
      <c r="C24" s="837">
        <v>0.33333333333333331</v>
      </c>
      <c r="D24" s="849">
        <v>828.14</v>
      </c>
      <c r="E24" s="837">
        <v>0.66666666666666663</v>
      </c>
      <c r="F24" s="850">
        <v>1242.21</v>
      </c>
    </row>
    <row r="25" spans="1:6" ht="14.45" customHeight="1" x14ac:dyDescent="0.2">
      <c r="A25" s="857" t="s">
        <v>1512</v>
      </c>
      <c r="B25" s="849">
        <v>352.64</v>
      </c>
      <c r="C25" s="837">
        <v>1</v>
      </c>
      <c r="D25" s="849"/>
      <c r="E25" s="837">
        <v>0</v>
      </c>
      <c r="F25" s="850">
        <v>352.64</v>
      </c>
    </row>
    <row r="26" spans="1:6" ht="14.45" customHeight="1" x14ac:dyDescent="0.2">
      <c r="A26" s="857" t="s">
        <v>1513</v>
      </c>
      <c r="B26" s="849">
        <v>301.95000000000005</v>
      </c>
      <c r="C26" s="837">
        <v>1</v>
      </c>
      <c r="D26" s="849"/>
      <c r="E26" s="837">
        <v>0</v>
      </c>
      <c r="F26" s="850">
        <v>301.95000000000005</v>
      </c>
    </row>
    <row r="27" spans="1:6" ht="14.45" customHeight="1" x14ac:dyDescent="0.2">
      <c r="A27" s="857" t="s">
        <v>1514</v>
      </c>
      <c r="B27" s="849">
        <v>286.18</v>
      </c>
      <c r="C27" s="837">
        <v>0.22222222222222221</v>
      </c>
      <c r="D27" s="849">
        <v>1001.6300000000001</v>
      </c>
      <c r="E27" s="837">
        <v>0.77777777777777779</v>
      </c>
      <c r="F27" s="850">
        <v>1287.8100000000002</v>
      </c>
    </row>
    <row r="28" spans="1:6" ht="14.45" customHeight="1" x14ac:dyDescent="0.2">
      <c r="A28" s="857" t="s">
        <v>1515</v>
      </c>
      <c r="B28" s="849">
        <v>245.75</v>
      </c>
      <c r="C28" s="837">
        <v>1</v>
      </c>
      <c r="D28" s="849"/>
      <c r="E28" s="837">
        <v>0</v>
      </c>
      <c r="F28" s="850">
        <v>245.75</v>
      </c>
    </row>
    <row r="29" spans="1:6" ht="14.45" customHeight="1" x14ac:dyDescent="0.2">
      <c r="A29" s="857" t="s">
        <v>1516</v>
      </c>
      <c r="B29" s="849">
        <v>238.72</v>
      </c>
      <c r="C29" s="837">
        <v>0.83256024831723219</v>
      </c>
      <c r="D29" s="849">
        <v>48.01</v>
      </c>
      <c r="E29" s="837">
        <v>0.16743975168276776</v>
      </c>
      <c r="F29" s="850">
        <v>286.73</v>
      </c>
    </row>
    <row r="30" spans="1:6" ht="14.45" customHeight="1" x14ac:dyDescent="0.2">
      <c r="A30" s="857" t="s">
        <v>1517</v>
      </c>
      <c r="B30" s="849">
        <v>184.74</v>
      </c>
      <c r="C30" s="837">
        <v>1</v>
      </c>
      <c r="D30" s="849"/>
      <c r="E30" s="837">
        <v>0</v>
      </c>
      <c r="F30" s="850">
        <v>184.74</v>
      </c>
    </row>
    <row r="31" spans="1:6" ht="14.45" customHeight="1" x14ac:dyDescent="0.2">
      <c r="A31" s="857" t="s">
        <v>1518</v>
      </c>
      <c r="B31" s="849">
        <v>129.64000000000001</v>
      </c>
      <c r="C31" s="837">
        <v>1</v>
      </c>
      <c r="D31" s="849"/>
      <c r="E31" s="837">
        <v>0</v>
      </c>
      <c r="F31" s="850">
        <v>129.64000000000001</v>
      </c>
    </row>
    <row r="32" spans="1:6" ht="14.45" customHeight="1" x14ac:dyDescent="0.2">
      <c r="A32" s="857" t="s">
        <v>1519</v>
      </c>
      <c r="B32" s="849">
        <v>95.63</v>
      </c>
      <c r="C32" s="837">
        <v>1</v>
      </c>
      <c r="D32" s="849"/>
      <c r="E32" s="837">
        <v>0</v>
      </c>
      <c r="F32" s="850">
        <v>95.63</v>
      </c>
    </row>
    <row r="33" spans="1:6" ht="14.45" customHeight="1" x14ac:dyDescent="0.2">
      <c r="A33" s="857" t="s">
        <v>1520</v>
      </c>
      <c r="B33" s="849">
        <v>79.099999999999994</v>
      </c>
      <c r="C33" s="837">
        <v>1</v>
      </c>
      <c r="D33" s="849"/>
      <c r="E33" s="837">
        <v>0</v>
      </c>
      <c r="F33" s="850">
        <v>79.099999999999994</v>
      </c>
    </row>
    <row r="34" spans="1:6" ht="14.45" customHeight="1" x14ac:dyDescent="0.2">
      <c r="A34" s="857" t="s">
        <v>1521</v>
      </c>
      <c r="B34" s="849">
        <v>36.270000000000003</v>
      </c>
      <c r="C34" s="837">
        <v>1</v>
      </c>
      <c r="D34" s="849"/>
      <c r="E34" s="837">
        <v>0</v>
      </c>
      <c r="F34" s="850">
        <v>36.270000000000003</v>
      </c>
    </row>
    <row r="35" spans="1:6" ht="14.45" customHeight="1" x14ac:dyDescent="0.2">
      <c r="A35" s="857" t="s">
        <v>1522</v>
      </c>
      <c r="B35" s="849">
        <v>32.25</v>
      </c>
      <c r="C35" s="837">
        <v>1</v>
      </c>
      <c r="D35" s="849"/>
      <c r="E35" s="837">
        <v>0</v>
      </c>
      <c r="F35" s="850">
        <v>32.25</v>
      </c>
    </row>
    <row r="36" spans="1:6" ht="14.45" customHeight="1" x14ac:dyDescent="0.2">
      <c r="A36" s="857" t="s">
        <v>1523</v>
      </c>
      <c r="B36" s="849"/>
      <c r="C36" s="837">
        <v>0</v>
      </c>
      <c r="D36" s="849">
        <v>206.69</v>
      </c>
      <c r="E36" s="837">
        <v>1</v>
      </c>
      <c r="F36" s="850">
        <v>206.69</v>
      </c>
    </row>
    <row r="37" spans="1:6" ht="14.45" customHeight="1" x14ac:dyDescent="0.2">
      <c r="A37" s="857" t="s">
        <v>1524</v>
      </c>
      <c r="B37" s="849"/>
      <c r="C37" s="837">
        <v>0</v>
      </c>
      <c r="D37" s="849">
        <v>64.5</v>
      </c>
      <c r="E37" s="837">
        <v>1</v>
      </c>
      <c r="F37" s="850">
        <v>64.5</v>
      </c>
    </row>
    <row r="38" spans="1:6" ht="14.45" customHeight="1" x14ac:dyDescent="0.2">
      <c r="A38" s="857" t="s">
        <v>1525</v>
      </c>
      <c r="B38" s="849">
        <v>0</v>
      </c>
      <c r="C38" s="837">
        <v>0</v>
      </c>
      <c r="D38" s="849">
        <v>764.06</v>
      </c>
      <c r="E38" s="837">
        <v>1</v>
      </c>
      <c r="F38" s="850">
        <v>764.06</v>
      </c>
    </row>
    <row r="39" spans="1:6" ht="14.45" customHeight="1" x14ac:dyDescent="0.2">
      <c r="A39" s="857" t="s">
        <v>1526</v>
      </c>
      <c r="B39" s="849"/>
      <c r="C39" s="837"/>
      <c r="D39" s="849">
        <v>0</v>
      </c>
      <c r="E39" s="837"/>
      <c r="F39" s="850">
        <v>0</v>
      </c>
    </row>
    <row r="40" spans="1:6" ht="14.45" customHeight="1" x14ac:dyDescent="0.2">
      <c r="A40" s="857" t="s">
        <v>1527</v>
      </c>
      <c r="B40" s="849">
        <v>0</v>
      </c>
      <c r="C40" s="837"/>
      <c r="D40" s="849"/>
      <c r="E40" s="837"/>
      <c r="F40" s="850">
        <v>0</v>
      </c>
    </row>
    <row r="41" spans="1:6" ht="14.45" customHeight="1" x14ac:dyDescent="0.2">
      <c r="A41" s="857" t="s">
        <v>862</v>
      </c>
      <c r="B41" s="849"/>
      <c r="C41" s="837">
        <v>0</v>
      </c>
      <c r="D41" s="849">
        <v>85.02</v>
      </c>
      <c r="E41" s="837">
        <v>1</v>
      </c>
      <c r="F41" s="850">
        <v>85.02</v>
      </c>
    </row>
    <row r="42" spans="1:6" ht="14.45" customHeight="1" x14ac:dyDescent="0.2">
      <c r="A42" s="857" t="s">
        <v>863</v>
      </c>
      <c r="B42" s="849"/>
      <c r="C42" s="837">
        <v>0</v>
      </c>
      <c r="D42" s="849">
        <v>38.14</v>
      </c>
      <c r="E42" s="837">
        <v>1</v>
      </c>
      <c r="F42" s="850">
        <v>38.14</v>
      </c>
    </row>
    <row r="43" spans="1:6" ht="14.45" customHeight="1" x14ac:dyDescent="0.2">
      <c r="A43" s="857" t="s">
        <v>1528</v>
      </c>
      <c r="B43" s="849"/>
      <c r="C43" s="837">
        <v>0</v>
      </c>
      <c r="D43" s="849">
        <v>18.8</v>
      </c>
      <c r="E43" s="837">
        <v>1</v>
      </c>
      <c r="F43" s="850">
        <v>18.8</v>
      </c>
    </row>
    <row r="44" spans="1:6" ht="14.45" customHeight="1" x14ac:dyDescent="0.2">
      <c r="A44" s="857" t="s">
        <v>1529</v>
      </c>
      <c r="B44" s="849"/>
      <c r="C44" s="837">
        <v>0</v>
      </c>
      <c r="D44" s="849">
        <v>140.96</v>
      </c>
      <c r="E44" s="837">
        <v>1</v>
      </c>
      <c r="F44" s="850">
        <v>140.96</v>
      </c>
    </row>
    <row r="45" spans="1:6" ht="14.45" customHeight="1" thickBot="1" x14ac:dyDescent="0.25">
      <c r="A45" s="858" t="s">
        <v>864</v>
      </c>
      <c r="B45" s="853">
        <v>0</v>
      </c>
      <c r="C45" s="854"/>
      <c r="D45" s="853">
        <v>0</v>
      </c>
      <c r="E45" s="854"/>
      <c r="F45" s="855">
        <v>0</v>
      </c>
    </row>
    <row r="46" spans="1:6" ht="14.45" customHeight="1" thickBot="1" x14ac:dyDescent="0.25">
      <c r="A46" s="771" t="s">
        <v>3</v>
      </c>
      <c r="B46" s="772">
        <v>12444.859999999999</v>
      </c>
      <c r="C46" s="773">
        <v>5.2231276398181509E-2</v>
      </c>
      <c r="D46" s="772">
        <v>225819.6599999991</v>
      </c>
      <c r="E46" s="773">
        <v>0.94776872360181852</v>
      </c>
      <c r="F46" s="774">
        <v>238264.51999999909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{249138B8-113E-48B0-BBEC-90894C56DB23}</x14:id>
        </ext>
      </extLst>
    </cfRule>
  </conditionalFormatting>
  <conditionalFormatting sqref="F18:F4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{3B325B2D-3C15-49F1-9AAA-CD3CE9AB4430}</x14:id>
        </ext>
      </extLst>
    </cfRule>
  </conditionalFormatting>
  <hyperlinks>
    <hyperlink ref="A2" location="Obsah!A1" display="Zpět na Obsah  KL 01  1.-4.měsíc" xr:uid="{69880CD5-B0FA-4968-9538-1D553C59868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9138B8-113E-48B0-BBEC-90894C56DB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3B325B2D-3C15-49F1-9AAA-CD3CE9AB44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F18:F45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7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1" t="s">
        <v>1554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110</v>
      </c>
      <c r="G3" s="47">
        <f>SUBTOTAL(9,G6:G1048576)</f>
        <v>12444.860000000002</v>
      </c>
      <c r="H3" s="48">
        <f>IF(M3=0,0,G3/M3)</f>
        <v>5.2231276398181342E-2</v>
      </c>
      <c r="I3" s="47">
        <f>SUBTOTAL(9,I6:I1048576)</f>
        <v>2250</v>
      </c>
      <c r="J3" s="47">
        <f>SUBTOTAL(9,J6:J1048576)</f>
        <v>225819.65999999995</v>
      </c>
      <c r="K3" s="48">
        <f>IF(M3=0,0,J3/M3)</f>
        <v>0.94776872360181874</v>
      </c>
      <c r="L3" s="47">
        <f>SUBTOTAL(9,L6:L1048576)</f>
        <v>2360</v>
      </c>
      <c r="M3" s="49">
        <f>SUBTOTAL(9,M6:M1048576)</f>
        <v>238264.51999999993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5" customHeight="1" x14ac:dyDescent="0.2">
      <c r="A6" s="824" t="s">
        <v>905</v>
      </c>
      <c r="B6" s="825" t="s">
        <v>1530</v>
      </c>
      <c r="C6" s="825" t="s">
        <v>963</v>
      </c>
      <c r="D6" s="825" t="s">
        <v>616</v>
      </c>
      <c r="E6" s="825" t="s">
        <v>964</v>
      </c>
      <c r="F6" s="225">
        <v>1</v>
      </c>
      <c r="G6" s="225">
        <v>32.25</v>
      </c>
      <c r="H6" s="830">
        <v>1</v>
      </c>
      <c r="I6" s="225"/>
      <c r="J6" s="225"/>
      <c r="K6" s="830">
        <v>0</v>
      </c>
      <c r="L6" s="225">
        <v>1</v>
      </c>
      <c r="M6" s="848">
        <v>32.25</v>
      </c>
    </row>
    <row r="7" spans="1:13" ht="14.45" customHeight="1" x14ac:dyDescent="0.2">
      <c r="A7" s="831" t="s">
        <v>905</v>
      </c>
      <c r="B7" s="832" t="s">
        <v>1531</v>
      </c>
      <c r="C7" s="832" t="s">
        <v>970</v>
      </c>
      <c r="D7" s="832" t="s">
        <v>971</v>
      </c>
      <c r="E7" s="832" t="s">
        <v>972</v>
      </c>
      <c r="F7" s="849"/>
      <c r="G7" s="849"/>
      <c r="H7" s="837">
        <v>0</v>
      </c>
      <c r="I7" s="849">
        <v>4</v>
      </c>
      <c r="J7" s="849">
        <v>572.36</v>
      </c>
      <c r="K7" s="837">
        <v>1</v>
      </c>
      <c r="L7" s="849">
        <v>4</v>
      </c>
      <c r="M7" s="850">
        <v>572.36</v>
      </c>
    </row>
    <row r="8" spans="1:13" ht="14.45" customHeight="1" x14ac:dyDescent="0.2">
      <c r="A8" s="831" t="s">
        <v>905</v>
      </c>
      <c r="B8" s="832" t="s">
        <v>1532</v>
      </c>
      <c r="C8" s="832" t="s">
        <v>985</v>
      </c>
      <c r="D8" s="832" t="s">
        <v>986</v>
      </c>
      <c r="E8" s="832" t="s">
        <v>987</v>
      </c>
      <c r="F8" s="849"/>
      <c r="G8" s="849"/>
      <c r="H8" s="837">
        <v>0</v>
      </c>
      <c r="I8" s="849">
        <v>1</v>
      </c>
      <c r="J8" s="849">
        <v>47.7</v>
      </c>
      <c r="K8" s="837">
        <v>1</v>
      </c>
      <c r="L8" s="849">
        <v>1</v>
      </c>
      <c r="M8" s="850">
        <v>47.7</v>
      </c>
    </row>
    <row r="9" spans="1:13" ht="14.45" customHeight="1" x14ac:dyDescent="0.2">
      <c r="A9" s="831" t="s">
        <v>905</v>
      </c>
      <c r="B9" s="832" t="s">
        <v>1532</v>
      </c>
      <c r="C9" s="832" t="s">
        <v>988</v>
      </c>
      <c r="D9" s="832" t="s">
        <v>986</v>
      </c>
      <c r="E9" s="832" t="s">
        <v>989</v>
      </c>
      <c r="F9" s="849"/>
      <c r="G9" s="849"/>
      <c r="H9" s="837">
        <v>0</v>
      </c>
      <c r="I9" s="849">
        <v>1</v>
      </c>
      <c r="J9" s="849">
        <v>158.99</v>
      </c>
      <c r="K9" s="837">
        <v>1</v>
      </c>
      <c r="L9" s="849">
        <v>1</v>
      </c>
      <c r="M9" s="850">
        <v>158.99</v>
      </c>
    </row>
    <row r="10" spans="1:13" ht="14.45" customHeight="1" x14ac:dyDescent="0.2">
      <c r="A10" s="831" t="s">
        <v>905</v>
      </c>
      <c r="B10" s="832" t="s">
        <v>869</v>
      </c>
      <c r="C10" s="832" t="s">
        <v>1014</v>
      </c>
      <c r="D10" s="832" t="s">
        <v>874</v>
      </c>
      <c r="E10" s="832" t="s">
        <v>1015</v>
      </c>
      <c r="F10" s="849"/>
      <c r="G10" s="849"/>
      <c r="H10" s="837">
        <v>0</v>
      </c>
      <c r="I10" s="849">
        <v>5</v>
      </c>
      <c r="J10" s="849">
        <v>370.4</v>
      </c>
      <c r="K10" s="837">
        <v>1</v>
      </c>
      <c r="L10" s="849">
        <v>5</v>
      </c>
      <c r="M10" s="850">
        <v>370.4</v>
      </c>
    </row>
    <row r="11" spans="1:13" ht="14.45" customHeight="1" x14ac:dyDescent="0.2">
      <c r="A11" s="831" t="s">
        <v>905</v>
      </c>
      <c r="B11" s="832" t="s">
        <v>869</v>
      </c>
      <c r="C11" s="832" t="s">
        <v>1016</v>
      </c>
      <c r="D11" s="832" t="s">
        <v>874</v>
      </c>
      <c r="E11" s="832" t="s">
        <v>1017</v>
      </c>
      <c r="F11" s="849"/>
      <c r="G11" s="849"/>
      <c r="H11" s="837">
        <v>0</v>
      </c>
      <c r="I11" s="849">
        <v>14</v>
      </c>
      <c r="J11" s="849">
        <v>1319.92</v>
      </c>
      <c r="K11" s="837">
        <v>1</v>
      </c>
      <c r="L11" s="849">
        <v>14</v>
      </c>
      <c r="M11" s="850">
        <v>1319.92</v>
      </c>
    </row>
    <row r="12" spans="1:13" ht="14.45" customHeight="1" x14ac:dyDescent="0.2">
      <c r="A12" s="831" t="s">
        <v>905</v>
      </c>
      <c r="B12" s="832" t="s">
        <v>869</v>
      </c>
      <c r="C12" s="832" t="s">
        <v>1018</v>
      </c>
      <c r="D12" s="832" t="s">
        <v>874</v>
      </c>
      <c r="E12" s="832" t="s">
        <v>1019</v>
      </c>
      <c r="F12" s="849"/>
      <c r="G12" s="849"/>
      <c r="H12" s="837">
        <v>0</v>
      </c>
      <c r="I12" s="849">
        <v>11</v>
      </c>
      <c r="J12" s="849">
        <v>1851.96</v>
      </c>
      <c r="K12" s="837">
        <v>1</v>
      </c>
      <c r="L12" s="849">
        <v>11</v>
      </c>
      <c r="M12" s="850">
        <v>1851.96</v>
      </c>
    </row>
    <row r="13" spans="1:13" ht="14.45" customHeight="1" x14ac:dyDescent="0.2">
      <c r="A13" s="831" t="s">
        <v>905</v>
      </c>
      <c r="B13" s="832" t="s">
        <v>869</v>
      </c>
      <c r="C13" s="832" t="s">
        <v>1020</v>
      </c>
      <c r="D13" s="832" t="s">
        <v>874</v>
      </c>
      <c r="E13" s="832" t="s">
        <v>1021</v>
      </c>
      <c r="F13" s="849"/>
      <c r="G13" s="849"/>
      <c r="H13" s="837">
        <v>0</v>
      </c>
      <c r="I13" s="849">
        <v>9</v>
      </c>
      <c r="J13" s="849">
        <v>1037.97</v>
      </c>
      <c r="K13" s="837">
        <v>1</v>
      </c>
      <c r="L13" s="849">
        <v>9</v>
      </c>
      <c r="M13" s="850">
        <v>1037.97</v>
      </c>
    </row>
    <row r="14" spans="1:13" ht="14.45" customHeight="1" x14ac:dyDescent="0.2">
      <c r="A14" s="831" t="s">
        <v>905</v>
      </c>
      <c r="B14" s="832" t="s">
        <v>869</v>
      </c>
      <c r="C14" s="832" t="s">
        <v>1022</v>
      </c>
      <c r="D14" s="832" t="s">
        <v>871</v>
      </c>
      <c r="E14" s="832" t="s">
        <v>1023</v>
      </c>
      <c r="F14" s="849"/>
      <c r="G14" s="849"/>
      <c r="H14" s="837">
        <v>0</v>
      </c>
      <c r="I14" s="849">
        <v>42</v>
      </c>
      <c r="J14" s="849">
        <v>4419.6599999999989</v>
      </c>
      <c r="K14" s="837">
        <v>1</v>
      </c>
      <c r="L14" s="849">
        <v>42</v>
      </c>
      <c r="M14" s="850">
        <v>4419.6599999999989</v>
      </c>
    </row>
    <row r="15" spans="1:13" ht="14.45" customHeight="1" x14ac:dyDescent="0.2">
      <c r="A15" s="831" t="s">
        <v>905</v>
      </c>
      <c r="B15" s="832" t="s">
        <v>869</v>
      </c>
      <c r="C15" s="832" t="s">
        <v>1028</v>
      </c>
      <c r="D15" s="832" t="s">
        <v>871</v>
      </c>
      <c r="E15" s="832" t="s">
        <v>1029</v>
      </c>
      <c r="F15" s="849"/>
      <c r="G15" s="849"/>
      <c r="H15" s="837">
        <v>0</v>
      </c>
      <c r="I15" s="849">
        <v>101</v>
      </c>
      <c r="J15" s="849">
        <v>8502.1800000000021</v>
      </c>
      <c r="K15" s="837">
        <v>1</v>
      </c>
      <c r="L15" s="849">
        <v>101</v>
      </c>
      <c r="M15" s="850">
        <v>8502.1800000000021</v>
      </c>
    </row>
    <row r="16" spans="1:13" ht="14.45" customHeight="1" x14ac:dyDescent="0.2">
      <c r="A16" s="831" t="s">
        <v>905</v>
      </c>
      <c r="B16" s="832" t="s">
        <v>869</v>
      </c>
      <c r="C16" s="832" t="s">
        <v>1030</v>
      </c>
      <c r="D16" s="832" t="s">
        <v>874</v>
      </c>
      <c r="E16" s="832" t="s">
        <v>1031</v>
      </c>
      <c r="F16" s="849"/>
      <c r="G16" s="849"/>
      <c r="H16" s="837">
        <v>0</v>
      </c>
      <c r="I16" s="849">
        <v>5</v>
      </c>
      <c r="J16" s="849">
        <v>315.7</v>
      </c>
      <c r="K16" s="837">
        <v>1</v>
      </c>
      <c r="L16" s="849">
        <v>5</v>
      </c>
      <c r="M16" s="850">
        <v>315.7</v>
      </c>
    </row>
    <row r="17" spans="1:13" ht="14.45" customHeight="1" x14ac:dyDescent="0.2">
      <c r="A17" s="831" t="s">
        <v>905</v>
      </c>
      <c r="B17" s="832" t="s">
        <v>869</v>
      </c>
      <c r="C17" s="832" t="s">
        <v>1032</v>
      </c>
      <c r="D17" s="832" t="s">
        <v>874</v>
      </c>
      <c r="E17" s="832" t="s">
        <v>1033</v>
      </c>
      <c r="F17" s="849"/>
      <c r="G17" s="849"/>
      <c r="H17" s="837">
        <v>0</v>
      </c>
      <c r="I17" s="849">
        <v>18</v>
      </c>
      <c r="J17" s="849">
        <v>1894.14</v>
      </c>
      <c r="K17" s="837">
        <v>1</v>
      </c>
      <c r="L17" s="849">
        <v>18</v>
      </c>
      <c r="M17" s="850">
        <v>1894.14</v>
      </c>
    </row>
    <row r="18" spans="1:13" ht="14.45" customHeight="1" x14ac:dyDescent="0.2">
      <c r="A18" s="831" t="s">
        <v>905</v>
      </c>
      <c r="B18" s="832" t="s">
        <v>869</v>
      </c>
      <c r="C18" s="832" t="s">
        <v>873</v>
      </c>
      <c r="D18" s="832" t="s">
        <v>874</v>
      </c>
      <c r="E18" s="832" t="s">
        <v>875</v>
      </c>
      <c r="F18" s="849"/>
      <c r="G18" s="849"/>
      <c r="H18" s="837">
        <v>0</v>
      </c>
      <c r="I18" s="849">
        <v>2</v>
      </c>
      <c r="J18" s="849">
        <v>98.16</v>
      </c>
      <c r="K18" s="837">
        <v>1</v>
      </c>
      <c r="L18" s="849">
        <v>2</v>
      </c>
      <c r="M18" s="850">
        <v>98.16</v>
      </c>
    </row>
    <row r="19" spans="1:13" ht="14.45" customHeight="1" x14ac:dyDescent="0.2">
      <c r="A19" s="831" t="s">
        <v>905</v>
      </c>
      <c r="B19" s="832" t="s">
        <v>869</v>
      </c>
      <c r="C19" s="832" t="s">
        <v>1034</v>
      </c>
      <c r="D19" s="832" t="s">
        <v>874</v>
      </c>
      <c r="E19" s="832" t="s">
        <v>1035</v>
      </c>
      <c r="F19" s="849"/>
      <c r="G19" s="849"/>
      <c r="H19" s="837">
        <v>0</v>
      </c>
      <c r="I19" s="849">
        <v>18</v>
      </c>
      <c r="J19" s="849">
        <v>2272.86</v>
      </c>
      <c r="K19" s="837">
        <v>1</v>
      </c>
      <c r="L19" s="849">
        <v>18</v>
      </c>
      <c r="M19" s="850">
        <v>2272.86</v>
      </c>
    </row>
    <row r="20" spans="1:13" ht="14.45" customHeight="1" x14ac:dyDescent="0.2">
      <c r="A20" s="831" t="s">
        <v>905</v>
      </c>
      <c r="B20" s="832" t="s">
        <v>869</v>
      </c>
      <c r="C20" s="832" t="s">
        <v>1036</v>
      </c>
      <c r="D20" s="832" t="s">
        <v>874</v>
      </c>
      <c r="E20" s="832" t="s">
        <v>1037</v>
      </c>
      <c r="F20" s="849"/>
      <c r="G20" s="849"/>
      <c r="H20" s="837">
        <v>0</v>
      </c>
      <c r="I20" s="849">
        <v>20</v>
      </c>
      <c r="J20" s="849">
        <v>1683.6000000000004</v>
      </c>
      <c r="K20" s="837">
        <v>1</v>
      </c>
      <c r="L20" s="849">
        <v>20</v>
      </c>
      <c r="M20" s="850">
        <v>1683.6000000000004</v>
      </c>
    </row>
    <row r="21" spans="1:13" ht="14.45" customHeight="1" x14ac:dyDescent="0.2">
      <c r="A21" s="831" t="s">
        <v>905</v>
      </c>
      <c r="B21" s="832" t="s">
        <v>869</v>
      </c>
      <c r="C21" s="832" t="s">
        <v>1024</v>
      </c>
      <c r="D21" s="832" t="s">
        <v>871</v>
      </c>
      <c r="E21" s="832" t="s">
        <v>1025</v>
      </c>
      <c r="F21" s="849"/>
      <c r="G21" s="849"/>
      <c r="H21" s="837">
        <v>0</v>
      </c>
      <c r="I21" s="849">
        <v>74</v>
      </c>
      <c r="J21" s="849">
        <v>9343.9800000000014</v>
      </c>
      <c r="K21" s="837">
        <v>1</v>
      </c>
      <c r="L21" s="849">
        <v>74</v>
      </c>
      <c r="M21" s="850">
        <v>9343.9800000000014</v>
      </c>
    </row>
    <row r="22" spans="1:13" ht="14.45" customHeight="1" x14ac:dyDescent="0.2">
      <c r="A22" s="831" t="s">
        <v>905</v>
      </c>
      <c r="B22" s="832" t="s">
        <v>869</v>
      </c>
      <c r="C22" s="832" t="s">
        <v>1026</v>
      </c>
      <c r="D22" s="832" t="s">
        <v>871</v>
      </c>
      <c r="E22" s="832" t="s">
        <v>1027</v>
      </c>
      <c r="F22" s="849"/>
      <c r="G22" s="849"/>
      <c r="H22" s="837">
        <v>0</v>
      </c>
      <c r="I22" s="849">
        <v>9</v>
      </c>
      <c r="J22" s="849">
        <v>568.26</v>
      </c>
      <c r="K22" s="837">
        <v>1</v>
      </c>
      <c r="L22" s="849">
        <v>9</v>
      </c>
      <c r="M22" s="850">
        <v>568.26</v>
      </c>
    </row>
    <row r="23" spans="1:13" ht="14.45" customHeight="1" x14ac:dyDescent="0.2">
      <c r="A23" s="831" t="s">
        <v>905</v>
      </c>
      <c r="B23" s="832" t="s">
        <v>869</v>
      </c>
      <c r="C23" s="832" t="s">
        <v>870</v>
      </c>
      <c r="D23" s="832" t="s">
        <v>871</v>
      </c>
      <c r="E23" s="832" t="s">
        <v>872</v>
      </c>
      <c r="F23" s="849"/>
      <c r="G23" s="849"/>
      <c r="H23" s="837">
        <v>0</v>
      </c>
      <c r="I23" s="849">
        <v>1</v>
      </c>
      <c r="J23" s="849">
        <v>49.08</v>
      </c>
      <c r="K23" s="837">
        <v>1</v>
      </c>
      <c r="L23" s="849">
        <v>1</v>
      </c>
      <c r="M23" s="850">
        <v>49.08</v>
      </c>
    </row>
    <row r="24" spans="1:13" ht="14.45" customHeight="1" x14ac:dyDescent="0.2">
      <c r="A24" s="831" t="s">
        <v>905</v>
      </c>
      <c r="B24" s="832" t="s">
        <v>1533</v>
      </c>
      <c r="C24" s="832" t="s">
        <v>924</v>
      </c>
      <c r="D24" s="832" t="s">
        <v>925</v>
      </c>
      <c r="E24" s="832" t="s">
        <v>926</v>
      </c>
      <c r="F24" s="849">
        <v>1</v>
      </c>
      <c r="G24" s="849">
        <v>238.72</v>
      </c>
      <c r="H24" s="837">
        <v>1</v>
      </c>
      <c r="I24" s="849"/>
      <c r="J24" s="849"/>
      <c r="K24" s="837">
        <v>0</v>
      </c>
      <c r="L24" s="849">
        <v>1</v>
      </c>
      <c r="M24" s="850">
        <v>238.72</v>
      </c>
    </row>
    <row r="25" spans="1:13" ht="14.45" customHeight="1" x14ac:dyDescent="0.2">
      <c r="A25" s="831" t="s">
        <v>905</v>
      </c>
      <c r="B25" s="832" t="s">
        <v>1534</v>
      </c>
      <c r="C25" s="832" t="s">
        <v>918</v>
      </c>
      <c r="D25" s="832" t="s">
        <v>919</v>
      </c>
      <c r="E25" s="832" t="s">
        <v>920</v>
      </c>
      <c r="F25" s="849"/>
      <c r="G25" s="849"/>
      <c r="H25" s="837">
        <v>0</v>
      </c>
      <c r="I25" s="849">
        <v>1</v>
      </c>
      <c r="J25" s="849">
        <v>119.7</v>
      </c>
      <c r="K25" s="837">
        <v>1</v>
      </c>
      <c r="L25" s="849">
        <v>1</v>
      </c>
      <c r="M25" s="850">
        <v>119.7</v>
      </c>
    </row>
    <row r="26" spans="1:13" ht="14.45" customHeight="1" x14ac:dyDescent="0.2">
      <c r="A26" s="831" t="s">
        <v>905</v>
      </c>
      <c r="B26" s="832" t="s">
        <v>1534</v>
      </c>
      <c r="C26" s="832" t="s">
        <v>921</v>
      </c>
      <c r="D26" s="832" t="s">
        <v>919</v>
      </c>
      <c r="E26" s="832" t="s">
        <v>922</v>
      </c>
      <c r="F26" s="849">
        <v>1</v>
      </c>
      <c r="G26" s="849">
        <v>425.17</v>
      </c>
      <c r="H26" s="837">
        <v>1</v>
      </c>
      <c r="I26" s="849"/>
      <c r="J26" s="849"/>
      <c r="K26" s="837">
        <v>0</v>
      </c>
      <c r="L26" s="849">
        <v>1</v>
      </c>
      <c r="M26" s="850">
        <v>425.17</v>
      </c>
    </row>
    <row r="27" spans="1:13" ht="14.45" customHeight="1" x14ac:dyDescent="0.2">
      <c r="A27" s="831" t="s">
        <v>905</v>
      </c>
      <c r="B27" s="832" t="s">
        <v>876</v>
      </c>
      <c r="C27" s="832" t="s">
        <v>998</v>
      </c>
      <c r="D27" s="832" t="s">
        <v>661</v>
      </c>
      <c r="E27" s="832" t="s">
        <v>999</v>
      </c>
      <c r="F27" s="849">
        <v>1</v>
      </c>
      <c r="G27" s="849">
        <v>0</v>
      </c>
      <c r="H27" s="837"/>
      <c r="I27" s="849"/>
      <c r="J27" s="849"/>
      <c r="K27" s="837"/>
      <c r="L27" s="849">
        <v>1</v>
      </c>
      <c r="M27" s="850">
        <v>0</v>
      </c>
    </row>
    <row r="28" spans="1:13" ht="14.45" customHeight="1" x14ac:dyDescent="0.2">
      <c r="A28" s="831" t="s">
        <v>905</v>
      </c>
      <c r="B28" s="832" t="s">
        <v>876</v>
      </c>
      <c r="C28" s="832" t="s">
        <v>877</v>
      </c>
      <c r="D28" s="832" t="s">
        <v>661</v>
      </c>
      <c r="E28" s="832" t="s">
        <v>878</v>
      </c>
      <c r="F28" s="849">
        <v>32</v>
      </c>
      <c r="G28" s="849">
        <v>0</v>
      </c>
      <c r="H28" s="837"/>
      <c r="I28" s="849"/>
      <c r="J28" s="849"/>
      <c r="K28" s="837"/>
      <c r="L28" s="849">
        <v>32</v>
      </c>
      <c r="M28" s="850">
        <v>0</v>
      </c>
    </row>
    <row r="29" spans="1:13" ht="14.45" customHeight="1" x14ac:dyDescent="0.2">
      <c r="A29" s="831" t="s">
        <v>905</v>
      </c>
      <c r="B29" s="832" t="s">
        <v>876</v>
      </c>
      <c r="C29" s="832" t="s">
        <v>1000</v>
      </c>
      <c r="D29" s="832" t="s">
        <v>1001</v>
      </c>
      <c r="E29" s="832" t="s">
        <v>1002</v>
      </c>
      <c r="F29" s="849">
        <v>1</v>
      </c>
      <c r="G29" s="849">
        <v>0</v>
      </c>
      <c r="H29" s="837"/>
      <c r="I29" s="849"/>
      <c r="J29" s="849"/>
      <c r="K29" s="837"/>
      <c r="L29" s="849">
        <v>1</v>
      </c>
      <c r="M29" s="850">
        <v>0</v>
      </c>
    </row>
    <row r="30" spans="1:13" ht="14.45" customHeight="1" x14ac:dyDescent="0.2">
      <c r="A30" s="831" t="s">
        <v>905</v>
      </c>
      <c r="B30" s="832" t="s">
        <v>876</v>
      </c>
      <c r="C30" s="832" t="s">
        <v>879</v>
      </c>
      <c r="D30" s="832" t="s">
        <v>661</v>
      </c>
      <c r="E30" s="832" t="s">
        <v>878</v>
      </c>
      <c r="F30" s="849"/>
      <c r="G30" s="849"/>
      <c r="H30" s="837"/>
      <c r="I30" s="849">
        <v>22</v>
      </c>
      <c r="J30" s="849">
        <v>0</v>
      </c>
      <c r="K30" s="837"/>
      <c r="L30" s="849">
        <v>22</v>
      </c>
      <c r="M30" s="850">
        <v>0</v>
      </c>
    </row>
    <row r="31" spans="1:13" ht="14.45" customHeight="1" x14ac:dyDescent="0.2">
      <c r="A31" s="831" t="s">
        <v>905</v>
      </c>
      <c r="B31" s="832" t="s">
        <v>1535</v>
      </c>
      <c r="C31" s="832" t="s">
        <v>928</v>
      </c>
      <c r="D31" s="832" t="s">
        <v>929</v>
      </c>
      <c r="E31" s="832" t="s">
        <v>930</v>
      </c>
      <c r="F31" s="849">
        <v>2</v>
      </c>
      <c r="G31" s="849">
        <v>352.64</v>
      </c>
      <c r="H31" s="837">
        <v>1</v>
      </c>
      <c r="I31" s="849"/>
      <c r="J31" s="849"/>
      <c r="K31" s="837">
        <v>0</v>
      </c>
      <c r="L31" s="849">
        <v>2</v>
      </c>
      <c r="M31" s="850">
        <v>352.64</v>
      </c>
    </row>
    <row r="32" spans="1:13" ht="14.45" customHeight="1" x14ac:dyDescent="0.2">
      <c r="A32" s="831" t="s">
        <v>905</v>
      </c>
      <c r="B32" s="832" t="s">
        <v>1536</v>
      </c>
      <c r="C32" s="832" t="s">
        <v>1008</v>
      </c>
      <c r="D32" s="832" t="s">
        <v>1009</v>
      </c>
      <c r="E32" s="832" t="s">
        <v>1010</v>
      </c>
      <c r="F32" s="849"/>
      <c r="G32" s="849"/>
      <c r="H32" s="837">
        <v>0</v>
      </c>
      <c r="I32" s="849">
        <v>1</v>
      </c>
      <c r="J32" s="849">
        <v>414.07</v>
      </c>
      <c r="K32" s="837">
        <v>1</v>
      </c>
      <c r="L32" s="849">
        <v>1</v>
      </c>
      <c r="M32" s="850">
        <v>414.07</v>
      </c>
    </row>
    <row r="33" spans="1:13" ht="14.45" customHeight="1" x14ac:dyDescent="0.2">
      <c r="A33" s="831" t="s">
        <v>905</v>
      </c>
      <c r="B33" s="832" t="s">
        <v>1536</v>
      </c>
      <c r="C33" s="832" t="s">
        <v>1011</v>
      </c>
      <c r="D33" s="832" t="s">
        <v>1009</v>
      </c>
      <c r="E33" s="832" t="s">
        <v>1012</v>
      </c>
      <c r="F33" s="849">
        <v>1</v>
      </c>
      <c r="G33" s="849">
        <v>414.07</v>
      </c>
      <c r="H33" s="837">
        <v>1</v>
      </c>
      <c r="I33" s="849"/>
      <c r="J33" s="849"/>
      <c r="K33" s="837">
        <v>0</v>
      </c>
      <c r="L33" s="849">
        <v>1</v>
      </c>
      <c r="M33" s="850">
        <v>414.07</v>
      </c>
    </row>
    <row r="34" spans="1:13" ht="14.45" customHeight="1" x14ac:dyDescent="0.2">
      <c r="A34" s="831" t="s">
        <v>906</v>
      </c>
      <c r="B34" s="832" t="s">
        <v>876</v>
      </c>
      <c r="C34" s="832" t="s">
        <v>1500</v>
      </c>
      <c r="D34" s="832" t="s">
        <v>1001</v>
      </c>
      <c r="E34" s="832" t="s">
        <v>1501</v>
      </c>
      <c r="F34" s="849">
        <v>3</v>
      </c>
      <c r="G34" s="849">
        <v>0</v>
      </c>
      <c r="H34" s="837"/>
      <c r="I34" s="849"/>
      <c r="J34" s="849"/>
      <c r="K34" s="837"/>
      <c r="L34" s="849">
        <v>3</v>
      </c>
      <c r="M34" s="850">
        <v>0</v>
      </c>
    </row>
    <row r="35" spans="1:13" ht="14.45" customHeight="1" x14ac:dyDescent="0.2">
      <c r="A35" s="831" t="s">
        <v>906</v>
      </c>
      <c r="B35" s="832" t="s">
        <v>1537</v>
      </c>
      <c r="C35" s="832" t="s">
        <v>1488</v>
      </c>
      <c r="D35" s="832" t="s">
        <v>1489</v>
      </c>
      <c r="E35" s="832" t="s">
        <v>1490</v>
      </c>
      <c r="F35" s="849">
        <v>2</v>
      </c>
      <c r="G35" s="849">
        <v>0</v>
      </c>
      <c r="H35" s="837"/>
      <c r="I35" s="849"/>
      <c r="J35" s="849"/>
      <c r="K35" s="837"/>
      <c r="L35" s="849">
        <v>2</v>
      </c>
      <c r="M35" s="850">
        <v>0</v>
      </c>
    </row>
    <row r="36" spans="1:13" ht="14.45" customHeight="1" x14ac:dyDescent="0.2">
      <c r="A36" s="831" t="s">
        <v>907</v>
      </c>
      <c r="B36" s="832" t="s">
        <v>1538</v>
      </c>
      <c r="C36" s="832" t="s">
        <v>1323</v>
      </c>
      <c r="D36" s="832" t="s">
        <v>1324</v>
      </c>
      <c r="E36" s="832" t="s">
        <v>934</v>
      </c>
      <c r="F36" s="849">
        <v>1</v>
      </c>
      <c r="G36" s="849">
        <v>86.43</v>
      </c>
      <c r="H36" s="837">
        <v>1</v>
      </c>
      <c r="I36" s="849"/>
      <c r="J36" s="849"/>
      <c r="K36" s="837">
        <v>0</v>
      </c>
      <c r="L36" s="849">
        <v>1</v>
      </c>
      <c r="M36" s="850">
        <v>86.43</v>
      </c>
    </row>
    <row r="37" spans="1:13" ht="14.45" customHeight="1" x14ac:dyDescent="0.2">
      <c r="A37" s="831" t="s">
        <v>907</v>
      </c>
      <c r="B37" s="832" t="s">
        <v>1538</v>
      </c>
      <c r="C37" s="832" t="s">
        <v>1325</v>
      </c>
      <c r="D37" s="832" t="s">
        <v>1324</v>
      </c>
      <c r="E37" s="832" t="s">
        <v>1303</v>
      </c>
      <c r="F37" s="849">
        <v>1</v>
      </c>
      <c r="G37" s="849">
        <v>43.21</v>
      </c>
      <c r="H37" s="837">
        <v>1</v>
      </c>
      <c r="I37" s="849"/>
      <c r="J37" s="849"/>
      <c r="K37" s="837">
        <v>0</v>
      </c>
      <c r="L37" s="849">
        <v>1</v>
      </c>
      <c r="M37" s="850">
        <v>43.21</v>
      </c>
    </row>
    <row r="38" spans="1:13" ht="14.45" customHeight="1" x14ac:dyDescent="0.2">
      <c r="A38" s="831" t="s">
        <v>907</v>
      </c>
      <c r="B38" s="832" t="s">
        <v>886</v>
      </c>
      <c r="C38" s="832" t="s">
        <v>1327</v>
      </c>
      <c r="D38" s="832" t="s">
        <v>1328</v>
      </c>
      <c r="E38" s="832" t="s">
        <v>1329</v>
      </c>
      <c r="F38" s="849"/>
      <c r="G38" s="849"/>
      <c r="H38" s="837">
        <v>0</v>
      </c>
      <c r="I38" s="849">
        <v>1</v>
      </c>
      <c r="J38" s="849">
        <v>27.49</v>
      </c>
      <c r="K38" s="837">
        <v>1</v>
      </c>
      <c r="L38" s="849">
        <v>1</v>
      </c>
      <c r="M38" s="850">
        <v>27.49</v>
      </c>
    </row>
    <row r="39" spans="1:13" ht="14.45" customHeight="1" x14ac:dyDescent="0.2">
      <c r="A39" s="831" t="s">
        <v>907</v>
      </c>
      <c r="B39" s="832" t="s">
        <v>1539</v>
      </c>
      <c r="C39" s="832" t="s">
        <v>1286</v>
      </c>
      <c r="D39" s="832" t="s">
        <v>1287</v>
      </c>
      <c r="E39" s="832" t="s">
        <v>1185</v>
      </c>
      <c r="F39" s="849">
        <v>1</v>
      </c>
      <c r="G39" s="849">
        <v>196.2</v>
      </c>
      <c r="H39" s="837">
        <v>1</v>
      </c>
      <c r="I39" s="849"/>
      <c r="J39" s="849"/>
      <c r="K39" s="837">
        <v>0</v>
      </c>
      <c r="L39" s="849">
        <v>1</v>
      </c>
      <c r="M39" s="850">
        <v>196.2</v>
      </c>
    </row>
    <row r="40" spans="1:13" ht="14.45" customHeight="1" x14ac:dyDescent="0.2">
      <c r="A40" s="831" t="s">
        <v>907</v>
      </c>
      <c r="B40" s="832" t="s">
        <v>1539</v>
      </c>
      <c r="C40" s="832" t="s">
        <v>1288</v>
      </c>
      <c r="D40" s="832" t="s">
        <v>1287</v>
      </c>
      <c r="E40" s="832" t="s">
        <v>1289</v>
      </c>
      <c r="F40" s="849">
        <v>1</v>
      </c>
      <c r="G40" s="849">
        <v>117.71</v>
      </c>
      <c r="H40" s="837">
        <v>1</v>
      </c>
      <c r="I40" s="849"/>
      <c r="J40" s="849"/>
      <c r="K40" s="837">
        <v>0</v>
      </c>
      <c r="L40" s="849">
        <v>1</v>
      </c>
      <c r="M40" s="850">
        <v>117.71</v>
      </c>
    </row>
    <row r="41" spans="1:13" ht="14.45" customHeight="1" x14ac:dyDescent="0.2">
      <c r="A41" s="831" t="s">
        <v>907</v>
      </c>
      <c r="B41" s="832" t="s">
        <v>1540</v>
      </c>
      <c r="C41" s="832" t="s">
        <v>1306</v>
      </c>
      <c r="D41" s="832" t="s">
        <v>1307</v>
      </c>
      <c r="E41" s="832" t="s">
        <v>1308</v>
      </c>
      <c r="F41" s="849">
        <v>1</v>
      </c>
      <c r="G41" s="849">
        <v>3480.65</v>
      </c>
      <c r="H41" s="837">
        <v>1</v>
      </c>
      <c r="I41" s="849"/>
      <c r="J41" s="849"/>
      <c r="K41" s="837">
        <v>0</v>
      </c>
      <c r="L41" s="849">
        <v>1</v>
      </c>
      <c r="M41" s="850">
        <v>3480.65</v>
      </c>
    </row>
    <row r="42" spans="1:13" ht="14.45" customHeight="1" x14ac:dyDescent="0.2">
      <c r="A42" s="831" t="s">
        <v>907</v>
      </c>
      <c r="B42" s="832" t="s">
        <v>869</v>
      </c>
      <c r="C42" s="832" t="s">
        <v>1014</v>
      </c>
      <c r="D42" s="832" t="s">
        <v>874</v>
      </c>
      <c r="E42" s="832" t="s">
        <v>1015</v>
      </c>
      <c r="F42" s="849"/>
      <c r="G42" s="849"/>
      <c r="H42" s="837">
        <v>0</v>
      </c>
      <c r="I42" s="849">
        <v>3</v>
      </c>
      <c r="J42" s="849">
        <v>222.24</v>
      </c>
      <c r="K42" s="837">
        <v>1</v>
      </c>
      <c r="L42" s="849">
        <v>3</v>
      </c>
      <c r="M42" s="850">
        <v>222.24</v>
      </c>
    </row>
    <row r="43" spans="1:13" ht="14.45" customHeight="1" x14ac:dyDescent="0.2">
      <c r="A43" s="831" t="s">
        <v>907</v>
      </c>
      <c r="B43" s="832" t="s">
        <v>869</v>
      </c>
      <c r="C43" s="832" t="s">
        <v>1016</v>
      </c>
      <c r="D43" s="832" t="s">
        <v>874</v>
      </c>
      <c r="E43" s="832" t="s">
        <v>1017</v>
      </c>
      <c r="F43" s="849"/>
      <c r="G43" s="849"/>
      <c r="H43" s="837">
        <v>0</v>
      </c>
      <c r="I43" s="849">
        <v>18</v>
      </c>
      <c r="J43" s="849">
        <v>1697.04</v>
      </c>
      <c r="K43" s="837">
        <v>1</v>
      </c>
      <c r="L43" s="849">
        <v>18</v>
      </c>
      <c r="M43" s="850">
        <v>1697.04</v>
      </c>
    </row>
    <row r="44" spans="1:13" ht="14.45" customHeight="1" x14ac:dyDescent="0.2">
      <c r="A44" s="831" t="s">
        <v>907</v>
      </c>
      <c r="B44" s="832" t="s">
        <v>869</v>
      </c>
      <c r="C44" s="832" t="s">
        <v>1018</v>
      </c>
      <c r="D44" s="832" t="s">
        <v>874</v>
      </c>
      <c r="E44" s="832" t="s">
        <v>1019</v>
      </c>
      <c r="F44" s="849"/>
      <c r="G44" s="849"/>
      <c r="H44" s="837">
        <v>0</v>
      </c>
      <c r="I44" s="849">
        <v>12</v>
      </c>
      <c r="J44" s="849">
        <v>2020.3200000000002</v>
      </c>
      <c r="K44" s="837">
        <v>1</v>
      </c>
      <c r="L44" s="849">
        <v>12</v>
      </c>
      <c r="M44" s="850">
        <v>2020.3200000000002</v>
      </c>
    </row>
    <row r="45" spans="1:13" ht="14.45" customHeight="1" x14ac:dyDescent="0.2">
      <c r="A45" s="831" t="s">
        <v>907</v>
      </c>
      <c r="B45" s="832" t="s">
        <v>869</v>
      </c>
      <c r="C45" s="832" t="s">
        <v>1020</v>
      </c>
      <c r="D45" s="832" t="s">
        <v>874</v>
      </c>
      <c r="E45" s="832" t="s">
        <v>1021</v>
      </c>
      <c r="F45" s="849"/>
      <c r="G45" s="849"/>
      <c r="H45" s="837">
        <v>0</v>
      </c>
      <c r="I45" s="849">
        <v>7</v>
      </c>
      <c r="J45" s="849">
        <v>807.31</v>
      </c>
      <c r="K45" s="837">
        <v>1</v>
      </c>
      <c r="L45" s="849">
        <v>7</v>
      </c>
      <c r="M45" s="850">
        <v>807.31</v>
      </c>
    </row>
    <row r="46" spans="1:13" ht="14.45" customHeight="1" x14ac:dyDescent="0.2">
      <c r="A46" s="831" t="s">
        <v>907</v>
      </c>
      <c r="B46" s="832" t="s">
        <v>869</v>
      </c>
      <c r="C46" s="832" t="s">
        <v>1022</v>
      </c>
      <c r="D46" s="832" t="s">
        <v>871</v>
      </c>
      <c r="E46" s="832" t="s">
        <v>1023</v>
      </c>
      <c r="F46" s="849"/>
      <c r="G46" s="849"/>
      <c r="H46" s="837">
        <v>0</v>
      </c>
      <c r="I46" s="849">
        <v>41</v>
      </c>
      <c r="J46" s="849">
        <v>4314.43</v>
      </c>
      <c r="K46" s="837">
        <v>1</v>
      </c>
      <c r="L46" s="849">
        <v>41</v>
      </c>
      <c r="M46" s="850">
        <v>4314.43</v>
      </c>
    </row>
    <row r="47" spans="1:13" ht="14.45" customHeight="1" x14ac:dyDescent="0.2">
      <c r="A47" s="831" t="s">
        <v>907</v>
      </c>
      <c r="B47" s="832" t="s">
        <v>869</v>
      </c>
      <c r="C47" s="832" t="s">
        <v>1028</v>
      </c>
      <c r="D47" s="832" t="s">
        <v>871</v>
      </c>
      <c r="E47" s="832" t="s">
        <v>1029</v>
      </c>
      <c r="F47" s="849"/>
      <c r="G47" s="849"/>
      <c r="H47" s="837">
        <v>0</v>
      </c>
      <c r="I47" s="849">
        <v>92</v>
      </c>
      <c r="J47" s="849">
        <v>7744.5600000000031</v>
      </c>
      <c r="K47" s="837">
        <v>1</v>
      </c>
      <c r="L47" s="849">
        <v>92</v>
      </c>
      <c r="M47" s="850">
        <v>7744.5600000000031</v>
      </c>
    </row>
    <row r="48" spans="1:13" ht="14.45" customHeight="1" x14ac:dyDescent="0.2">
      <c r="A48" s="831" t="s">
        <v>907</v>
      </c>
      <c r="B48" s="832" t="s">
        <v>869</v>
      </c>
      <c r="C48" s="832" t="s">
        <v>1030</v>
      </c>
      <c r="D48" s="832" t="s">
        <v>874</v>
      </c>
      <c r="E48" s="832" t="s">
        <v>1031</v>
      </c>
      <c r="F48" s="849"/>
      <c r="G48" s="849"/>
      <c r="H48" s="837">
        <v>0</v>
      </c>
      <c r="I48" s="849">
        <v>5</v>
      </c>
      <c r="J48" s="849">
        <v>315.7</v>
      </c>
      <c r="K48" s="837">
        <v>1</v>
      </c>
      <c r="L48" s="849">
        <v>5</v>
      </c>
      <c r="M48" s="850">
        <v>315.7</v>
      </c>
    </row>
    <row r="49" spans="1:13" ht="14.45" customHeight="1" x14ac:dyDescent="0.2">
      <c r="A49" s="831" t="s">
        <v>907</v>
      </c>
      <c r="B49" s="832" t="s">
        <v>869</v>
      </c>
      <c r="C49" s="832" t="s">
        <v>1032</v>
      </c>
      <c r="D49" s="832" t="s">
        <v>874</v>
      </c>
      <c r="E49" s="832" t="s">
        <v>1033</v>
      </c>
      <c r="F49" s="849"/>
      <c r="G49" s="849"/>
      <c r="H49" s="837">
        <v>0</v>
      </c>
      <c r="I49" s="849">
        <v>19</v>
      </c>
      <c r="J49" s="849">
        <v>1999.37</v>
      </c>
      <c r="K49" s="837">
        <v>1</v>
      </c>
      <c r="L49" s="849">
        <v>19</v>
      </c>
      <c r="M49" s="850">
        <v>1999.37</v>
      </c>
    </row>
    <row r="50" spans="1:13" ht="14.45" customHeight="1" x14ac:dyDescent="0.2">
      <c r="A50" s="831" t="s">
        <v>907</v>
      </c>
      <c r="B50" s="832" t="s">
        <v>869</v>
      </c>
      <c r="C50" s="832" t="s">
        <v>873</v>
      </c>
      <c r="D50" s="832" t="s">
        <v>874</v>
      </c>
      <c r="E50" s="832" t="s">
        <v>875</v>
      </c>
      <c r="F50" s="849"/>
      <c r="G50" s="849"/>
      <c r="H50" s="837">
        <v>0</v>
      </c>
      <c r="I50" s="849">
        <v>4</v>
      </c>
      <c r="J50" s="849">
        <v>196.32</v>
      </c>
      <c r="K50" s="837">
        <v>1</v>
      </c>
      <c r="L50" s="849">
        <v>4</v>
      </c>
      <c r="M50" s="850">
        <v>196.32</v>
      </c>
    </row>
    <row r="51" spans="1:13" ht="14.45" customHeight="1" x14ac:dyDescent="0.2">
      <c r="A51" s="831" t="s">
        <v>907</v>
      </c>
      <c r="B51" s="832" t="s">
        <v>869</v>
      </c>
      <c r="C51" s="832" t="s">
        <v>1034</v>
      </c>
      <c r="D51" s="832" t="s">
        <v>874</v>
      </c>
      <c r="E51" s="832" t="s">
        <v>1035</v>
      </c>
      <c r="F51" s="849"/>
      <c r="G51" s="849"/>
      <c r="H51" s="837">
        <v>0</v>
      </c>
      <c r="I51" s="849">
        <v>34</v>
      </c>
      <c r="J51" s="849">
        <v>4293.18</v>
      </c>
      <c r="K51" s="837">
        <v>1</v>
      </c>
      <c r="L51" s="849">
        <v>34</v>
      </c>
      <c r="M51" s="850">
        <v>4293.18</v>
      </c>
    </row>
    <row r="52" spans="1:13" ht="14.45" customHeight="1" x14ac:dyDescent="0.2">
      <c r="A52" s="831" t="s">
        <v>907</v>
      </c>
      <c r="B52" s="832" t="s">
        <v>869</v>
      </c>
      <c r="C52" s="832" t="s">
        <v>1036</v>
      </c>
      <c r="D52" s="832" t="s">
        <v>874</v>
      </c>
      <c r="E52" s="832" t="s">
        <v>1037</v>
      </c>
      <c r="F52" s="849"/>
      <c r="G52" s="849"/>
      <c r="H52" s="837">
        <v>0</v>
      </c>
      <c r="I52" s="849">
        <v>33</v>
      </c>
      <c r="J52" s="849">
        <v>2777.94</v>
      </c>
      <c r="K52" s="837">
        <v>1</v>
      </c>
      <c r="L52" s="849">
        <v>33</v>
      </c>
      <c r="M52" s="850">
        <v>2777.94</v>
      </c>
    </row>
    <row r="53" spans="1:13" ht="14.45" customHeight="1" x14ac:dyDescent="0.2">
      <c r="A53" s="831" t="s">
        <v>907</v>
      </c>
      <c r="B53" s="832" t="s">
        <v>869</v>
      </c>
      <c r="C53" s="832" t="s">
        <v>1024</v>
      </c>
      <c r="D53" s="832" t="s">
        <v>871</v>
      </c>
      <c r="E53" s="832" t="s">
        <v>1025</v>
      </c>
      <c r="F53" s="849"/>
      <c r="G53" s="849"/>
      <c r="H53" s="837">
        <v>0</v>
      </c>
      <c r="I53" s="849">
        <v>126</v>
      </c>
      <c r="J53" s="849">
        <v>15910.019999999999</v>
      </c>
      <c r="K53" s="837">
        <v>1</v>
      </c>
      <c r="L53" s="849">
        <v>126</v>
      </c>
      <c r="M53" s="850">
        <v>15910.019999999999</v>
      </c>
    </row>
    <row r="54" spans="1:13" ht="14.45" customHeight="1" x14ac:dyDescent="0.2">
      <c r="A54" s="831" t="s">
        <v>907</v>
      </c>
      <c r="B54" s="832" t="s">
        <v>869</v>
      </c>
      <c r="C54" s="832" t="s">
        <v>1026</v>
      </c>
      <c r="D54" s="832" t="s">
        <v>871</v>
      </c>
      <c r="E54" s="832" t="s">
        <v>1027</v>
      </c>
      <c r="F54" s="849"/>
      <c r="G54" s="849"/>
      <c r="H54" s="837">
        <v>0</v>
      </c>
      <c r="I54" s="849">
        <v>5</v>
      </c>
      <c r="J54" s="849">
        <v>315.7</v>
      </c>
      <c r="K54" s="837">
        <v>1</v>
      </c>
      <c r="L54" s="849">
        <v>5</v>
      </c>
      <c r="M54" s="850">
        <v>315.7</v>
      </c>
    </row>
    <row r="55" spans="1:13" ht="14.45" customHeight="1" x14ac:dyDescent="0.2">
      <c r="A55" s="831" t="s">
        <v>907</v>
      </c>
      <c r="B55" s="832" t="s">
        <v>869</v>
      </c>
      <c r="C55" s="832" t="s">
        <v>870</v>
      </c>
      <c r="D55" s="832" t="s">
        <v>871</v>
      </c>
      <c r="E55" s="832" t="s">
        <v>872</v>
      </c>
      <c r="F55" s="849"/>
      <c r="G55" s="849"/>
      <c r="H55" s="837">
        <v>0</v>
      </c>
      <c r="I55" s="849">
        <v>8</v>
      </c>
      <c r="J55" s="849">
        <v>392.64</v>
      </c>
      <c r="K55" s="837">
        <v>1</v>
      </c>
      <c r="L55" s="849">
        <v>8</v>
      </c>
      <c r="M55" s="850">
        <v>392.64</v>
      </c>
    </row>
    <row r="56" spans="1:13" ht="14.45" customHeight="1" x14ac:dyDescent="0.2">
      <c r="A56" s="831" t="s">
        <v>908</v>
      </c>
      <c r="B56" s="832" t="s">
        <v>1541</v>
      </c>
      <c r="C56" s="832" t="s">
        <v>1079</v>
      </c>
      <c r="D56" s="832" t="s">
        <v>1080</v>
      </c>
      <c r="E56" s="832" t="s">
        <v>1081</v>
      </c>
      <c r="F56" s="849">
        <v>3</v>
      </c>
      <c r="G56" s="849">
        <v>1668.12</v>
      </c>
      <c r="H56" s="837">
        <v>1</v>
      </c>
      <c r="I56" s="849"/>
      <c r="J56" s="849"/>
      <c r="K56" s="837">
        <v>0</v>
      </c>
      <c r="L56" s="849">
        <v>3</v>
      </c>
      <c r="M56" s="850">
        <v>1668.12</v>
      </c>
    </row>
    <row r="57" spans="1:13" ht="14.45" customHeight="1" x14ac:dyDescent="0.2">
      <c r="A57" s="831" t="s">
        <v>908</v>
      </c>
      <c r="B57" s="832" t="s">
        <v>869</v>
      </c>
      <c r="C57" s="832" t="s">
        <v>1032</v>
      </c>
      <c r="D57" s="832" t="s">
        <v>874</v>
      </c>
      <c r="E57" s="832" t="s">
        <v>1033</v>
      </c>
      <c r="F57" s="849"/>
      <c r="G57" s="849"/>
      <c r="H57" s="837">
        <v>0</v>
      </c>
      <c r="I57" s="849">
        <v>1</v>
      </c>
      <c r="J57" s="849">
        <v>105.23</v>
      </c>
      <c r="K57" s="837">
        <v>1</v>
      </c>
      <c r="L57" s="849">
        <v>1</v>
      </c>
      <c r="M57" s="850">
        <v>105.23</v>
      </c>
    </row>
    <row r="58" spans="1:13" ht="14.45" customHeight="1" x14ac:dyDescent="0.2">
      <c r="A58" s="831" t="s">
        <v>908</v>
      </c>
      <c r="B58" s="832" t="s">
        <v>1534</v>
      </c>
      <c r="C58" s="832" t="s">
        <v>1046</v>
      </c>
      <c r="D58" s="832" t="s">
        <v>1047</v>
      </c>
      <c r="E58" s="832" t="s">
        <v>920</v>
      </c>
      <c r="F58" s="849">
        <v>2</v>
      </c>
      <c r="G58" s="849">
        <v>239.4</v>
      </c>
      <c r="H58" s="837">
        <v>1</v>
      </c>
      <c r="I58" s="849"/>
      <c r="J58" s="849"/>
      <c r="K58" s="837">
        <v>0</v>
      </c>
      <c r="L58" s="849">
        <v>2</v>
      </c>
      <c r="M58" s="850">
        <v>239.4</v>
      </c>
    </row>
    <row r="59" spans="1:13" ht="14.45" customHeight="1" x14ac:dyDescent="0.2">
      <c r="A59" s="831" t="s">
        <v>908</v>
      </c>
      <c r="B59" s="832" t="s">
        <v>1534</v>
      </c>
      <c r="C59" s="832" t="s">
        <v>921</v>
      </c>
      <c r="D59" s="832" t="s">
        <v>919</v>
      </c>
      <c r="E59" s="832" t="s">
        <v>922</v>
      </c>
      <c r="F59" s="849">
        <v>1</v>
      </c>
      <c r="G59" s="849">
        <v>425.17</v>
      </c>
      <c r="H59" s="837">
        <v>1</v>
      </c>
      <c r="I59" s="849"/>
      <c r="J59" s="849"/>
      <c r="K59" s="837">
        <v>0</v>
      </c>
      <c r="L59" s="849">
        <v>1</v>
      </c>
      <c r="M59" s="850">
        <v>425.17</v>
      </c>
    </row>
    <row r="60" spans="1:13" ht="14.45" customHeight="1" x14ac:dyDescent="0.2">
      <c r="A60" s="831" t="s">
        <v>908</v>
      </c>
      <c r="B60" s="832" t="s">
        <v>876</v>
      </c>
      <c r="C60" s="832" t="s">
        <v>1117</v>
      </c>
      <c r="D60" s="832" t="s">
        <v>661</v>
      </c>
      <c r="E60" s="832" t="s">
        <v>999</v>
      </c>
      <c r="F60" s="849"/>
      <c r="G60" s="849"/>
      <c r="H60" s="837"/>
      <c r="I60" s="849">
        <v>1</v>
      </c>
      <c r="J60" s="849">
        <v>0</v>
      </c>
      <c r="K60" s="837"/>
      <c r="L60" s="849">
        <v>1</v>
      </c>
      <c r="M60" s="850">
        <v>0</v>
      </c>
    </row>
    <row r="61" spans="1:13" ht="14.45" customHeight="1" x14ac:dyDescent="0.2">
      <c r="A61" s="831" t="s">
        <v>908</v>
      </c>
      <c r="B61" s="832" t="s">
        <v>1542</v>
      </c>
      <c r="C61" s="832" t="s">
        <v>1055</v>
      </c>
      <c r="D61" s="832" t="s">
        <v>1056</v>
      </c>
      <c r="E61" s="832" t="s">
        <v>1057</v>
      </c>
      <c r="F61" s="849"/>
      <c r="G61" s="849"/>
      <c r="H61" s="837">
        <v>0</v>
      </c>
      <c r="I61" s="849">
        <v>1</v>
      </c>
      <c r="J61" s="849">
        <v>117.55</v>
      </c>
      <c r="K61" s="837">
        <v>1</v>
      </c>
      <c r="L61" s="849">
        <v>1</v>
      </c>
      <c r="M61" s="850">
        <v>117.55</v>
      </c>
    </row>
    <row r="62" spans="1:13" ht="14.45" customHeight="1" x14ac:dyDescent="0.2">
      <c r="A62" s="831" t="s">
        <v>908</v>
      </c>
      <c r="B62" s="832" t="s">
        <v>1542</v>
      </c>
      <c r="C62" s="832" t="s">
        <v>1058</v>
      </c>
      <c r="D62" s="832" t="s">
        <v>1056</v>
      </c>
      <c r="E62" s="832" t="s">
        <v>1059</v>
      </c>
      <c r="F62" s="849"/>
      <c r="G62" s="849"/>
      <c r="H62" s="837">
        <v>0</v>
      </c>
      <c r="I62" s="849">
        <v>1</v>
      </c>
      <c r="J62" s="849">
        <v>176.32</v>
      </c>
      <c r="K62" s="837">
        <v>1</v>
      </c>
      <c r="L62" s="849">
        <v>1</v>
      </c>
      <c r="M62" s="850">
        <v>176.32</v>
      </c>
    </row>
    <row r="63" spans="1:13" ht="14.45" customHeight="1" x14ac:dyDescent="0.2">
      <c r="A63" s="831" t="s">
        <v>909</v>
      </c>
      <c r="B63" s="832" t="s">
        <v>884</v>
      </c>
      <c r="C63" s="832" t="s">
        <v>1138</v>
      </c>
      <c r="D63" s="832" t="s">
        <v>1139</v>
      </c>
      <c r="E63" s="832" t="s">
        <v>1140</v>
      </c>
      <c r="F63" s="849"/>
      <c r="G63" s="849"/>
      <c r="H63" s="837">
        <v>0</v>
      </c>
      <c r="I63" s="849">
        <v>1</v>
      </c>
      <c r="J63" s="849">
        <v>85.02</v>
      </c>
      <c r="K63" s="837">
        <v>1</v>
      </c>
      <c r="L63" s="849">
        <v>1</v>
      </c>
      <c r="M63" s="850">
        <v>85.02</v>
      </c>
    </row>
    <row r="64" spans="1:13" ht="14.45" customHeight="1" x14ac:dyDescent="0.2">
      <c r="A64" s="831" t="s">
        <v>909</v>
      </c>
      <c r="B64" s="832" t="s">
        <v>1543</v>
      </c>
      <c r="C64" s="832" t="s">
        <v>1171</v>
      </c>
      <c r="D64" s="832" t="s">
        <v>1172</v>
      </c>
      <c r="E64" s="832" t="s">
        <v>1173</v>
      </c>
      <c r="F64" s="849">
        <v>1</v>
      </c>
      <c r="G64" s="849">
        <v>79.099999999999994</v>
      </c>
      <c r="H64" s="837">
        <v>1</v>
      </c>
      <c r="I64" s="849"/>
      <c r="J64" s="849"/>
      <c r="K64" s="837">
        <v>0</v>
      </c>
      <c r="L64" s="849">
        <v>1</v>
      </c>
      <c r="M64" s="850">
        <v>79.099999999999994</v>
      </c>
    </row>
    <row r="65" spans="1:13" ht="14.45" customHeight="1" x14ac:dyDescent="0.2">
      <c r="A65" s="831" t="s">
        <v>909</v>
      </c>
      <c r="B65" s="832" t="s">
        <v>869</v>
      </c>
      <c r="C65" s="832" t="s">
        <v>1014</v>
      </c>
      <c r="D65" s="832" t="s">
        <v>874</v>
      </c>
      <c r="E65" s="832" t="s">
        <v>1015</v>
      </c>
      <c r="F65" s="849"/>
      <c r="G65" s="849"/>
      <c r="H65" s="837">
        <v>0</v>
      </c>
      <c r="I65" s="849">
        <v>6</v>
      </c>
      <c r="J65" s="849">
        <v>444.48</v>
      </c>
      <c r="K65" s="837">
        <v>1</v>
      </c>
      <c r="L65" s="849">
        <v>6</v>
      </c>
      <c r="M65" s="850">
        <v>444.48</v>
      </c>
    </row>
    <row r="66" spans="1:13" ht="14.45" customHeight="1" x14ac:dyDescent="0.2">
      <c r="A66" s="831" t="s">
        <v>909</v>
      </c>
      <c r="B66" s="832" t="s">
        <v>869</v>
      </c>
      <c r="C66" s="832" t="s">
        <v>1016</v>
      </c>
      <c r="D66" s="832" t="s">
        <v>874</v>
      </c>
      <c r="E66" s="832" t="s">
        <v>1017</v>
      </c>
      <c r="F66" s="849"/>
      <c r="G66" s="849"/>
      <c r="H66" s="837">
        <v>0</v>
      </c>
      <c r="I66" s="849">
        <v>13</v>
      </c>
      <c r="J66" s="849">
        <v>1225.6400000000001</v>
      </c>
      <c r="K66" s="837">
        <v>1</v>
      </c>
      <c r="L66" s="849">
        <v>13</v>
      </c>
      <c r="M66" s="850">
        <v>1225.6400000000001</v>
      </c>
    </row>
    <row r="67" spans="1:13" ht="14.45" customHeight="1" x14ac:dyDescent="0.2">
      <c r="A67" s="831" t="s">
        <v>909</v>
      </c>
      <c r="B67" s="832" t="s">
        <v>869</v>
      </c>
      <c r="C67" s="832" t="s">
        <v>1018</v>
      </c>
      <c r="D67" s="832" t="s">
        <v>874</v>
      </c>
      <c r="E67" s="832" t="s">
        <v>1019</v>
      </c>
      <c r="F67" s="849"/>
      <c r="G67" s="849"/>
      <c r="H67" s="837">
        <v>0</v>
      </c>
      <c r="I67" s="849">
        <v>7</v>
      </c>
      <c r="J67" s="849">
        <v>1178.52</v>
      </c>
      <c r="K67" s="837">
        <v>1</v>
      </c>
      <c r="L67" s="849">
        <v>7</v>
      </c>
      <c r="M67" s="850">
        <v>1178.52</v>
      </c>
    </row>
    <row r="68" spans="1:13" ht="14.45" customHeight="1" x14ac:dyDescent="0.2">
      <c r="A68" s="831" t="s">
        <v>909</v>
      </c>
      <c r="B68" s="832" t="s">
        <v>869</v>
      </c>
      <c r="C68" s="832" t="s">
        <v>1020</v>
      </c>
      <c r="D68" s="832" t="s">
        <v>874</v>
      </c>
      <c r="E68" s="832" t="s">
        <v>1021</v>
      </c>
      <c r="F68" s="849"/>
      <c r="G68" s="849"/>
      <c r="H68" s="837">
        <v>0</v>
      </c>
      <c r="I68" s="849">
        <v>7</v>
      </c>
      <c r="J68" s="849">
        <v>807.31</v>
      </c>
      <c r="K68" s="837">
        <v>1</v>
      </c>
      <c r="L68" s="849">
        <v>7</v>
      </c>
      <c r="M68" s="850">
        <v>807.31</v>
      </c>
    </row>
    <row r="69" spans="1:13" ht="14.45" customHeight="1" x14ac:dyDescent="0.2">
      <c r="A69" s="831" t="s">
        <v>909</v>
      </c>
      <c r="B69" s="832" t="s">
        <v>869</v>
      </c>
      <c r="C69" s="832" t="s">
        <v>1022</v>
      </c>
      <c r="D69" s="832" t="s">
        <v>871</v>
      </c>
      <c r="E69" s="832" t="s">
        <v>1023</v>
      </c>
      <c r="F69" s="849"/>
      <c r="G69" s="849"/>
      <c r="H69" s="837">
        <v>0</v>
      </c>
      <c r="I69" s="849">
        <v>40</v>
      </c>
      <c r="J69" s="849">
        <v>4209.2</v>
      </c>
      <c r="K69" s="837">
        <v>1</v>
      </c>
      <c r="L69" s="849">
        <v>40</v>
      </c>
      <c r="M69" s="850">
        <v>4209.2</v>
      </c>
    </row>
    <row r="70" spans="1:13" ht="14.45" customHeight="1" x14ac:dyDescent="0.2">
      <c r="A70" s="831" t="s">
        <v>909</v>
      </c>
      <c r="B70" s="832" t="s">
        <v>869</v>
      </c>
      <c r="C70" s="832" t="s">
        <v>1028</v>
      </c>
      <c r="D70" s="832" t="s">
        <v>871</v>
      </c>
      <c r="E70" s="832" t="s">
        <v>1029</v>
      </c>
      <c r="F70" s="849"/>
      <c r="G70" s="849"/>
      <c r="H70" s="837">
        <v>0</v>
      </c>
      <c r="I70" s="849">
        <v>91</v>
      </c>
      <c r="J70" s="849">
        <v>7660.3800000000019</v>
      </c>
      <c r="K70" s="837">
        <v>1</v>
      </c>
      <c r="L70" s="849">
        <v>91</v>
      </c>
      <c r="M70" s="850">
        <v>7660.3800000000019</v>
      </c>
    </row>
    <row r="71" spans="1:13" ht="14.45" customHeight="1" x14ac:dyDescent="0.2">
      <c r="A71" s="831" t="s">
        <v>909</v>
      </c>
      <c r="B71" s="832" t="s">
        <v>869</v>
      </c>
      <c r="C71" s="832" t="s">
        <v>1030</v>
      </c>
      <c r="D71" s="832" t="s">
        <v>874</v>
      </c>
      <c r="E71" s="832" t="s">
        <v>1031</v>
      </c>
      <c r="F71" s="849"/>
      <c r="G71" s="849"/>
      <c r="H71" s="837">
        <v>0</v>
      </c>
      <c r="I71" s="849">
        <v>1</v>
      </c>
      <c r="J71" s="849">
        <v>63.14</v>
      </c>
      <c r="K71" s="837">
        <v>1</v>
      </c>
      <c r="L71" s="849">
        <v>1</v>
      </c>
      <c r="M71" s="850">
        <v>63.14</v>
      </c>
    </row>
    <row r="72" spans="1:13" ht="14.45" customHeight="1" x14ac:dyDescent="0.2">
      <c r="A72" s="831" t="s">
        <v>909</v>
      </c>
      <c r="B72" s="832" t="s">
        <v>869</v>
      </c>
      <c r="C72" s="832" t="s">
        <v>1032</v>
      </c>
      <c r="D72" s="832" t="s">
        <v>874</v>
      </c>
      <c r="E72" s="832" t="s">
        <v>1033</v>
      </c>
      <c r="F72" s="849"/>
      <c r="G72" s="849"/>
      <c r="H72" s="837">
        <v>0</v>
      </c>
      <c r="I72" s="849">
        <v>10</v>
      </c>
      <c r="J72" s="849">
        <v>1052.3</v>
      </c>
      <c r="K72" s="837">
        <v>1</v>
      </c>
      <c r="L72" s="849">
        <v>10</v>
      </c>
      <c r="M72" s="850">
        <v>1052.3</v>
      </c>
    </row>
    <row r="73" spans="1:13" ht="14.45" customHeight="1" x14ac:dyDescent="0.2">
      <c r="A73" s="831" t="s">
        <v>909</v>
      </c>
      <c r="B73" s="832" t="s">
        <v>869</v>
      </c>
      <c r="C73" s="832" t="s">
        <v>873</v>
      </c>
      <c r="D73" s="832" t="s">
        <v>874</v>
      </c>
      <c r="E73" s="832" t="s">
        <v>875</v>
      </c>
      <c r="F73" s="849"/>
      <c r="G73" s="849"/>
      <c r="H73" s="837">
        <v>0</v>
      </c>
      <c r="I73" s="849">
        <v>5</v>
      </c>
      <c r="J73" s="849">
        <v>245.39999999999998</v>
      </c>
      <c r="K73" s="837">
        <v>1</v>
      </c>
      <c r="L73" s="849">
        <v>5</v>
      </c>
      <c r="M73" s="850">
        <v>245.39999999999998</v>
      </c>
    </row>
    <row r="74" spans="1:13" ht="14.45" customHeight="1" x14ac:dyDescent="0.2">
      <c r="A74" s="831" t="s">
        <v>909</v>
      </c>
      <c r="B74" s="832" t="s">
        <v>869</v>
      </c>
      <c r="C74" s="832" t="s">
        <v>1034</v>
      </c>
      <c r="D74" s="832" t="s">
        <v>874</v>
      </c>
      <c r="E74" s="832" t="s">
        <v>1035</v>
      </c>
      <c r="F74" s="849"/>
      <c r="G74" s="849"/>
      <c r="H74" s="837">
        <v>0</v>
      </c>
      <c r="I74" s="849">
        <v>21</v>
      </c>
      <c r="J74" s="849">
        <v>2651.67</v>
      </c>
      <c r="K74" s="837">
        <v>1</v>
      </c>
      <c r="L74" s="849">
        <v>21</v>
      </c>
      <c r="M74" s="850">
        <v>2651.67</v>
      </c>
    </row>
    <row r="75" spans="1:13" ht="14.45" customHeight="1" x14ac:dyDescent="0.2">
      <c r="A75" s="831" t="s">
        <v>909</v>
      </c>
      <c r="B75" s="832" t="s">
        <v>869</v>
      </c>
      <c r="C75" s="832" t="s">
        <v>1036</v>
      </c>
      <c r="D75" s="832" t="s">
        <v>874</v>
      </c>
      <c r="E75" s="832" t="s">
        <v>1037</v>
      </c>
      <c r="F75" s="849"/>
      <c r="G75" s="849"/>
      <c r="H75" s="837">
        <v>0</v>
      </c>
      <c r="I75" s="849">
        <v>27</v>
      </c>
      <c r="J75" s="849">
        <v>2272.8600000000006</v>
      </c>
      <c r="K75" s="837">
        <v>1</v>
      </c>
      <c r="L75" s="849">
        <v>27</v>
      </c>
      <c r="M75" s="850">
        <v>2272.8600000000006</v>
      </c>
    </row>
    <row r="76" spans="1:13" ht="14.45" customHeight="1" x14ac:dyDescent="0.2">
      <c r="A76" s="831" t="s">
        <v>909</v>
      </c>
      <c r="B76" s="832" t="s">
        <v>869</v>
      </c>
      <c r="C76" s="832" t="s">
        <v>1024</v>
      </c>
      <c r="D76" s="832" t="s">
        <v>871</v>
      </c>
      <c r="E76" s="832" t="s">
        <v>1025</v>
      </c>
      <c r="F76" s="849"/>
      <c r="G76" s="849"/>
      <c r="H76" s="837">
        <v>0</v>
      </c>
      <c r="I76" s="849">
        <v>74</v>
      </c>
      <c r="J76" s="849">
        <v>9343.98</v>
      </c>
      <c r="K76" s="837">
        <v>1</v>
      </c>
      <c r="L76" s="849">
        <v>74</v>
      </c>
      <c r="M76" s="850">
        <v>9343.98</v>
      </c>
    </row>
    <row r="77" spans="1:13" ht="14.45" customHeight="1" x14ac:dyDescent="0.2">
      <c r="A77" s="831" t="s">
        <v>909</v>
      </c>
      <c r="B77" s="832" t="s">
        <v>869</v>
      </c>
      <c r="C77" s="832" t="s">
        <v>1026</v>
      </c>
      <c r="D77" s="832" t="s">
        <v>871</v>
      </c>
      <c r="E77" s="832" t="s">
        <v>1027</v>
      </c>
      <c r="F77" s="849"/>
      <c r="G77" s="849"/>
      <c r="H77" s="837">
        <v>0</v>
      </c>
      <c r="I77" s="849">
        <v>6</v>
      </c>
      <c r="J77" s="849">
        <v>378.84</v>
      </c>
      <c r="K77" s="837">
        <v>1</v>
      </c>
      <c r="L77" s="849">
        <v>6</v>
      </c>
      <c r="M77" s="850">
        <v>378.84</v>
      </c>
    </row>
    <row r="78" spans="1:13" ht="14.45" customHeight="1" x14ac:dyDescent="0.2">
      <c r="A78" s="831" t="s">
        <v>909</v>
      </c>
      <c r="B78" s="832" t="s">
        <v>869</v>
      </c>
      <c r="C78" s="832" t="s">
        <v>870</v>
      </c>
      <c r="D78" s="832" t="s">
        <v>871</v>
      </c>
      <c r="E78" s="832" t="s">
        <v>872</v>
      </c>
      <c r="F78" s="849"/>
      <c r="G78" s="849"/>
      <c r="H78" s="837">
        <v>0</v>
      </c>
      <c r="I78" s="849">
        <v>6</v>
      </c>
      <c r="J78" s="849">
        <v>294.48</v>
      </c>
      <c r="K78" s="837">
        <v>1</v>
      </c>
      <c r="L78" s="849">
        <v>6</v>
      </c>
      <c r="M78" s="850">
        <v>294.48</v>
      </c>
    </row>
    <row r="79" spans="1:13" ht="14.45" customHeight="1" x14ac:dyDescent="0.2">
      <c r="A79" s="831" t="s">
        <v>909</v>
      </c>
      <c r="B79" s="832" t="s">
        <v>869</v>
      </c>
      <c r="C79" s="832" t="s">
        <v>1190</v>
      </c>
      <c r="D79" s="832" t="s">
        <v>874</v>
      </c>
      <c r="E79" s="832" t="s">
        <v>1033</v>
      </c>
      <c r="F79" s="849">
        <v>1</v>
      </c>
      <c r="G79" s="849">
        <v>105.23</v>
      </c>
      <c r="H79" s="837">
        <v>1</v>
      </c>
      <c r="I79" s="849"/>
      <c r="J79" s="849"/>
      <c r="K79" s="837">
        <v>0</v>
      </c>
      <c r="L79" s="849">
        <v>1</v>
      </c>
      <c r="M79" s="850">
        <v>105.23</v>
      </c>
    </row>
    <row r="80" spans="1:13" ht="14.45" customHeight="1" x14ac:dyDescent="0.2">
      <c r="A80" s="831" t="s">
        <v>909</v>
      </c>
      <c r="B80" s="832" t="s">
        <v>876</v>
      </c>
      <c r="C80" s="832" t="s">
        <v>877</v>
      </c>
      <c r="D80" s="832" t="s">
        <v>661</v>
      </c>
      <c r="E80" s="832" t="s">
        <v>878</v>
      </c>
      <c r="F80" s="849">
        <v>2</v>
      </c>
      <c r="G80" s="849">
        <v>0</v>
      </c>
      <c r="H80" s="837"/>
      <c r="I80" s="849"/>
      <c r="J80" s="849"/>
      <c r="K80" s="837"/>
      <c r="L80" s="849">
        <v>2</v>
      </c>
      <c r="M80" s="850">
        <v>0</v>
      </c>
    </row>
    <row r="81" spans="1:13" ht="14.45" customHeight="1" x14ac:dyDescent="0.2">
      <c r="A81" s="831" t="s">
        <v>909</v>
      </c>
      <c r="B81" s="832" t="s">
        <v>876</v>
      </c>
      <c r="C81" s="832" t="s">
        <v>1117</v>
      </c>
      <c r="D81" s="832" t="s">
        <v>661</v>
      </c>
      <c r="E81" s="832" t="s">
        <v>999</v>
      </c>
      <c r="F81" s="849"/>
      <c r="G81" s="849"/>
      <c r="H81" s="837"/>
      <c r="I81" s="849">
        <v>1</v>
      </c>
      <c r="J81" s="849">
        <v>0</v>
      </c>
      <c r="K81" s="837"/>
      <c r="L81" s="849">
        <v>1</v>
      </c>
      <c r="M81" s="850">
        <v>0</v>
      </c>
    </row>
    <row r="82" spans="1:13" ht="14.45" customHeight="1" x14ac:dyDescent="0.2">
      <c r="A82" s="831" t="s">
        <v>909</v>
      </c>
      <c r="B82" s="832" t="s">
        <v>1542</v>
      </c>
      <c r="C82" s="832" t="s">
        <v>1058</v>
      </c>
      <c r="D82" s="832" t="s">
        <v>1056</v>
      </c>
      <c r="E82" s="832" t="s">
        <v>1059</v>
      </c>
      <c r="F82" s="849"/>
      <c r="G82" s="849"/>
      <c r="H82" s="837">
        <v>0</v>
      </c>
      <c r="I82" s="849">
        <v>1</v>
      </c>
      <c r="J82" s="849">
        <v>176.32</v>
      </c>
      <c r="K82" s="837">
        <v>1</v>
      </c>
      <c r="L82" s="849">
        <v>1</v>
      </c>
      <c r="M82" s="850">
        <v>176.32</v>
      </c>
    </row>
    <row r="83" spans="1:13" ht="14.45" customHeight="1" x14ac:dyDescent="0.2">
      <c r="A83" s="831" t="s">
        <v>909</v>
      </c>
      <c r="B83" s="832" t="s">
        <v>1536</v>
      </c>
      <c r="C83" s="832" t="s">
        <v>1008</v>
      </c>
      <c r="D83" s="832" t="s">
        <v>1009</v>
      </c>
      <c r="E83" s="832" t="s">
        <v>1010</v>
      </c>
      <c r="F83" s="849"/>
      <c r="G83" s="849"/>
      <c r="H83" s="837">
        <v>0</v>
      </c>
      <c r="I83" s="849">
        <v>1</v>
      </c>
      <c r="J83" s="849">
        <v>414.07</v>
      </c>
      <c r="K83" s="837">
        <v>1</v>
      </c>
      <c r="L83" s="849">
        <v>1</v>
      </c>
      <c r="M83" s="850">
        <v>414.07</v>
      </c>
    </row>
    <row r="84" spans="1:13" ht="14.45" customHeight="1" x14ac:dyDescent="0.2">
      <c r="A84" s="831" t="s">
        <v>910</v>
      </c>
      <c r="B84" s="832" t="s">
        <v>1544</v>
      </c>
      <c r="C84" s="832" t="s">
        <v>1471</v>
      </c>
      <c r="D84" s="832" t="s">
        <v>1472</v>
      </c>
      <c r="E84" s="832" t="s">
        <v>1473</v>
      </c>
      <c r="F84" s="849">
        <v>1</v>
      </c>
      <c r="G84" s="849">
        <v>95.63</v>
      </c>
      <c r="H84" s="837">
        <v>1</v>
      </c>
      <c r="I84" s="849"/>
      <c r="J84" s="849"/>
      <c r="K84" s="837">
        <v>0</v>
      </c>
      <c r="L84" s="849">
        <v>1</v>
      </c>
      <c r="M84" s="850">
        <v>95.63</v>
      </c>
    </row>
    <row r="85" spans="1:13" ht="14.45" customHeight="1" x14ac:dyDescent="0.2">
      <c r="A85" s="831" t="s">
        <v>910</v>
      </c>
      <c r="B85" s="832" t="s">
        <v>869</v>
      </c>
      <c r="C85" s="832" t="s">
        <v>1014</v>
      </c>
      <c r="D85" s="832" t="s">
        <v>874</v>
      </c>
      <c r="E85" s="832" t="s">
        <v>1015</v>
      </c>
      <c r="F85" s="849"/>
      <c r="G85" s="849"/>
      <c r="H85" s="837">
        <v>0</v>
      </c>
      <c r="I85" s="849">
        <v>1</v>
      </c>
      <c r="J85" s="849">
        <v>74.08</v>
      </c>
      <c r="K85" s="837">
        <v>1</v>
      </c>
      <c r="L85" s="849">
        <v>1</v>
      </c>
      <c r="M85" s="850">
        <v>74.08</v>
      </c>
    </row>
    <row r="86" spans="1:13" ht="14.45" customHeight="1" x14ac:dyDescent="0.2">
      <c r="A86" s="831" t="s">
        <v>912</v>
      </c>
      <c r="B86" s="832" t="s">
        <v>869</v>
      </c>
      <c r="C86" s="832" t="s">
        <v>1014</v>
      </c>
      <c r="D86" s="832" t="s">
        <v>874</v>
      </c>
      <c r="E86" s="832" t="s">
        <v>1015</v>
      </c>
      <c r="F86" s="849"/>
      <c r="G86" s="849"/>
      <c r="H86" s="837">
        <v>0</v>
      </c>
      <c r="I86" s="849">
        <v>2</v>
      </c>
      <c r="J86" s="849">
        <v>148.16</v>
      </c>
      <c r="K86" s="837">
        <v>1</v>
      </c>
      <c r="L86" s="849">
        <v>2</v>
      </c>
      <c r="M86" s="850">
        <v>148.16</v>
      </c>
    </row>
    <row r="87" spans="1:13" ht="14.45" customHeight="1" x14ac:dyDescent="0.2">
      <c r="A87" s="831" t="s">
        <v>912</v>
      </c>
      <c r="B87" s="832" t="s">
        <v>869</v>
      </c>
      <c r="C87" s="832" t="s">
        <v>1020</v>
      </c>
      <c r="D87" s="832" t="s">
        <v>874</v>
      </c>
      <c r="E87" s="832" t="s">
        <v>1021</v>
      </c>
      <c r="F87" s="849"/>
      <c r="G87" s="849"/>
      <c r="H87" s="837">
        <v>0</v>
      </c>
      <c r="I87" s="849">
        <v>1</v>
      </c>
      <c r="J87" s="849">
        <v>115.33</v>
      </c>
      <c r="K87" s="837">
        <v>1</v>
      </c>
      <c r="L87" s="849">
        <v>1</v>
      </c>
      <c r="M87" s="850">
        <v>115.33</v>
      </c>
    </row>
    <row r="88" spans="1:13" ht="14.45" customHeight="1" x14ac:dyDescent="0.2">
      <c r="A88" s="831" t="s">
        <v>912</v>
      </c>
      <c r="B88" s="832" t="s">
        <v>869</v>
      </c>
      <c r="C88" s="832" t="s">
        <v>1028</v>
      </c>
      <c r="D88" s="832" t="s">
        <v>871</v>
      </c>
      <c r="E88" s="832" t="s">
        <v>1029</v>
      </c>
      <c r="F88" s="849"/>
      <c r="G88" s="849"/>
      <c r="H88" s="837">
        <v>0</v>
      </c>
      <c r="I88" s="849">
        <v>3</v>
      </c>
      <c r="J88" s="849">
        <v>252.54000000000002</v>
      </c>
      <c r="K88" s="837">
        <v>1</v>
      </c>
      <c r="L88" s="849">
        <v>3</v>
      </c>
      <c r="M88" s="850">
        <v>252.54000000000002</v>
      </c>
    </row>
    <row r="89" spans="1:13" ht="14.45" customHeight="1" x14ac:dyDescent="0.2">
      <c r="A89" s="831" t="s">
        <v>912</v>
      </c>
      <c r="B89" s="832" t="s">
        <v>869</v>
      </c>
      <c r="C89" s="832" t="s">
        <v>1030</v>
      </c>
      <c r="D89" s="832" t="s">
        <v>874</v>
      </c>
      <c r="E89" s="832" t="s">
        <v>1031</v>
      </c>
      <c r="F89" s="849"/>
      <c r="G89" s="849"/>
      <c r="H89" s="837">
        <v>0</v>
      </c>
      <c r="I89" s="849">
        <v>1</v>
      </c>
      <c r="J89" s="849">
        <v>63.14</v>
      </c>
      <c r="K89" s="837">
        <v>1</v>
      </c>
      <c r="L89" s="849">
        <v>1</v>
      </c>
      <c r="M89" s="850">
        <v>63.14</v>
      </c>
    </row>
    <row r="90" spans="1:13" ht="14.45" customHeight="1" x14ac:dyDescent="0.2">
      <c r="A90" s="831" t="s">
        <v>912</v>
      </c>
      <c r="B90" s="832" t="s">
        <v>869</v>
      </c>
      <c r="C90" s="832" t="s">
        <v>1032</v>
      </c>
      <c r="D90" s="832" t="s">
        <v>874</v>
      </c>
      <c r="E90" s="832" t="s">
        <v>1033</v>
      </c>
      <c r="F90" s="849"/>
      <c r="G90" s="849"/>
      <c r="H90" s="837">
        <v>0</v>
      </c>
      <c r="I90" s="849">
        <v>2</v>
      </c>
      <c r="J90" s="849">
        <v>210.46</v>
      </c>
      <c r="K90" s="837">
        <v>1</v>
      </c>
      <c r="L90" s="849">
        <v>2</v>
      </c>
      <c r="M90" s="850">
        <v>210.46</v>
      </c>
    </row>
    <row r="91" spans="1:13" ht="14.45" customHeight="1" x14ac:dyDescent="0.2">
      <c r="A91" s="831" t="s">
        <v>912</v>
      </c>
      <c r="B91" s="832" t="s">
        <v>869</v>
      </c>
      <c r="C91" s="832" t="s">
        <v>1036</v>
      </c>
      <c r="D91" s="832" t="s">
        <v>874</v>
      </c>
      <c r="E91" s="832" t="s">
        <v>1037</v>
      </c>
      <c r="F91" s="849"/>
      <c r="G91" s="849"/>
      <c r="H91" s="837">
        <v>0</v>
      </c>
      <c r="I91" s="849">
        <v>2</v>
      </c>
      <c r="J91" s="849">
        <v>168.36</v>
      </c>
      <c r="K91" s="837">
        <v>1</v>
      </c>
      <c r="L91" s="849">
        <v>2</v>
      </c>
      <c r="M91" s="850">
        <v>168.36</v>
      </c>
    </row>
    <row r="92" spans="1:13" ht="14.45" customHeight="1" x14ac:dyDescent="0.2">
      <c r="A92" s="831" t="s">
        <v>912</v>
      </c>
      <c r="B92" s="832" t="s">
        <v>869</v>
      </c>
      <c r="C92" s="832" t="s">
        <v>1026</v>
      </c>
      <c r="D92" s="832" t="s">
        <v>871</v>
      </c>
      <c r="E92" s="832" t="s">
        <v>1027</v>
      </c>
      <c r="F92" s="849"/>
      <c r="G92" s="849"/>
      <c r="H92" s="837">
        <v>0</v>
      </c>
      <c r="I92" s="849">
        <v>3</v>
      </c>
      <c r="J92" s="849">
        <v>189.42000000000002</v>
      </c>
      <c r="K92" s="837">
        <v>1</v>
      </c>
      <c r="L92" s="849">
        <v>3</v>
      </c>
      <c r="M92" s="850">
        <v>189.42000000000002</v>
      </c>
    </row>
    <row r="93" spans="1:13" ht="14.45" customHeight="1" x14ac:dyDescent="0.2">
      <c r="A93" s="831" t="s">
        <v>912</v>
      </c>
      <c r="B93" s="832" t="s">
        <v>869</v>
      </c>
      <c r="C93" s="832" t="s">
        <v>870</v>
      </c>
      <c r="D93" s="832" t="s">
        <v>871</v>
      </c>
      <c r="E93" s="832" t="s">
        <v>872</v>
      </c>
      <c r="F93" s="849"/>
      <c r="G93" s="849"/>
      <c r="H93" s="837">
        <v>0</v>
      </c>
      <c r="I93" s="849">
        <v>2</v>
      </c>
      <c r="J93" s="849">
        <v>98.16</v>
      </c>
      <c r="K93" s="837">
        <v>1</v>
      </c>
      <c r="L93" s="849">
        <v>2</v>
      </c>
      <c r="M93" s="850">
        <v>98.16</v>
      </c>
    </row>
    <row r="94" spans="1:13" ht="14.45" customHeight="1" x14ac:dyDescent="0.2">
      <c r="A94" s="831" t="s">
        <v>912</v>
      </c>
      <c r="B94" s="832" t="s">
        <v>1534</v>
      </c>
      <c r="C94" s="832" t="s">
        <v>921</v>
      </c>
      <c r="D94" s="832" t="s">
        <v>919</v>
      </c>
      <c r="E94" s="832" t="s">
        <v>922</v>
      </c>
      <c r="F94" s="849">
        <v>2</v>
      </c>
      <c r="G94" s="849">
        <v>850.34</v>
      </c>
      <c r="H94" s="837">
        <v>1</v>
      </c>
      <c r="I94" s="849"/>
      <c r="J94" s="849"/>
      <c r="K94" s="837">
        <v>0</v>
      </c>
      <c r="L94" s="849">
        <v>2</v>
      </c>
      <c r="M94" s="850">
        <v>850.34</v>
      </c>
    </row>
    <row r="95" spans="1:13" ht="14.45" customHeight="1" x14ac:dyDescent="0.2">
      <c r="A95" s="831" t="s">
        <v>912</v>
      </c>
      <c r="B95" s="832" t="s">
        <v>1545</v>
      </c>
      <c r="C95" s="832" t="s">
        <v>1202</v>
      </c>
      <c r="D95" s="832" t="s">
        <v>1203</v>
      </c>
      <c r="E95" s="832" t="s">
        <v>1204</v>
      </c>
      <c r="F95" s="849"/>
      <c r="G95" s="849"/>
      <c r="H95" s="837"/>
      <c r="I95" s="849">
        <v>1</v>
      </c>
      <c r="J95" s="849">
        <v>0</v>
      </c>
      <c r="K95" s="837"/>
      <c r="L95" s="849">
        <v>1</v>
      </c>
      <c r="M95" s="850">
        <v>0</v>
      </c>
    </row>
    <row r="96" spans="1:13" ht="14.45" customHeight="1" x14ac:dyDescent="0.2">
      <c r="A96" s="831" t="s">
        <v>912</v>
      </c>
      <c r="B96" s="832" t="s">
        <v>876</v>
      </c>
      <c r="C96" s="832" t="s">
        <v>1000</v>
      </c>
      <c r="D96" s="832" t="s">
        <v>1001</v>
      </c>
      <c r="E96" s="832" t="s">
        <v>1002</v>
      </c>
      <c r="F96" s="849">
        <v>2</v>
      </c>
      <c r="G96" s="849">
        <v>0</v>
      </c>
      <c r="H96" s="837"/>
      <c r="I96" s="849"/>
      <c r="J96" s="849"/>
      <c r="K96" s="837"/>
      <c r="L96" s="849">
        <v>2</v>
      </c>
      <c r="M96" s="850">
        <v>0</v>
      </c>
    </row>
    <row r="97" spans="1:13" ht="14.45" customHeight="1" x14ac:dyDescent="0.2">
      <c r="A97" s="831" t="s">
        <v>912</v>
      </c>
      <c r="B97" s="832" t="s">
        <v>876</v>
      </c>
      <c r="C97" s="832" t="s">
        <v>1117</v>
      </c>
      <c r="D97" s="832" t="s">
        <v>661</v>
      </c>
      <c r="E97" s="832" t="s">
        <v>999</v>
      </c>
      <c r="F97" s="849"/>
      <c r="G97" s="849"/>
      <c r="H97" s="837"/>
      <c r="I97" s="849">
        <v>2</v>
      </c>
      <c r="J97" s="849">
        <v>0</v>
      </c>
      <c r="K97" s="837"/>
      <c r="L97" s="849">
        <v>2</v>
      </c>
      <c r="M97" s="850">
        <v>0</v>
      </c>
    </row>
    <row r="98" spans="1:13" ht="14.45" customHeight="1" x14ac:dyDescent="0.2">
      <c r="A98" s="831" t="s">
        <v>913</v>
      </c>
      <c r="B98" s="832" t="s">
        <v>1546</v>
      </c>
      <c r="C98" s="832" t="s">
        <v>1239</v>
      </c>
      <c r="D98" s="832" t="s">
        <v>1240</v>
      </c>
      <c r="E98" s="832" t="s">
        <v>1241</v>
      </c>
      <c r="F98" s="849"/>
      <c r="G98" s="849"/>
      <c r="H98" s="837">
        <v>0</v>
      </c>
      <c r="I98" s="849">
        <v>1</v>
      </c>
      <c r="J98" s="849">
        <v>64.5</v>
      </c>
      <c r="K98" s="837">
        <v>1</v>
      </c>
      <c r="L98" s="849">
        <v>1</v>
      </c>
      <c r="M98" s="850">
        <v>64.5</v>
      </c>
    </row>
    <row r="99" spans="1:13" ht="14.45" customHeight="1" x14ac:dyDescent="0.2">
      <c r="A99" s="831" t="s">
        <v>913</v>
      </c>
      <c r="B99" s="832" t="s">
        <v>1531</v>
      </c>
      <c r="C99" s="832" t="s">
        <v>970</v>
      </c>
      <c r="D99" s="832" t="s">
        <v>971</v>
      </c>
      <c r="E99" s="832" t="s">
        <v>972</v>
      </c>
      <c r="F99" s="849"/>
      <c r="G99" s="849"/>
      <c r="H99" s="837">
        <v>0</v>
      </c>
      <c r="I99" s="849">
        <v>1</v>
      </c>
      <c r="J99" s="849">
        <v>143.09</v>
      </c>
      <c r="K99" s="837">
        <v>1</v>
      </c>
      <c r="L99" s="849">
        <v>1</v>
      </c>
      <c r="M99" s="850">
        <v>143.09</v>
      </c>
    </row>
    <row r="100" spans="1:13" ht="14.45" customHeight="1" x14ac:dyDescent="0.2">
      <c r="A100" s="831" t="s">
        <v>913</v>
      </c>
      <c r="B100" s="832" t="s">
        <v>869</v>
      </c>
      <c r="C100" s="832" t="s">
        <v>1014</v>
      </c>
      <c r="D100" s="832" t="s">
        <v>874</v>
      </c>
      <c r="E100" s="832" t="s">
        <v>1015</v>
      </c>
      <c r="F100" s="849"/>
      <c r="G100" s="849"/>
      <c r="H100" s="837">
        <v>0</v>
      </c>
      <c r="I100" s="849">
        <v>10</v>
      </c>
      <c r="J100" s="849">
        <v>740.8</v>
      </c>
      <c r="K100" s="837">
        <v>1</v>
      </c>
      <c r="L100" s="849">
        <v>10</v>
      </c>
      <c r="M100" s="850">
        <v>740.8</v>
      </c>
    </row>
    <row r="101" spans="1:13" ht="14.45" customHeight="1" x14ac:dyDescent="0.2">
      <c r="A101" s="831" t="s">
        <v>913</v>
      </c>
      <c r="B101" s="832" t="s">
        <v>869</v>
      </c>
      <c r="C101" s="832" t="s">
        <v>1016</v>
      </c>
      <c r="D101" s="832" t="s">
        <v>874</v>
      </c>
      <c r="E101" s="832" t="s">
        <v>1017</v>
      </c>
      <c r="F101" s="849"/>
      <c r="G101" s="849"/>
      <c r="H101" s="837">
        <v>0</v>
      </c>
      <c r="I101" s="849">
        <v>7</v>
      </c>
      <c r="J101" s="849">
        <v>659.96</v>
      </c>
      <c r="K101" s="837">
        <v>1</v>
      </c>
      <c r="L101" s="849">
        <v>7</v>
      </c>
      <c r="M101" s="850">
        <v>659.96</v>
      </c>
    </row>
    <row r="102" spans="1:13" ht="14.45" customHeight="1" x14ac:dyDescent="0.2">
      <c r="A102" s="831" t="s">
        <v>913</v>
      </c>
      <c r="B102" s="832" t="s">
        <v>869</v>
      </c>
      <c r="C102" s="832" t="s">
        <v>1018</v>
      </c>
      <c r="D102" s="832" t="s">
        <v>874</v>
      </c>
      <c r="E102" s="832" t="s">
        <v>1019</v>
      </c>
      <c r="F102" s="849"/>
      <c r="G102" s="849"/>
      <c r="H102" s="837">
        <v>0</v>
      </c>
      <c r="I102" s="849">
        <v>7</v>
      </c>
      <c r="J102" s="849">
        <v>1178.52</v>
      </c>
      <c r="K102" s="837">
        <v>1</v>
      </c>
      <c r="L102" s="849">
        <v>7</v>
      </c>
      <c r="M102" s="850">
        <v>1178.52</v>
      </c>
    </row>
    <row r="103" spans="1:13" ht="14.45" customHeight="1" x14ac:dyDescent="0.2">
      <c r="A103" s="831" t="s">
        <v>913</v>
      </c>
      <c r="B103" s="832" t="s">
        <v>869</v>
      </c>
      <c r="C103" s="832" t="s">
        <v>1020</v>
      </c>
      <c r="D103" s="832" t="s">
        <v>874</v>
      </c>
      <c r="E103" s="832" t="s">
        <v>1021</v>
      </c>
      <c r="F103" s="849"/>
      <c r="G103" s="849"/>
      <c r="H103" s="837">
        <v>0</v>
      </c>
      <c r="I103" s="849">
        <v>11</v>
      </c>
      <c r="J103" s="849">
        <v>1268.6299999999999</v>
      </c>
      <c r="K103" s="837">
        <v>1</v>
      </c>
      <c r="L103" s="849">
        <v>11</v>
      </c>
      <c r="M103" s="850">
        <v>1268.6299999999999</v>
      </c>
    </row>
    <row r="104" spans="1:13" ht="14.45" customHeight="1" x14ac:dyDescent="0.2">
      <c r="A104" s="831" t="s">
        <v>913</v>
      </c>
      <c r="B104" s="832" t="s">
        <v>869</v>
      </c>
      <c r="C104" s="832" t="s">
        <v>1022</v>
      </c>
      <c r="D104" s="832" t="s">
        <v>871</v>
      </c>
      <c r="E104" s="832" t="s">
        <v>1023</v>
      </c>
      <c r="F104" s="849"/>
      <c r="G104" s="849"/>
      <c r="H104" s="837">
        <v>0</v>
      </c>
      <c r="I104" s="849">
        <v>69</v>
      </c>
      <c r="J104" s="849">
        <v>7260.87</v>
      </c>
      <c r="K104" s="837">
        <v>1</v>
      </c>
      <c r="L104" s="849">
        <v>69</v>
      </c>
      <c r="M104" s="850">
        <v>7260.87</v>
      </c>
    </row>
    <row r="105" spans="1:13" ht="14.45" customHeight="1" x14ac:dyDescent="0.2">
      <c r="A105" s="831" t="s">
        <v>913</v>
      </c>
      <c r="B105" s="832" t="s">
        <v>869</v>
      </c>
      <c r="C105" s="832" t="s">
        <v>1028</v>
      </c>
      <c r="D105" s="832" t="s">
        <v>871</v>
      </c>
      <c r="E105" s="832" t="s">
        <v>1029</v>
      </c>
      <c r="F105" s="849"/>
      <c r="G105" s="849"/>
      <c r="H105" s="837">
        <v>0</v>
      </c>
      <c r="I105" s="849">
        <v>95</v>
      </c>
      <c r="J105" s="849">
        <v>7997.1000000000022</v>
      </c>
      <c r="K105" s="837">
        <v>1</v>
      </c>
      <c r="L105" s="849">
        <v>95</v>
      </c>
      <c r="M105" s="850">
        <v>7997.1000000000022</v>
      </c>
    </row>
    <row r="106" spans="1:13" ht="14.45" customHeight="1" x14ac:dyDescent="0.2">
      <c r="A106" s="831" t="s">
        <v>913</v>
      </c>
      <c r="B106" s="832" t="s">
        <v>869</v>
      </c>
      <c r="C106" s="832" t="s">
        <v>1030</v>
      </c>
      <c r="D106" s="832" t="s">
        <v>874</v>
      </c>
      <c r="E106" s="832" t="s">
        <v>1031</v>
      </c>
      <c r="F106" s="849"/>
      <c r="G106" s="849"/>
      <c r="H106" s="837">
        <v>0</v>
      </c>
      <c r="I106" s="849">
        <v>10</v>
      </c>
      <c r="J106" s="849">
        <v>631.4</v>
      </c>
      <c r="K106" s="837">
        <v>1</v>
      </c>
      <c r="L106" s="849">
        <v>10</v>
      </c>
      <c r="M106" s="850">
        <v>631.4</v>
      </c>
    </row>
    <row r="107" spans="1:13" ht="14.45" customHeight="1" x14ac:dyDescent="0.2">
      <c r="A107" s="831" t="s">
        <v>913</v>
      </c>
      <c r="B107" s="832" t="s">
        <v>869</v>
      </c>
      <c r="C107" s="832" t="s">
        <v>1032</v>
      </c>
      <c r="D107" s="832" t="s">
        <v>874</v>
      </c>
      <c r="E107" s="832" t="s">
        <v>1033</v>
      </c>
      <c r="F107" s="849"/>
      <c r="G107" s="849"/>
      <c r="H107" s="837">
        <v>0</v>
      </c>
      <c r="I107" s="849">
        <v>16</v>
      </c>
      <c r="J107" s="849">
        <v>1683.68</v>
      </c>
      <c r="K107" s="837">
        <v>1</v>
      </c>
      <c r="L107" s="849">
        <v>16</v>
      </c>
      <c r="M107" s="850">
        <v>1683.68</v>
      </c>
    </row>
    <row r="108" spans="1:13" ht="14.45" customHeight="1" x14ac:dyDescent="0.2">
      <c r="A108" s="831" t="s">
        <v>913</v>
      </c>
      <c r="B108" s="832" t="s">
        <v>869</v>
      </c>
      <c r="C108" s="832" t="s">
        <v>873</v>
      </c>
      <c r="D108" s="832" t="s">
        <v>874</v>
      </c>
      <c r="E108" s="832" t="s">
        <v>875</v>
      </c>
      <c r="F108" s="849"/>
      <c r="G108" s="849"/>
      <c r="H108" s="837">
        <v>0</v>
      </c>
      <c r="I108" s="849">
        <v>2</v>
      </c>
      <c r="J108" s="849">
        <v>98.16</v>
      </c>
      <c r="K108" s="837">
        <v>1</v>
      </c>
      <c r="L108" s="849">
        <v>2</v>
      </c>
      <c r="M108" s="850">
        <v>98.16</v>
      </c>
    </row>
    <row r="109" spans="1:13" ht="14.45" customHeight="1" x14ac:dyDescent="0.2">
      <c r="A109" s="831" t="s">
        <v>913</v>
      </c>
      <c r="B109" s="832" t="s">
        <v>869</v>
      </c>
      <c r="C109" s="832" t="s">
        <v>1034</v>
      </c>
      <c r="D109" s="832" t="s">
        <v>874</v>
      </c>
      <c r="E109" s="832" t="s">
        <v>1035</v>
      </c>
      <c r="F109" s="849"/>
      <c r="G109" s="849"/>
      <c r="H109" s="837">
        <v>0</v>
      </c>
      <c r="I109" s="849">
        <v>37</v>
      </c>
      <c r="J109" s="849">
        <v>4671.99</v>
      </c>
      <c r="K109" s="837">
        <v>1</v>
      </c>
      <c r="L109" s="849">
        <v>37</v>
      </c>
      <c r="M109" s="850">
        <v>4671.99</v>
      </c>
    </row>
    <row r="110" spans="1:13" ht="14.45" customHeight="1" x14ac:dyDescent="0.2">
      <c r="A110" s="831" t="s">
        <v>913</v>
      </c>
      <c r="B110" s="832" t="s">
        <v>869</v>
      </c>
      <c r="C110" s="832" t="s">
        <v>1036</v>
      </c>
      <c r="D110" s="832" t="s">
        <v>874</v>
      </c>
      <c r="E110" s="832" t="s">
        <v>1037</v>
      </c>
      <c r="F110" s="849"/>
      <c r="G110" s="849"/>
      <c r="H110" s="837">
        <v>0</v>
      </c>
      <c r="I110" s="849">
        <v>57</v>
      </c>
      <c r="J110" s="849">
        <v>4798.2600000000011</v>
      </c>
      <c r="K110" s="837">
        <v>1</v>
      </c>
      <c r="L110" s="849">
        <v>57</v>
      </c>
      <c r="M110" s="850">
        <v>4798.2600000000011</v>
      </c>
    </row>
    <row r="111" spans="1:13" ht="14.45" customHeight="1" x14ac:dyDescent="0.2">
      <c r="A111" s="831" t="s">
        <v>913</v>
      </c>
      <c r="B111" s="832" t="s">
        <v>869</v>
      </c>
      <c r="C111" s="832" t="s">
        <v>1024</v>
      </c>
      <c r="D111" s="832" t="s">
        <v>871</v>
      </c>
      <c r="E111" s="832" t="s">
        <v>1025</v>
      </c>
      <c r="F111" s="849"/>
      <c r="G111" s="849"/>
      <c r="H111" s="837">
        <v>0</v>
      </c>
      <c r="I111" s="849">
        <v>64</v>
      </c>
      <c r="J111" s="849">
        <v>8081.2800000000007</v>
      </c>
      <c r="K111" s="837">
        <v>1</v>
      </c>
      <c r="L111" s="849">
        <v>64</v>
      </c>
      <c r="M111" s="850">
        <v>8081.2800000000007</v>
      </c>
    </row>
    <row r="112" spans="1:13" ht="14.45" customHeight="1" x14ac:dyDescent="0.2">
      <c r="A112" s="831" t="s">
        <v>913</v>
      </c>
      <c r="B112" s="832" t="s">
        <v>869</v>
      </c>
      <c r="C112" s="832" t="s">
        <v>1026</v>
      </c>
      <c r="D112" s="832" t="s">
        <v>871</v>
      </c>
      <c r="E112" s="832" t="s">
        <v>1027</v>
      </c>
      <c r="F112" s="849"/>
      <c r="G112" s="849"/>
      <c r="H112" s="837">
        <v>0</v>
      </c>
      <c r="I112" s="849">
        <v>17</v>
      </c>
      <c r="J112" s="849">
        <v>1073.3800000000001</v>
      </c>
      <c r="K112" s="837">
        <v>1</v>
      </c>
      <c r="L112" s="849">
        <v>17</v>
      </c>
      <c r="M112" s="850">
        <v>1073.3800000000001</v>
      </c>
    </row>
    <row r="113" spans="1:13" ht="14.45" customHeight="1" x14ac:dyDescent="0.2">
      <c r="A113" s="831" t="s">
        <v>913</v>
      </c>
      <c r="B113" s="832" t="s">
        <v>869</v>
      </c>
      <c r="C113" s="832" t="s">
        <v>870</v>
      </c>
      <c r="D113" s="832" t="s">
        <v>871</v>
      </c>
      <c r="E113" s="832" t="s">
        <v>872</v>
      </c>
      <c r="F113" s="849"/>
      <c r="G113" s="849"/>
      <c r="H113" s="837">
        <v>0</v>
      </c>
      <c r="I113" s="849">
        <v>3</v>
      </c>
      <c r="J113" s="849">
        <v>147.24</v>
      </c>
      <c r="K113" s="837">
        <v>1</v>
      </c>
      <c r="L113" s="849">
        <v>3</v>
      </c>
      <c r="M113" s="850">
        <v>147.24</v>
      </c>
    </row>
    <row r="114" spans="1:13" ht="14.45" customHeight="1" x14ac:dyDescent="0.2">
      <c r="A114" s="831" t="s">
        <v>913</v>
      </c>
      <c r="B114" s="832" t="s">
        <v>1547</v>
      </c>
      <c r="C114" s="832" t="s">
        <v>1275</v>
      </c>
      <c r="D114" s="832" t="s">
        <v>1276</v>
      </c>
      <c r="E114" s="832" t="s">
        <v>1277</v>
      </c>
      <c r="F114" s="849"/>
      <c r="G114" s="849"/>
      <c r="H114" s="837">
        <v>0</v>
      </c>
      <c r="I114" s="849">
        <v>1</v>
      </c>
      <c r="J114" s="849">
        <v>154.36000000000001</v>
      </c>
      <c r="K114" s="837">
        <v>1</v>
      </c>
      <c r="L114" s="849">
        <v>1</v>
      </c>
      <c r="M114" s="850">
        <v>154.36000000000001</v>
      </c>
    </row>
    <row r="115" spans="1:13" ht="14.45" customHeight="1" x14ac:dyDescent="0.2">
      <c r="A115" s="831" t="s">
        <v>913</v>
      </c>
      <c r="B115" s="832" t="s">
        <v>1548</v>
      </c>
      <c r="C115" s="832" t="s">
        <v>1263</v>
      </c>
      <c r="D115" s="832" t="s">
        <v>1264</v>
      </c>
      <c r="E115" s="832" t="s">
        <v>1265</v>
      </c>
      <c r="F115" s="849">
        <v>5</v>
      </c>
      <c r="G115" s="849">
        <v>301.95000000000005</v>
      </c>
      <c r="H115" s="837">
        <v>1</v>
      </c>
      <c r="I115" s="849"/>
      <c r="J115" s="849"/>
      <c r="K115" s="837">
        <v>0</v>
      </c>
      <c r="L115" s="849">
        <v>5</v>
      </c>
      <c r="M115" s="850">
        <v>301.95000000000005</v>
      </c>
    </row>
    <row r="116" spans="1:13" ht="14.45" customHeight="1" x14ac:dyDescent="0.2">
      <c r="A116" s="831" t="s">
        <v>913</v>
      </c>
      <c r="B116" s="832" t="s">
        <v>1549</v>
      </c>
      <c r="C116" s="832" t="s">
        <v>1210</v>
      </c>
      <c r="D116" s="832" t="s">
        <v>1211</v>
      </c>
      <c r="E116" s="832" t="s">
        <v>1212</v>
      </c>
      <c r="F116" s="849"/>
      <c r="G116" s="849"/>
      <c r="H116" s="837">
        <v>0</v>
      </c>
      <c r="I116" s="849">
        <v>1</v>
      </c>
      <c r="J116" s="849">
        <v>9.4</v>
      </c>
      <c r="K116" s="837">
        <v>1</v>
      </c>
      <c r="L116" s="849">
        <v>1</v>
      </c>
      <c r="M116" s="850">
        <v>9.4</v>
      </c>
    </row>
    <row r="117" spans="1:13" ht="14.45" customHeight="1" x14ac:dyDescent="0.2">
      <c r="A117" s="831" t="s">
        <v>913</v>
      </c>
      <c r="B117" s="832" t="s">
        <v>1549</v>
      </c>
      <c r="C117" s="832" t="s">
        <v>1213</v>
      </c>
      <c r="D117" s="832" t="s">
        <v>1211</v>
      </c>
      <c r="E117" s="832" t="s">
        <v>1214</v>
      </c>
      <c r="F117" s="849"/>
      <c r="G117" s="849"/>
      <c r="H117" s="837">
        <v>0</v>
      </c>
      <c r="I117" s="849">
        <v>2</v>
      </c>
      <c r="J117" s="849">
        <v>9.4</v>
      </c>
      <c r="K117" s="837">
        <v>1</v>
      </c>
      <c r="L117" s="849">
        <v>2</v>
      </c>
      <c r="M117" s="850">
        <v>9.4</v>
      </c>
    </row>
    <row r="118" spans="1:13" ht="14.45" customHeight="1" x14ac:dyDescent="0.2">
      <c r="A118" s="831" t="s">
        <v>913</v>
      </c>
      <c r="B118" s="832" t="s">
        <v>876</v>
      </c>
      <c r="C118" s="832" t="s">
        <v>1000</v>
      </c>
      <c r="D118" s="832" t="s">
        <v>1001</v>
      </c>
      <c r="E118" s="832" t="s">
        <v>1002</v>
      </c>
      <c r="F118" s="849">
        <v>12</v>
      </c>
      <c r="G118" s="849">
        <v>0</v>
      </c>
      <c r="H118" s="837"/>
      <c r="I118" s="849"/>
      <c r="J118" s="849"/>
      <c r="K118" s="837"/>
      <c r="L118" s="849">
        <v>12</v>
      </c>
      <c r="M118" s="850">
        <v>0</v>
      </c>
    </row>
    <row r="119" spans="1:13" ht="14.45" customHeight="1" x14ac:dyDescent="0.2">
      <c r="A119" s="831" t="s">
        <v>913</v>
      </c>
      <c r="B119" s="832" t="s">
        <v>1542</v>
      </c>
      <c r="C119" s="832" t="s">
        <v>1058</v>
      </c>
      <c r="D119" s="832" t="s">
        <v>1056</v>
      </c>
      <c r="E119" s="832" t="s">
        <v>1059</v>
      </c>
      <c r="F119" s="849"/>
      <c r="G119" s="849"/>
      <c r="H119" s="837">
        <v>0</v>
      </c>
      <c r="I119" s="849">
        <v>1</v>
      </c>
      <c r="J119" s="849">
        <v>176.32</v>
      </c>
      <c r="K119" s="837">
        <v>1</v>
      </c>
      <c r="L119" s="849">
        <v>1</v>
      </c>
      <c r="M119" s="850">
        <v>176.32</v>
      </c>
    </row>
    <row r="120" spans="1:13" ht="14.45" customHeight="1" x14ac:dyDescent="0.2">
      <c r="A120" s="831" t="s">
        <v>914</v>
      </c>
      <c r="B120" s="832" t="s">
        <v>1539</v>
      </c>
      <c r="C120" s="832" t="s">
        <v>1436</v>
      </c>
      <c r="D120" s="832" t="s">
        <v>1437</v>
      </c>
      <c r="E120" s="832" t="s">
        <v>1185</v>
      </c>
      <c r="F120" s="849">
        <v>1</v>
      </c>
      <c r="G120" s="849">
        <v>155.30000000000001</v>
      </c>
      <c r="H120" s="837">
        <v>1</v>
      </c>
      <c r="I120" s="849"/>
      <c r="J120" s="849"/>
      <c r="K120" s="837">
        <v>0</v>
      </c>
      <c r="L120" s="849">
        <v>1</v>
      </c>
      <c r="M120" s="850">
        <v>155.30000000000001</v>
      </c>
    </row>
    <row r="121" spans="1:13" ht="14.45" customHeight="1" x14ac:dyDescent="0.2">
      <c r="A121" s="831" t="s">
        <v>914</v>
      </c>
      <c r="B121" s="832" t="s">
        <v>1540</v>
      </c>
      <c r="C121" s="832" t="s">
        <v>1443</v>
      </c>
      <c r="D121" s="832" t="s">
        <v>1444</v>
      </c>
      <c r="E121" s="832" t="s">
        <v>1308</v>
      </c>
      <c r="F121" s="849">
        <v>1</v>
      </c>
      <c r="G121" s="849">
        <v>406.66</v>
      </c>
      <c r="H121" s="837">
        <v>1</v>
      </c>
      <c r="I121" s="849"/>
      <c r="J121" s="849"/>
      <c r="K121" s="837">
        <v>0</v>
      </c>
      <c r="L121" s="849">
        <v>1</v>
      </c>
      <c r="M121" s="850">
        <v>406.66</v>
      </c>
    </row>
    <row r="122" spans="1:13" ht="14.45" customHeight="1" x14ac:dyDescent="0.2">
      <c r="A122" s="831" t="s">
        <v>914</v>
      </c>
      <c r="B122" s="832" t="s">
        <v>1547</v>
      </c>
      <c r="C122" s="832" t="s">
        <v>1460</v>
      </c>
      <c r="D122" s="832" t="s">
        <v>1461</v>
      </c>
      <c r="E122" s="832" t="s">
        <v>1462</v>
      </c>
      <c r="F122" s="849">
        <v>1</v>
      </c>
      <c r="G122" s="849">
        <v>111.22</v>
      </c>
      <c r="H122" s="837">
        <v>1</v>
      </c>
      <c r="I122" s="849"/>
      <c r="J122" s="849"/>
      <c r="K122" s="837">
        <v>0</v>
      </c>
      <c r="L122" s="849">
        <v>1</v>
      </c>
      <c r="M122" s="850">
        <v>111.22</v>
      </c>
    </row>
    <row r="123" spans="1:13" ht="14.45" customHeight="1" x14ac:dyDescent="0.2">
      <c r="A123" s="831" t="s">
        <v>914</v>
      </c>
      <c r="B123" s="832" t="s">
        <v>1533</v>
      </c>
      <c r="C123" s="832" t="s">
        <v>1440</v>
      </c>
      <c r="D123" s="832" t="s">
        <v>1441</v>
      </c>
      <c r="E123" s="832" t="s">
        <v>1442</v>
      </c>
      <c r="F123" s="849"/>
      <c r="G123" s="849"/>
      <c r="H123" s="837">
        <v>0</v>
      </c>
      <c r="I123" s="849">
        <v>1</v>
      </c>
      <c r="J123" s="849">
        <v>48.01</v>
      </c>
      <c r="K123" s="837">
        <v>1</v>
      </c>
      <c r="L123" s="849">
        <v>1</v>
      </c>
      <c r="M123" s="850">
        <v>48.01</v>
      </c>
    </row>
    <row r="124" spans="1:13" ht="14.45" customHeight="1" x14ac:dyDescent="0.2">
      <c r="A124" s="831" t="s">
        <v>914</v>
      </c>
      <c r="B124" s="832" t="s">
        <v>1534</v>
      </c>
      <c r="C124" s="832" t="s">
        <v>1046</v>
      </c>
      <c r="D124" s="832" t="s">
        <v>1047</v>
      </c>
      <c r="E124" s="832" t="s">
        <v>920</v>
      </c>
      <c r="F124" s="849">
        <v>1</v>
      </c>
      <c r="G124" s="849">
        <v>119.7</v>
      </c>
      <c r="H124" s="837">
        <v>1</v>
      </c>
      <c r="I124" s="849"/>
      <c r="J124" s="849"/>
      <c r="K124" s="837">
        <v>0</v>
      </c>
      <c r="L124" s="849">
        <v>1</v>
      </c>
      <c r="M124" s="850">
        <v>119.7</v>
      </c>
    </row>
    <row r="125" spans="1:13" ht="14.45" customHeight="1" x14ac:dyDescent="0.2">
      <c r="A125" s="831" t="s">
        <v>914</v>
      </c>
      <c r="B125" s="832" t="s">
        <v>1534</v>
      </c>
      <c r="C125" s="832" t="s">
        <v>1438</v>
      </c>
      <c r="D125" s="832" t="s">
        <v>919</v>
      </c>
      <c r="E125" s="832" t="s">
        <v>1439</v>
      </c>
      <c r="F125" s="849"/>
      <c r="G125" s="849"/>
      <c r="H125" s="837">
        <v>0</v>
      </c>
      <c r="I125" s="849">
        <v>1</v>
      </c>
      <c r="J125" s="849">
        <v>119.7</v>
      </c>
      <c r="K125" s="837">
        <v>1</v>
      </c>
      <c r="L125" s="849">
        <v>1</v>
      </c>
      <c r="M125" s="850">
        <v>119.7</v>
      </c>
    </row>
    <row r="126" spans="1:13" ht="14.45" customHeight="1" x14ac:dyDescent="0.2">
      <c r="A126" s="831" t="s">
        <v>914</v>
      </c>
      <c r="B126" s="832" t="s">
        <v>1550</v>
      </c>
      <c r="C126" s="832" t="s">
        <v>1457</v>
      </c>
      <c r="D126" s="832" t="s">
        <v>1458</v>
      </c>
      <c r="E126" s="832" t="s">
        <v>1459</v>
      </c>
      <c r="F126" s="849"/>
      <c r="G126" s="849"/>
      <c r="H126" s="837">
        <v>0</v>
      </c>
      <c r="I126" s="849">
        <v>2</v>
      </c>
      <c r="J126" s="849">
        <v>140.96</v>
      </c>
      <c r="K126" s="837">
        <v>1</v>
      </c>
      <c r="L126" s="849">
        <v>2</v>
      </c>
      <c r="M126" s="850">
        <v>140.96</v>
      </c>
    </row>
    <row r="127" spans="1:13" ht="14.45" customHeight="1" x14ac:dyDescent="0.2">
      <c r="A127" s="831" t="s">
        <v>914</v>
      </c>
      <c r="B127" s="832" t="s">
        <v>876</v>
      </c>
      <c r="C127" s="832" t="s">
        <v>877</v>
      </c>
      <c r="D127" s="832" t="s">
        <v>661</v>
      </c>
      <c r="E127" s="832" t="s">
        <v>878</v>
      </c>
      <c r="F127" s="849">
        <v>1</v>
      </c>
      <c r="G127" s="849">
        <v>0</v>
      </c>
      <c r="H127" s="837"/>
      <c r="I127" s="849"/>
      <c r="J127" s="849"/>
      <c r="K127" s="837"/>
      <c r="L127" s="849">
        <v>1</v>
      </c>
      <c r="M127" s="850">
        <v>0</v>
      </c>
    </row>
    <row r="128" spans="1:13" ht="14.45" customHeight="1" x14ac:dyDescent="0.2">
      <c r="A128" s="831" t="s">
        <v>915</v>
      </c>
      <c r="B128" s="832" t="s">
        <v>1551</v>
      </c>
      <c r="C128" s="832" t="s">
        <v>1392</v>
      </c>
      <c r="D128" s="832" t="s">
        <v>1393</v>
      </c>
      <c r="E128" s="832" t="s">
        <v>989</v>
      </c>
      <c r="F128" s="849">
        <v>1</v>
      </c>
      <c r="G128" s="849">
        <v>184.74</v>
      </c>
      <c r="H128" s="837">
        <v>1</v>
      </c>
      <c r="I128" s="849"/>
      <c r="J128" s="849"/>
      <c r="K128" s="837">
        <v>0</v>
      </c>
      <c r="L128" s="849">
        <v>1</v>
      </c>
      <c r="M128" s="850">
        <v>184.74</v>
      </c>
    </row>
    <row r="129" spans="1:13" ht="14.45" customHeight="1" x14ac:dyDescent="0.2">
      <c r="A129" s="831" t="s">
        <v>915</v>
      </c>
      <c r="B129" s="832" t="s">
        <v>1552</v>
      </c>
      <c r="C129" s="832" t="s">
        <v>1344</v>
      </c>
      <c r="D129" s="832" t="s">
        <v>1345</v>
      </c>
      <c r="E129" s="832" t="s">
        <v>1346</v>
      </c>
      <c r="F129" s="849">
        <v>2</v>
      </c>
      <c r="G129" s="849">
        <v>210.64</v>
      </c>
      <c r="H129" s="837">
        <v>1</v>
      </c>
      <c r="I129" s="849"/>
      <c r="J129" s="849"/>
      <c r="K129" s="837">
        <v>0</v>
      </c>
      <c r="L129" s="849">
        <v>2</v>
      </c>
      <c r="M129" s="850">
        <v>210.64</v>
      </c>
    </row>
    <row r="130" spans="1:13" ht="14.45" customHeight="1" x14ac:dyDescent="0.2">
      <c r="A130" s="831" t="s">
        <v>915</v>
      </c>
      <c r="B130" s="832" t="s">
        <v>1531</v>
      </c>
      <c r="C130" s="832" t="s">
        <v>970</v>
      </c>
      <c r="D130" s="832" t="s">
        <v>971</v>
      </c>
      <c r="E130" s="832" t="s">
        <v>972</v>
      </c>
      <c r="F130" s="849"/>
      <c r="G130" s="849"/>
      <c r="H130" s="837">
        <v>0</v>
      </c>
      <c r="I130" s="849">
        <v>2</v>
      </c>
      <c r="J130" s="849">
        <v>286.18</v>
      </c>
      <c r="K130" s="837">
        <v>1</v>
      </c>
      <c r="L130" s="849">
        <v>2</v>
      </c>
      <c r="M130" s="850">
        <v>286.18</v>
      </c>
    </row>
    <row r="131" spans="1:13" ht="14.45" customHeight="1" x14ac:dyDescent="0.2">
      <c r="A131" s="831" t="s">
        <v>915</v>
      </c>
      <c r="B131" s="832" t="s">
        <v>1531</v>
      </c>
      <c r="C131" s="832" t="s">
        <v>1370</v>
      </c>
      <c r="D131" s="832" t="s">
        <v>1371</v>
      </c>
      <c r="E131" s="832" t="s">
        <v>1372</v>
      </c>
      <c r="F131" s="849">
        <v>1</v>
      </c>
      <c r="G131" s="849">
        <v>286.18</v>
      </c>
      <c r="H131" s="837">
        <v>1</v>
      </c>
      <c r="I131" s="849"/>
      <c r="J131" s="849"/>
      <c r="K131" s="837">
        <v>0</v>
      </c>
      <c r="L131" s="849">
        <v>1</v>
      </c>
      <c r="M131" s="850">
        <v>286.18</v>
      </c>
    </row>
    <row r="132" spans="1:13" ht="14.45" customHeight="1" x14ac:dyDescent="0.2">
      <c r="A132" s="831" t="s">
        <v>915</v>
      </c>
      <c r="B132" s="832" t="s">
        <v>1539</v>
      </c>
      <c r="C132" s="832" t="s">
        <v>1286</v>
      </c>
      <c r="D132" s="832" t="s">
        <v>1287</v>
      </c>
      <c r="E132" s="832" t="s">
        <v>1185</v>
      </c>
      <c r="F132" s="849">
        <v>1</v>
      </c>
      <c r="G132" s="849">
        <v>196.2</v>
      </c>
      <c r="H132" s="837">
        <v>1</v>
      </c>
      <c r="I132" s="849"/>
      <c r="J132" s="849"/>
      <c r="K132" s="837">
        <v>0</v>
      </c>
      <c r="L132" s="849">
        <v>1</v>
      </c>
      <c r="M132" s="850">
        <v>196.2</v>
      </c>
    </row>
    <row r="133" spans="1:13" ht="14.45" customHeight="1" x14ac:dyDescent="0.2">
      <c r="A133" s="831" t="s">
        <v>915</v>
      </c>
      <c r="B133" s="832" t="s">
        <v>869</v>
      </c>
      <c r="C133" s="832" t="s">
        <v>1014</v>
      </c>
      <c r="D133" s="832" t="s">
        <v>874</v>
      </c>
      <c r="E133" s="832" t="s">
        <v>1015</v>
      </c>
      <c r="F133" s="849"/>
      <c r="G133" s="849"/>
      <c r="H133" s="837">
        <v>0</v>
      </c>
      <c r="I133" s="849">
        <v>9</v>
      </c>
      <c r="J133" s="849">
        <v>666.72</v>
      </c>
      <c r="K133" s="837">
        <v>1</v>
      </c>
      <c r="L133" s="849">
        <v>9</v>
      </c>
      <c r="M133" s="850">
        <v>666.72</v>
      </c>
    </row>
    <row r="134" spans="1:13" ht="14.45" customHeight="1" x14ac:dyDescent="0.2">
      <c r="A134" s="831" t="s">
        <v>915</v>
      </c>
      <c r="B134" s="832" t="s">
        <v>869</v>
      </c>
      <c r="C134" s="832" t="s">
        <v>1016</v>
      </c>
      <c r="D134" s="832" t="s">
        <v>874</v>
      </c>
      <c r="E134" s="832" t="s">
        <v>1017</v>
      </c>
      <c r="F134" s="849"/>
      <c r="G134" s="849"/>
      <c r="H134" s="837">
        <v>0</v>
      </c>
      <c r="I134" s="849">
        <v>10</v>
      </c>
      <c r="J134" s="849">
        <v>942.8</v>
      </c>
      <c r="K134" s="837">
        <v>1</v>
      </c>
      <c r="L134" s="849">
        <v>10</v>
      </c>
      <c r="M134" s="850">
        <v>942.8</v>
      </c>
    </row>
    <row r="135" spans="1:13" ht="14.45" customHeight="1" x14ac:dyDescent="0.2">
      <c r="A135" s="831" t="s">
        <v>915</v>
      </c>
      <c r="B135" s="832" t="s">
        <v>869</v>
      </c>
      <c r="C135" s="832" t="s">
        <v>1018</v>
      </c>
      <c r="D135" s="832" t="s">
        <v>874</v>
      </c>
      <c r="E135" s="832" t="s">
        <v>1019</v>
      </c>
      <c r="F135" s="849"/>
      <c r="G135" s="849"/>
      <c r="H135" s="837">
        <v>0</v>
      </c>
      <c r="I135" s="849">
        <v>12</v>
      </c>
      <c r="J135" s="849">
        <v>2020.3200000000002</v>
      </c>
      <c r="K135" s="837">
        <v>1</v>
      </c>
      <c r="L135" s="849">
        <v>12</v>
      </c>
      <c r="M135" s="850">
        <v>2020.3200000000002</v>
      </c>
    </row>
    <row r="136" spans="1:13" ht="14.45" customHeight="1" x14ac:dyDescent="0.2">
      <c r="A136" s="831" t="s">
        <v>915</v>
      </c>
      <c r="B136" s="832" t="s">
        <v>869</v>
      </c>
      <c r="C136" s="832" t="s">
        <v>1020</v>
      </c>
      <c r="D136" s="832" t="s">
        <v>874</v>
      </c>
      <c r="E136" s="832" t="s">
        <v>1021</v>
      </c>
      <c r="F136" s="849"/>
      <c r="G136" s="849"/>
      <c r="H136" s="837">
        <v>0</v>
      </c>
      <c r="I136" s="849">
        <v>13</v>
      </c>
      <c r="J136" s="849">
        <v>1499.29</v>
      </c>
      <c r="K136" s="837">
        <v>1</v>
      </c>
      <c r="L136" s="849">
        <v>13</v>
      </c>
      <c r="M136" s="850">
        <v>1499.29</v>
      </c>
    </row>
    <row r="137" spans="1:13" ht="14.45" customHeight="1" x14ac:dyDescent="0.2">
      <c r="A137" s="831" t="s">
        <v>915</v>
      </c>
      <c r="B137" s="832" t="s">
        <v>869</v>
      </c>
      <c r="C137" s="832" t="s">
        <v>1022</v>
      </c>
      <c r="D137" s="832" t="s">
        <v>871</v>
      </c>
      <c r="E137" s="832" t="s">
        <v>1023</v>
      </c>
      <c r="F137" s="849"/>
      <c r="G137" s="849"/>
      <c r="H137" s="837">
        <v>0</v>
      </c>
      <c r="I137" s="849">
        <v>42</v>
      </c>
      <c r="J137" s="849">
        <v>4419.66</v>
      </c>
      <c r="K137" s="837">
        <v>1</v>
      </c>
      <c r="L137" s="849">
        <v>42</v>
      </c>
      <c r="M137" s="850">
        <v>4419.66</v>
      </c>
    </row>
    <row r="138" spans="1:13" ht="14.45" customHeight="1" x14ac:dyDescent="0.2">
      <c r="A138" s="831" t="s">
        <v>915</v>
      </c>
      <c r="B138" s="832" t="s">
        <v>869</v>
      </c>
      <c r="C138" s="832" t="s">
        <v>1028</v>
      </c>
      <c r="D138" s="832" t="s">
        <v>871</v>
      </c>
      <c r="E138" s="832" t="s">
        <v>1029</v>
      </c>
      <c r="F138" s="849"/>
      <c r="G138" s="849"/>
      <c r="H138" s="837">
        <v>0</v>
      </c>
      <c r="I138" s="849">
        <v>109</v>
      </c>
      <c r="J138" s="849">
        <v>9175.6200000000008</v>
      </c>
      <c r="K138" s="837">
        <v>1</v>
      </c>
      <c r="L138" s="849">
        <v>109</v>
      </c>
      <c r="M138" s="850">
        <v>9175.6200000000008</v>
      </c>
    </row>
    <row r="139" spans="1:13" ht="14.45" customHeight="1" x14ac:dyDescent="0.2">
      <c r="A139" s="831" t="s">
        <v>915</v>
      </c>
      <c r="B139" s="832" t="s">
        <v>869</v>
      </c>
      <c r="C139" s="832" t="s">
        <v>1030</v>
      </c>
      <c r="D139" s="832" t="s">
        <v>874</v>
      </c>
      <c r="E139" s="832" t="s">
        <v>1031</v>
      </c>
      <c r="F139" s="849"/>
      <c r="G139" s="849"/>
      <c r="H139" s="837">
        <v>0</v>
      </c>
      <c r="I139" s="849">
        <v>8</v>
      </c>
      <c r="J139" s="849">
        <v>505.12</v>
      </c>
      <c r="K139" s="837">
        <v>1</v>
      </c>
      <c r="L139" s="849">
        <v>8</v>
      </c>
      <c r="M139" s="850">
        <v>505.12</v>
      </c>
    </row>
    <row r="140" spans="1:13" ht="14.45" customHeight="1" x14ac:dyDescent="0.2">
      <c r="A140" s="831" t="s">
        <v>915</v>
      </c>
      <c r="B140" s="832" t="s">
        <v>869</v>
      </c>
      <c r="C140" s="832" t="s">
        <v>1032</v>
      </c>
      <c r="D140" s="832" t="s">
        <v>874</v>
      </c>
      <c r="E140" s="832" t="s">
        <v>1033</v>
      </c>
      <c r="F140" s="849"/>
      <c r="G140" s="849"/>
      <c r="H140" s="837">
        <v>0</v>
      </c>
      <c r="I140" s="849">
        <v>8</v>
      </c>
      <c r="J140" s="849">
        <v>841.83999999999992</v>
      </c>
      <c r="K140" s="837">
        <v>1</v>
      </c>
      <c r="L140" s="849">
        <v>8</v>
      </c>
      <c r="M140" s="850">
        <v>841.83999999999992</v>
      </c>
    </row>
    <row r="141" spans="1:13" ht="14.45" customHeight="1" x14ac:dyDescent="0.2">
      <c r="A141" s="831" t="s">
        <v>915</v>
      </c>
      <c r="B141" s="832" t="s">
        <v>869</v>
      </c>
      <c r="C141" s="832" t="s">
        <v>873</v>
      </c>
      <c r="D141" s="832" t="s">
        <v>874</v>
      </c>
      <c r="E141" s="832" t="s">
        <v>875</v>
      </c>
      <c r="F141" s="849"/>
      <c r="G141" s="849"/>
      <c r="H141" s="837">
        <v>0</v>
      </c>
      <c r="I141" s="849">
        <v>7</v>
      </c>
      <c r="J141" s="849">
        <v>343.56</v>
      </c>
      <c r="K141" s="837">
        <v>1</v>
      </c>
      <c r="L141" s="849">
        <v>7</v>
      </c>
      <c r="M141" s="850">
        <v>343.56</v>
      </c>
    </row>
    <row r="142" spans="1:13" ht="14.45" customHeight="1" x14ac:dyDescent="0.2">
      <c r="A142" s="831" t="s">
        <v>915</v>
      </c>
      <c r="B142" s="832" t="s">
        <v>869</v>
      </c>
      <c r="C142" s="832" t="s">
        <v>1034</v>
      </c>
      <c r="D142" s="832" t="s">
        <v>874</v>
      </c>
      <c r="E142" s="832" t="s">
        <v>1035</v>
      </c>
      <c r="F142" s="849"/>
      <c r="G142" s="849"/>
      <c r="H142" s="837">
        <v>0</v>
      </c>
      <c r="I142" s="849">
        <v>25</v>
      </c>
      <c r="J142" s="849">
        <v>3156.75</v>
      </c>
      <c r="K142" s="837">
        <v>1</v>
      </c>
      <c r="L142" s="849">
        <v>25</v>
      </c>
      <c r="M142" s="850">
        <v>3156.75</v>
      </c>
    </row>
    <row r="143" spans="1:13" ht="14.45" customHeight="1" x14ac:dyDescent="0.2">
      <c r="A143" s="831" t="s">
        <v>915</v>
      </c>
      <c r="B143" s="832" t="s">
        <v>869</v>
      </c>
      <c r="C143" s="832" t="s">
        <v>1036</v>
      </c>
      <c r="D143" s="832" t="s">
        <v>874</v>
      </c>
      <c r="E143" s="832" t="s">
        <v>1037</v>
      </c>
      <c r="F143" s="849"/>
      <c r="G143" s="849"/>
      <c r="H143" s="837">
        <v>0</v>
      </c>
      <c r="I143" s="849">
        <v>38</v>
      </c>
      <c r="J143" s="849">
        <v>3198.8399999999997</v>
      </c>
      <c r="K143" s="837">
        <v>1</v>
      </c>
      <c r="L143" s="849">
        <v>38</v>
      </c>
      <c r="M143" s="850">
        <v>3198.8399999999997</v>
      </c>
    </row>
    <row r="144" spans="1:13" ht="14.45" customHeight="1" x14ac:dyDescent="0.2">
      <c r="A144" s="831" t="s">
        <v>915</v>
      </c>
      <c r="B144" s="832" t="s">
        <v>869</v>
      </c>
      <c r="C144" s="832" t="s">
        <v>1024</v>
      </c>
      <c r="D144" s="832" t="s">
        <v>871</v>
      </c>
      <c r="E144" s="832" t="s">
        <v>1025</v>
      </c>
      <c r="F144" s="849"/>
      <c r="G144" s="849"/>
      <c r="H144" s="837">
        <v>0</v>
      </c>
      <c r="I144" s="849">
        <v>83</v>
      </c>
      <c r="J144" s="849">
        <v>10480.41</v>
      </c>
      <c r="K144" s="837">
        <v>1</v>
      </c>
      <c r="L144" s="849">
        <v>83</v>
      </c>
      <c r="M144" s="850">
        <v>10480.41</v>
      </c>
    </row>
    <row r="145" spans="1:13" ht="14.45" customHeight="1" x14ac:dyDescent="0.2">
      <c r="A145" s="831" t="s">
        <v>915</v>
      </c>
      <c r="B145" s="832" t="s">
        <v>869</v>
      </c>
      <c r="C145" s="832" t="s">
        <v>1026</v>
      </c>
      <c r="D145" s="832" t="s">
        <v>871</v>
      </c>
      <c r="E145" s="832" t="s">
        <v>1027</v>
      </c>
      <c r="F145" s="849"/>
      <c r="G145" s="849"/>
      <c r="H145" s="837">
        <v>0</v>
      </c>
      <c r="I145" s="849">
        <v>7</v>
      </c>
      <c r="J145" s="849">
        <v>441.97999999999996</v>
      </c>
      <c r="K145" s="837">
        <v>1</v>
      </c>
      <c r="L145" s="849">
        <v>7</v>
      </c>
      <c r="M145" s="850">
        <v>441.97999999999996</v>
      </c>
    </row>
    <row r="146" spans="1:13" ht="14.45" customHeight="1" x14ac:dyDescent="0.2">
      <c r="A146" s="831" t="s">
        <v>915</v>
      </c>
      <c r="B146" s="832" t="s">
        <v>869</v>
      </c>
      <c r="C146" s="832" t="s">
        <v>870</v>
      </c>
      <c r="D146" s="832" t="s">
        <v>871</v>
      </c>
      <c r="E146" s="832" t="s">
        <v>872</v>
      </c>
      <c r="F146" s="849"/>
      <c r="G146" s="849"/>
      <c r="H146" s="837">
        <v>0</v>
      </c>
      <c r="I146" s="849">
        <v>10</v>
      </c>
      <c r="J146" s="849">
        <v>490.79999999999995</v>
      </c>
      <c r="K146" s="837">
        <v>1</v>
      </c>
      <c r="L146" s="849">
        <v>10</v>
      </c>
      <c r="M146" s="850">
        <v>490.79999999999995</v>
      </c>
    </row>
    <row r="147" spans="1:13" ht="14.45" customHeight="1" x14ac:dyDescent="0.2">
      <c r="A147" s="831" t="s">
        <v>915</v>
      </c>
      <c r="B147" s="832" t="s">
        <v>1553</v>
      </c>
      <c r="C147" s="832" t="s">
        <v>1337</v>
      </c>
      <c r="D147" s="832" t="s">
        <v>1338</v>
      </c>
      <c r="E147" s="832" t="s">
        <v>1339</v>
      </c>
      <c r="F147" s="849">
        <v>1</v>
      </c>
      <c r="G147" s="849">
        <v>36.270000000000003</v>
      </c>
      <c r="H147" s="837">
        <v>1</v>
      </c>
      <c r="I147" s="849"/>
      <c r="J147" s="849"/>
      <c r="K147" s="837">
        <v>0</v>
      </c>
      <c r="L147" s="849">
        <v>1</v>
      </c>
      <c r="M147" s="850">
        <v>36.270000000000003</v>
      </c>
    </row>
    <row r="148" spans="1:13" ht="14.45" customHeight="1" x14ac:dyDescent="0.2">
      <c r="A148" s="831" t="s">
        <v>916</v>
      </c>
      <c r="B148" s="832" t="s">
        <v>886</v>
      </c>
      <c r="C148" s="832" t="s">
        <v>1418</v>
      </c>
      <c r="D148" s="832" t="s">
        <v>700</v>
      </c>
      <c r="E148" s="832" t="s">
        <v>1419</v>
      </c>
      <c r="F148" s="849"/>
      <c r="G148" s="849"/>
      <c r="H148" s="837">
        <v>0</v>
      </c>
      <c r="I148" s="849">
        <v>1</v>
      </c>
      <c r="J148" s="849">
        <v>10.65</v>
      </c>
      <c r="K148" s="837">
        <v>1</v>
      </c>
      <c r="L148" s="849">
        <v>1</v>
      </c>
      <c r="M148" s="850">
        <v>10.65</v>
      </c>
    </row>
    <row r="149" spans="1:13" ht="14.45" customHeight="1" x14ac:dyDescent="0.2">
      <c r="A149" s="831" t="s">
        <v>916</v>
      </c>
      <c r="B149" s="832" t="s">
        <v>1552</v>
      </c>
      <c r="C149" s="832" t="s">
        <v>1398</v>
      </c>
      <c r="D149" s="832" t="s">
        <v>1399</v>
      </c>
      <c r="E149" s="832" t="s">
        <v>1400</v>
      </c>
      <c r="F149" s="849">
        <v>1</v>
      </c>
      <c r="G149" s="849">
        <v>35.11</v>
      </c>
      <c r="H149" s="837">
        <v>1</v>
      </c>
      <c r="I149" s="849"/>
      <c r="J149" s="849"/>
      <c r="K149" s="837">
        <v>0</v>
      </c>
      <c r="L149" s="849">
        <v>1</v>
      </c>
      <c r="M149" s="850">
        <v>35.11</v>
      </c>
    </row>
    <row r="150" spans="1:13" ht="14.45" customHeight="1" x14ac:dyDescent="0.2">
      <c r="A150" s="831" t="s">
        <v>916</v>
      </c>
      <c r="B150" s="832" t="s">
        <v>869</v>
      </c>
      <c r="C150" s="832" t="s">
        <v>1014</v>
      </c>
      <c r="D150" s="832" t="s">
        <v>874</v>
      </c>
      <c r="E150" s="832" t="s">
        <v>1015</v>
      </c>
      <c r="F150" s="849"/>
      <c r="G150" s="849"/>
      <c r="H150" s="837">
        <v>0</v>
      </c>
      <c r="I150" s="849">
        <v>4</v>
      </c>
      <c r="J150" s="849">
        <v>296.32</v>
      </c>
      <c r="K150" s="837">
        <v>1</v>
      </c>
      <c r="L150" s="849">
        <v>4</v>
      </c>
      <c r="M150" s="850">
        <v>296.32</v>
      </c>
    </row>
    <row r="151" spans="1:13" ht="14.45" customHeight="1" x14ac:dyDescent="0.2">
      <c r="A151" s="831" t="s">
        <v>916</v>
      </c>
      <c r="B151" s="832" t="s">
        <v>869</v>
      </c>
      <c r="C151" s="832" t="s">
        <v>1016</v>
      </c>
      <c r="D151" s="832" t="s">
        <v>874</v>
      </c>
      <c r="E151" s="832" t="s">
        <v>1017</v>
      </c>
      <c r="F151" s="849"/>
      <c r="G151" s="849"/>
      <c r="H151" s="837">
        <v>0</v>
      </c>
      <c r="I151" s="849">
        <v>16</v>
      </c>
      <c r="J151" s="849">
        <v>1508.48</v>
      </c>
      <c r="K151" s="837">
        <v>1</v>
      </c>
      <c r="L151" s="849">
        <v>16</v>
      </c>
      <c r="M151" s="850">
        <v>1508.48</v>
      </c>
    </row>
    <row r="152" spans="1:13" ht="14.45" customHeight="1" x14ac:dyDescent="0.2">
      <c r="A152" s="831" t="s">
        <v>916</v>
      </c>
      <c r="B152" s="832" t="s">
        <v>869</v>
      </c>
      <c r="C152" s="832" t="s">
        <v>1018</v>
      </c>
      <c r="D152" s="832" t="s">
        <v>874</v>
      </c>
      <c r="E152" s="832" t="s">
        <v>1019</v>
      </c>
      <c r="F152" s="849"/>
      <c r="G152" s="849"/>
      <c r="H152" s="837">
        <v>0</v>
      </c>
      <c r="I152" s="849">
        <v>3</v>
      </c>
      <c r="J152" s="849">
        <v>505.08000000000004</v>
      </c>
      <c r="K152" s="837">
        <v>1</v>
      </c>
      <c r="L152" s="849">
        <v>3</v>
      </c>
      <c r="M152" s="850">
        <v>505.08000000000004</v>
      </c>
    </row>
    <row r="153" spans="1:13" ht="14.45" customHeight="1" x14ac:dyDescent="0.2">
      <c r="A153" s="831" t="s">
        <v>916</v>
      </c>
      <c r="B153" s="832" t="s">
        <v>869</v>
      </c>
      <c r="C153" s="832" t="s">
        <v>1020</v>
      </c>
      <c r="D153" s="832" t="s">
        <v>874</v>
      </c>
      <c r="E153" s="832" t="s">
        <v>1021</v>
      </c>
      <c r="F153" s="849"/>
      <c r="G153" s="849"/>
      <c r="H153" s="837">
        <v>0</v>
      </c>
      <c r="I153" s="849">
        <v>12</v>
      </c>
      <c r="J153" s="849">
        <v>1383.96</v>
      </c>
      <c r="K153" s="837">
        <v>1</v>
      </c>
      <c r="L153" s="849">
        <v>12</v>
      </c>
      <c r="M153" s="850">
        <v>1383.96</v>
      </c>
    </row>
    <row r="154" spans="1:13" ht="14.45" customHeight="1" x14ac:dyDescent="0.2">
      <c r="A154" s="831" t="s">
        <v>916</v>
      </c>
      <c r="B154" s="832" t="s">
        <v>869</v>
      </c>
      <c r="C154" s="832" t="s">
        <v>1022</v>
      </c>
      <c r="D154" s="832" t="s">
        <v>871</v>
      </c>
      <c r="E154" s="832" t="s">
        <v>1023</v>
      </c>
      <c r="F154" s="849"/>
      <c r="G154" s="849"/>
      <c r="H154" s="837">
        <v>0</v>
      </c>
      <c r="I154" s="849">
        <v>35</v>
      </c>
      <c r="J154" s="849">
        <v>3683.05</v>
      </c>
      <c r="K154" s="837">
        <v>1</v>
      </c>
      <c r="L154" s="849">
        <v>35</v>
      </c>
      <c r="M154" s="850">
        <v>3683.05</v>
      </c>
    </row>
    <row r="155" spans="1:13" ht="14.45" customHeight="1" x14ac:dyDescent="0.2">
      <c r="A155" s="831" t="s">
        <v>916</v>
      </c>
      <c r="B155" s="832" t="s">
        <v>869</v>
      </c>
      <c r="C155" s="832" t="s">
        <v>1028</v>
      </c>
      <c r="D155" s="832" t="s">
        <v>871</v>
      </c>
      <c r="E155" s="832" t="s">
        <v>1029</v>
      </c>
      <c r="F155" s="849"/>
      <c r="G155" s="849"/>
      <c r="H155" s="837">
        <v>0</v>
      </c>
      <c r="I155" s="849">
        <v>103</v>
      </c>
      <c r="J155" s="849">
        <v>8670.5400000000027</v>
      </c>
      <c r="K155" s="837">
        <v>1</v>
      </c>
      <c r="L155" s="849">
        <v>103</v>
      </c>
      <c r="M155" s="850">
        <v>8670.5400000000027</v>
      </c>
    </row>
    <row r="156" spans="1:13" ht="14.45" customHeight="1" x14ac:dyDescent="0.2">
      <c r="A156" s="831" t="s">
        <v>916</v>
      </c>
      <c r="B156" s="832" t="s">
        <v>869</v>
      </c>
      <c r="C156" s="832" t="s">
        <v>1030</v>
      </c>
      <c r="D156" s="832" t="s">
        <v>874</v>
      </c>
      <c r="E156" s="832" t="s">
        <v>1031</v>
      </c>
      <c r="F156" s="849"/>
      <c r="G156" s="849"/>
      <c r="H156" s="837">
        <v>0</v>
      </c>
      <c r="I156" s="849">
        <v>6</v>
      </c>
      <c r="J156" s="849">
        <v>378.84</v>
      </c>
      <c r="K156" s="837">
        <v>1</v>
      </c>
      <c r="L156" s="849">
        <v>6</v>
      </c>
      <c r="M156" s="850">
        <v>378.84</v>
      </c>
    </row>
    <row r="157" spans="1:13" ht="14.45" customHeight="1" x14ac:dyDescent="0.2">
      <c r="A157" s="831" t="s">
        <v>916</v>
      </c>
      <c r="B157" s="832" t="s">
        <v>869</v>
      </c>
      <c r="C157" s="832" t="s">
        <v>1032</v>
      </c>
      <c r="D157" s="832" t="s">
        <v>874</v>
      </c>
      <c r="E157" s="832" t="s">
        <v>1033</v>
      </c>
      <c r="F157" s="849"/>
      <c r="G157" s="849"/>
      <c r="H157" s="837">
        <v>0</v>
      </c>
      <c r="I157" s="849">
        <v>9</v>
      </c>
      <c r="J157" s="849">
        <v>947.06999999999994</v>
      </c>
      <c r="K157" s="837">
        <v>1</v>
      </c>
      <c r="L157" s="849">
        <v>9</v>
      </c>
      <c r="M157" s="850">
        <v>947.06999999999994</v>
      </c>
    </row>
    <row r="158" spans="1:13" ht="14.45" customHeight="1" x14ac:dyDescent="0.2">
      <c r="A158" s="831" t="s">
        <v>916</v>
      </c>
      <c r="B158" s="832" t="s">
        <v>869</v>
      </c>
      <c r="C158" s="832" t="s">
        <v>873</v>
      </c>
      <c r="D158" s="832" t="s">
        <v>874</v>
      </c>
      <c r="E158" s="832" t="s">
        <v>875</v>
      </c>
      <c r="F158" s="849"/>
      <c r="G158" s="849"/>
      <c r="H158" s="837">
        <v>0</v>
      </c>
      <c r="I158" s="849">
        <v>4</v>
      </c>
      <c r="J158" s="849">
        <v>196.32</v>
      </c>
      <c r="K158" s="837">
        <v>1</v>
      </c>
      <c r="L158" s="849">
        <v>4</v>
      </c>
      <c r="M158" s="850">
        <v>196.32</v>
      </c>
    </row>
    <row r="159" spans="1:13" ht="14.45" customHeight="1" x14ac:dyDescent="0.2">
      <c r="A159" s="831" t="s">
        <v>916</v>
      </c>
      <c r="B159" s="832" t="s">
        <v>869</v>
      </c>
      <c r="C159" s="832" t="s">
        <v>1034</v>
      </c>
      <c r="D159" s="832" t="s">
        <v>874</v>
      </c>
      <c r="E159" s="832" t="s">
        <v>1035</v>
      </c>
      <c r="F159" s="849"/>
      <c r="G159" s="849"/>
      <c r="H159" s="837">
        <v>0</v>
      </c>
      <c r="I159" s="849">
        <v>14</v>
      </c>
      <c r="J159" s="849">
        <v>1767.78</v>
      </c>
      <c r="K159" s="837">
        <v>1</v>
      </c>
      <c r="L159" s="849">
        <v>14</v>
      </c>
      <c r="M159" s="850">
        <v>1767.78</v>
      </c>
    </row>
    <row r="160" spans="1:13" ht="14.45" customHeight="1" x14ac:dyDescent="0.2">
      <c r="A160" s="831" t="s">
        <v>916</v>
      </c>
      <c r="B160" s="832" t="s">
        <v>869</v>
      </c>
      <c r="C160" s="832" t="s">
        <v>1036</v>
      </c>
      <c r="D160" s="832" t="s">
        <v>874</v>
      </c>
      <c r="E160" s="832" t="s">
        <v>1037</v>
      </c>
      <c r="F160" s="849"/>
      <c r="G160" s="849"/>
      <c r="H160" s="837">
        <v>0</v>
      </c>
      <c r="I160" s="849">
        <v>26</v>
      </c>
      <c r="J160" s="849">
        <v>2188.6800000000003</v>
      </c>
      <c r="K160" s="837">
        <v>1</v>
      </c>
      <c r="L160" s="849">
        <v>26</v>
      </c>
      <c r="M160" s="850">
        <v>2188.6800000000003</v>
      </c>
    </row>
    <row r="161" spans="1:13" ht="14.45" customHeight="1" x14ac:dyDescent="0.2">
      <c r="A161" s="831" t="s">
        <v>916</v>
      </c>
      <c r="B161" s="832" t="s">
        <v>869</v>
      </c>
      <c r="C161" s="832" t="s">
        <v>1024</v>
      </c>
      <c r="D161" s="832" t="s">
        <v>871</v>
      </c>
      <c r="E161" s="832" t="s">
        <v>1025</v>
      </c>
      <c r="F161" s="849"/>
      <c r="G161" s="849"/>
      <c r="H161" s="837">
        <v>0</v>
      </c>
      <c r="I161" s="849">
        <v>87</v>
      </c>
      <c r="J161" s="849">
        <v>10985.49</v>
      </c>
      <c r="K161" s="837">
        <v>1</v>
      </c>
      <c r="L161" s="849">
        <v>87</v>
      </c>
      <c r="M161" s="850">
        <v>10985.49</v>
      </c>
    </row>
    <row r="162" spans="1:13" ht="14.45" customHeight="1" x14ac:dyDescent="0.2">
      <c r="A162" s="831" t="s">
        <v>916</v>
      </c>
      <c r="B162" s="832" t="s">
        <v>869</v>
      </c>
      <c r="C162" s="832" t="s">
        <v>1026</v>
      </c>
      <c r="D162" s="832" t="s">
        <v>871</v>
      </c>
      <c r="E162" s="832" t="s">
        <v>1027</v>
      </c>
      <c r="F162" s="849"/>
      <c r="G162" s="849"/>
      <c r="H162" s="837">
        <v>0</v>
      </c>
      <c r="I162" s="849">
        <v>16</v>
      </c>
      <c r="J162" s="849">
        <v>1010.2399999999999</v>
      </c>
      <c r="K162" s="837">
        <v>1</v>
      </c>
      <c r="L162" s="849">
        <v>16</v>
      </c>
      <c r="M162" s="850">
        <v>1010.2399999999999</v>
      </c>
    </row>
    <row r="163" spans="1:13" ht="14.45" customHeight="1" x14ac:dyDescent="0.2">
      <c r="A163" s="831" t="s">
        <v>916</v>
      </c>
      <c r="B163" s="832" t="s">
        <v>869</v>
      </c>
      <c r="C163" s="832" t="s">
        <v>870</v>
      </c>
      <c r="D163" s="832" t="s">
        <v>871</v>
      </c>
      <c r="E163" s="832" t="s">
        <v>872</v>
      </c>
      <c r="F163" s="849"/>
      <c r="G163" s="849"/>
      <c r="H163" s="837">
        <v>0</v>
      </c>
      <c r="I163" s="849">
        <v>5</v>
      </c>
      <c r="J163" s="849">
        <v>245.39999999999998</v>
      </c>
      <c r="K163" s="837">
        <v>1</v>
      </c>
      <c r="L163" s="849">
        <v>5</v>
      </c>
      <c r="M163" s="850">
        <v>245.39999999999998</v>
      </c>
    </row>
    <row r="164" spans="1:13" ht="14.45" customHeight="1" x14ac:dyDescent="0.2">
      <c r="A164" s="831" t="s">
        <v>916</v>
      </c>
      <c r="B164" s="832" t="s">
        <v>869</v>
      </c>
      <c r="C164" s="832" t="s">
        <v>1433</v>
      </c>
      <c r="D164" s="832" t="s">
        <v>874</v>
      </c>
      <c r="E164" s="832" t="s">
        <v>1037</v>
      </c>
      <c r="F164" s="849">
        <v>2</v>
      </c>
      <c r="G164" s="849">
        <v>168.36</v>
      </c>
      <c r="H164" s="837">
        <v>1</v>
      </c>
      <c r="I164" s="849"/>
      <c r="J164" s="849"/>
      <c r="K164" s="837">
        <v>0</v>
      </c>
      <c r="L164" s="849">
        <v>2</v>
      </c>
      <c r="M164" s="850">
        <v>168.36</v>
      </c>
    </row>
    <row r="165" spans="1:13" ht="14.45" customHeight="1" x14ac:dyDescent="0.2">
      <c r="A165" s="831" t="s">
        <v>916</v>
      </c>
      <c r="B165" s="832" t="s">
        <v>869</v>
      </c>
      <c r="C165" s="832" t="s">
        <v>1435</v>
      </c>
      <c r="D165" s="832" t="s">
        <v>874</v>
      </c>
      <c r="E165" s="832" t="s">
        <v>1035</v>
      </c>
      <c r="F165" s="849">
        <v>1</v>
      </c>
      <c r="G165" s="849">
        <v>126.27</v>
      </c>
      <c r="H165" s="837">
        <v>1</v>
      </c>
      <c r="I165" s="849"/>
      <c r="J165" s="849"/>
      <c r="K165" s="837">
        <v>0</v>
      </c>
      <c r="L165" s="849">
        <v>1</v>
      </c>
      <c r="M165" s="850">
        <v>126.27</v>
      </c>
    </row>
    <row r="166" spans="1:13" ht="14.45" customHeight="1" x14ac:dyDescent="0.2">
      <c r="A166" s="831" t="s">
        <v>916</v>
      </c>
      <c r="B166" s="832" t="s">
        <v>869</v>
      </c>
      <c r="C166" s="832" t="s">
        <v>1434</v>
      </c>
      <c r="D166" s="832" t="s">
        <v>874</v>
      </c>
      <c r="E166" s="832" t="s">
        <v>1019</v>
      </c>
      <c r="F166" s="849">
        <v>4</v>
      </c>
      <c r="G166" s="849">
        <v>673.44</v>
      </c>
      <c r="H166" s="837">
        <v>1</v>
      </c>
      <c r="I166" s="849"/>
      <c r="J166" s="849"/>
      <c r="K166" s="837">
        <v>0</v>
      </c>
      <c r="L166" s="849">
        <v>4</v>
      </c>
      <c r="M166" s="850">
        <v>673.44</v>
      </c>
    </row>
    <row r="167" spans="1:13" ht="14.45" customHeight="1" x14ac:dyDescent="0.2">
      <c r="A167" s="831" t="s">
        <v>916</v>
      </c>
      <c r="B167" s="832" t="s">
        <v>1547</v>
      </c>
      <c r="C167" s="832" t="s">
        <v>1429</v>
      </c>
      <c r="D167" s="832" t="s">
        <v>1430</v>
      </c>
      <c r="E167" s="832" t="s">
        <v>1431</v>
      </c>
      <c r="F167" s="849">
        <v>1</v>
      </c>
      <c r="G167" s="849">
        <v>154.36000000000001</v>
      </c>
      <c r="H167" s="837">
        <v>1</v>
      </c>
      <c r="I167" s="849"/>
      <c r="J167" s="849"/>
      <c r="K167" s="837">
        <v>0</v>
      </c>
      <c r="L167" s="849">
        <v>1</v>
      </c>
      <c r="M167" s="850">
        <v>154.36000000000001</v>
      </c>
    </row>
    <row r="168" spans="1:13" ht="14.45" customHeight="1" x14ac:dyDescent="0.2">
      <c r="A168" s="831" t="s">
        <v>916</v>
      </c>
      <c r="B168" s="832" t="s">
        <v>1547</v>
      </c>
      <c r="C168" s="832" t="s">
        <v>1432</v>
      </c>
      <c r="D168" s="832" t="s">
        <v>1276</v>
      </c>
      <c r="E168" s="832" t="s">
        <v>1277</v>
      </c>
      <c r="F168" s="849">
        <v>2</v>
      </c>
      <c r="G168" s="849">
        <v>308.72000000000003</v>
      </c>
      <c r="H168" s="837">
        <v>1</v>
      </c>
      <c r="I168" s="849"/>
      <c r="J168" s="849"/>
      <c r="K168" s="837">
        <v>0</v>
      </c>
      <c r="L168" s="849">
        <v>2</v>
      </c>
      <c r="M168" s="850">
        <v>308.72000000000003</v>
      </c>
    </row>
    <row r="169" spans="1:13" ht="14.45" customHeight="1" x14ac:dyDescent="0.2">
      <c r="A169" s="831" t="s">
        <v>916</v>
      </c>
      <c r="B169" s="832" t="s">
        <v>1534</v>
      </c>
      <c r="C169" s="832" t="s">
        <v>1046</v>
      </c>
      <c r="D169" s="832" t="s">
        <v>1047</v>
      </c>
      <c r="E169" s="832" t="s">
        <v>920</v>
      </c>
      <c r="F169" s="849">
        <v>1</v>
      </c>
      <c r="G169" s="849">
        <v>119.7</v>
      </c>
      <c r="H169" s="837">
        <v>1</v>
      </c>
      <c r="I169" s="849"/>
      <c r="J169" s="849"/>
      <c r="K169" s="837">
        <v>0</v>
      </c>
      <c r="L169" s="849">
        <v>1</v>
      </c>
      <c r="M169" s="850">
        <v>119.7</v>
      </c>
    </row>
    <row r="170" spans="1:13" ht="14.45" customHeight="1" x14ac:dyDescent="0.2">
      <c r="A170" s="831" t="s">
        <v>916</v>
      </c>
      <c r="B170" s="832" t="s">
        <v>876</v>
      </c>
      <c r="C170" s="832" t="s">
        <v>998</v>
      </c>
      <c r="D170" s="832" t="s">
        <v>661</v>
      </c>
      <c r="E170" s="832" t="s">
        <v>999</v>
      </c>
      <c r="F170" s="849">
        <v>3</v>
      </c>
      <c r="G170" s="849">
        <v>0</v>
      </c>
      <c r="H170" s="837"/>
      <c r="I170" s="849"/>
      <c r="J170" s="849"/>
      <c r="K170" s="837"/>
      <c r="L170" s="849">
        <v>3</v>
      </c>
      <c r="M170" s="850">
        <v>0</v>
      </c>
    </row>
    <row r="171" spans="1:13" ht="14.45" customHeight="1" x14ac:dyDescent="0.2">
      <c r="A171" s="831" t="s">
        <v>916</v>
      </c>
      <c r="B171" s="832" t="s">
        <v>876</v>
      </c>
      <c r="C171" s="832" t="s">
        <v>877</v>
      </c>
      <c r="D171" s="832" t="s">
        <v>661</v>
      </c>
      <c r="E171" s="832" t="s">
        <v>878</v>
      </c>
      <c r="F171" s="849">
        <v>1</v>
      </c>
      <c r="G171" s="849">
        <v>0</v>
      </c>
      <c r="H171" s="837"/>
      <c r="I171" s="849"/>
      <c r="J171" s="849"/>
      <c r="K171" s="837"/>
      <c r="L171" s="849">
        <v>1</v>
      </c>
      <c r="M171" s="850">
        <v>0</v>
      </c>
    </row>
    <row r="172" spans="1:13" ht="14.45" customHeight="1" x14ac:dyDescent="0.2">
      <c r="A172" s="831" t="s">
        <v>916</v>
      </c>
      <c r="B172" s="832" t="s">
        <v>1542</v>
      </c>
      <c r="C172" s="832" t="s">
        <v>1055</v>
      </c>
      <c r="D172" s="832" t="s">
        <v>1056</v>
      </c>
      <c r="E172" s="832" t="s">
        <v>1057</v>
      </c>
      <c r="F172" s="849"/>
      <c r="G172" s="849"/>
      <c r="H172" s="837">
        <v>0</v>
      </c>
      <c r="I172" s="849">
        <v>1</v>
      </c>
      <c r="J172" s="849">
        <v>117.55</v>
      </c>
      <c r="K172" s="837">
        <v>1</v>
      </c>
      <c r="L172" s="849">
        <v>1</v>
      </c>
      <c r="M172" s="850">
        <v>117.55</v>
      </c>
    </row>
    <row r="173" spans="1:13" ht="14.45" customHeight="1" thickBot="1" x14ac:dyDescent="0.25">
      <c r="A173" s="839" t="s">
        <v>916</v>
      </c>
      <c r="B173" s="840" t="s">
        <v>1542</v>
      </c>
      <c r="C173" s="840" t="s">
        <v>1401</v>
      </c>
      <c r="D173" s="840" t="s">
        <v>1402</v>
      </c>
      <c r="E173" s="840" t="s">
        <v>1403</v>
      </c>
      <c r="F173" s="851">
        <v>1</v>
      </c>
      <c r="G173" s="851">
        <v>0</v>
      </c>
      <c r="H173" s="845"/>
      <c r="I173" s="851"/>
      <c r="J173" s="851"/>
      <c r="K173" s="845"/>
      <c r="L173" s="851">
        <v>1</v>
      </c>
      <c r="M173" s="852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14F533B4-6404-4E0F-B334-17FA05E1A4C8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29" t="s">
        <v>552</v>
      </c>
      <c r="B5" s="730" t="s">
        <v>553</v>
      </c>
      <c r="C5" s="731" t="s">
        <v>554</v>
      </c>
      <c r="D5" s="731" t="s">
        <v>554</v>
      </c>
      <c r="E5" s="731"/>
      <c r="F5" s="731" t="s">
        <v>554</v>
      </c>
      <c r="G5" s="731" t="s">
        <v>554</v>
      </c>
      <c r="H5" s="731" t="s">
        <v>554</v>
      </c>
      <c r="I5" s="732" t="s">
        <v>554</v>
      </c>
      <c r="J5" s="733" t="s">
        <v>73</v>
      </c>
    </row>
    <row r="6" spans="1:10" ht="14.45" customHeight="1" x14ac:dyDescent="0.2">
      <c r="A6" s="729" t="s">
        <v>552</v>
      </c>
      <c r="B6" s="730" t="s">
        <v>1555</v>
      </c>
      <c r="C6" s="731">
        <v>2.6694899999999997</v>
      </c>
      <c r="D6" s="731">
        <v>0.62441999999999998</v>
      </c>
      <c r="E6" s="731"/>
      <c r="F6" s="731">
        <v>1.03383</v>
      </c>
      <c r="G6" s="731">
        <v>2.75</v>
      </c>
      <c r="H6" s="731">
        <v>-1.71617</v>
      </c>
      <c r="I6" s="732">
        <v>0.37593818181818184</v>
      </c>
      <c r="J6" s="733" t="s">
        <v>1</v>
      </c>
    </row>
    <row r="7" spans="1:10" ht="14.45" customHeight="1" x14ac:dyDescent="0.2">
      <c r="A7" s="729" t="s">
        <v>552</v>
      </c>
      <c r="B7" s="730" t="s">
        <v>1556</v>
      </c>
      <c r="C7" s="731">
        <v>32.890110000000007</v>
      </c>
      <c r="D7" s="731">
        <v>26.938270000000006</v>
      </c>
      <c r="E7" s="731"/>
      <c r="F7" s="731">
        <v>19.168160000000004</v>
      </c>
      <c r="G7" s="731">
        <v>32.083333251953121</v>
      </c>
      <c r="H7" s="731">
        <v>-12.915173251953117</v>
      </c>
      <c r="I7" s="732">
        <v>0.59744914437258834</v>
      </c>
      <c r="J7" s="733" t="s">
        <v>1</v>
      </c>
    </row>
    <row r="8" spans="1:10" ht="14.45" customHeight="1" x14ac:dyDescent="0.2">
      <c r="A8" s="729" t="s">
        <v>552</v>
      </c>
      <c r="B8" s="730" t="s">
        <v>1557</v>
      </c>
      <c r="C8" s="731">
        <v>2800.5551400000008</v>
      </c>
      <c r="D8" s="731">
        <v>2648.2789800000005</v>
      </c>
      <c r="E8" s="731"/>
      <c r="F8" s="731">
        <v>2547.9433799999988</v>
      </c>
      <c r="G8" s="731">
        <v>2658.333268554687</v>
      </c>
      <c r="H8" s="731">
        <v>-110.38988855468824</v>
      </c>
      <c r="I8" s="732">
        <v>0.95847402210231292</v>
      </c>
      <c r="J8" s="733" t="s">
        <v>1</v>
      </c>
    </row>
    <row r="9" spans="1:10" ht="14.45" customHeight="1" x14ac:dyDescent="0.2">
      <c r="A9" s="729" t="s">
        <v>552</v>
      </c>
      <c r="B9" s="730" t="s">
        <v>1558</v>
      </c>
      <c r="C9" s="731">
        <v>28.497920000000001</v>
      </c>
      <c r="D9" s="731">
        <v>5.0849999999999999E-2</v>
      </c>
      <c r="E9" s="731"/>
      <c r="F9" s="731">
        <v>7.3471200000000003</v>
      </c>
      <c r="G9" s="731">
        <v>9.1666660156249993</v>
      </c>
      <c r="H9" s="731">
        <v>-1.819546015624999</v>
      </c>
      <c r="I9" s="732">
        <v>0.80150405692500415</v>
      </c>
      <c r="J9" s="733" t="s">
        <v>1</v>
      </c>
    </row>
    <row r="10" spans="1:10" ht="14.45" customHeight="1" x14ac:dyDescent="0.2">
      <c r="A10" s="729" t="s">
        <v>552</v>
      </c>
      <c r="B10" s="730" t="s">
        <v>1559</v>
      </c>
      <c r="C10" s="731">
        <v>8.5513100000000009</v>
      </c>
      <c r="D10" s="731">
        <v>9.3320000000000007</v>
      </c>
      <c r="E10" s="731"/>
      <c r="F10" s="731">
        <v>19.225850000000001</v>
      </c>
      <c r="G10" s="731">
        <v>9.1666666259765623</v>
      </c>
      <c r="H10" s="731">
        <v>10.059183374023439</v>
      </c>
      <c r="I10" s="732">
        <v>2.0973654638554931</v>
      </c>
      <c r="J10" s="733" t="s">
        <v>1</v>
      </c>
    </row>
    <row r="11" spans="1:10" ht="14.45" customHeight="1" x14ac:dyDescent="0.2">
      <c r="A11" s="729" t="s">
        <v>552</v>
      </c>
      <c r="B11" s="730" t="s">
        <v>1560</v>
      </c>
      <c r="C11" s="731">
        <v>57.417049999999989</v>
      </c>
      <c r="D11" s="731">
        <v>52.0869</v>
      </c>
      <c r="E11" s="731"/>
      <c r="F11" s="731">
        <v>42.364469999999997</v>
      </c>
      <c r="G11" s="731">
        <v>55.000000488281252</v>
      </c>
      <c r="H11" s="731">
        <v>-12.635530488281255</v>
      </c>
      <c r="I11" s="732">
        <v>0.77026308407081767</v>
      </c>
      <c r="J11" s="733" t="s">
        <v>1</v>
      </c>
    </row>
    <row r="12" spans="1:10" ht="14.45" customHeight="1" x14ac:dyDescent="0.2">
      <c r="A12" s="729" t="s">
        <v>552</v>
      </c>
      <c r="B12" s="730" t="s">
        <v>1561</v>
      </c>
      <c r="C12" s="731">
        <v>0.10926999999999999</v>
      </c>
      <c r="D12" s="731">
        <v>1.9149799999999999</v>
      </c>
      <c r="E12" s="731"/>
      <c r="F12" s="731">
        <v>0</v>
      </c>
      <c r="G12" s="731">
        <v>1.833333236694336</v>
      </c>
      <c r="H12" s="731">
        <v>-1.833333236694336</v>
      </c>
      <c r="I12" s="732">
        <v>0</v>
      </c>
      <c r="J12" s="733" t="s">
        <v>1</v>
      </c>
    </row>
    <row r="13" spans="1:10" ht="14.45" customHeight="1" x14ac:dyDescent="0.2">
      <c r="A13" s="729" t="s">
        <v>552</v>
      </c>
      <c r="B13" s="730" t="s">
        <v>560</v>
      </c>
      <c r="C13" s="731">
        <v>2930.6902900000005</v>
      </c>
      <c r="D13" s="731">
        <v>2739.2264000000005</v>
      </c>
      <c r="E13" s="731"/>
      <c r="F13" s="731">
        <v>2637.0828099999985</v>
      </c>
      <c r="G13" s="731">
        <v>2768.3332681732177</v>
      </c>
      <c r="H13" s="731">
        <v>-131.25045817321916</v>
      </c>
      <c r="I13" s="732">
        <v>0.95258863530552107</v>
      </c>
      <c r="J13" s="733" t="s">
        <v>561</v>
      </c>
    </row>
    <row r="15" spans="1:10" ht="14.45" customHeight="1" x14ac:dyDescent="0.2">
      <c r="A15" s="729" t="s">
        <v>552</v>
      </c>
      <c r="B15" s="730" t="s">
        <v>553</v>
      </c>
      <c r="C15" s="731" t="s">
        <v>554</v>
      </c>
      <c r="D15" s="731" t="s">
        <v>554</v>
      </c>
      <c r="E15" s="731"/>
      <c r="F15" s="731" t="s">
        <v>554</v>
      </c>
      <c r="G15" s="731" t="s">
        <v>554</v>
      </c>
      <c r="H15" s="731" t="s">
        <v>554</v>
      </c>
      <c r="I15" s="732" t="s">
        <v>554</v>
      </c>
      <c r="J15" s="733" t="s">
        <v>73</v>
      </c>
    </row>
    <row r="16" spans="1:10" ht="14.45" customHeight="1" x14ac:dyDescent="0.2">
      <c r="A16" s="729" t="s">
        <v>562</v>
      </c>
      <c r="B16" s="730" t="s">
        <v>563</v>
      </c>
      <c r="C16" s="731" t="s">
        <v>554</v>
      </c>
      <c r="D16" s="731" t="s">
        <v>554</v>
      </c>
      <c r="E16" s="731"/>
      <c r="F16" s="731" t="s">
        <v>554</v>
      </c>
      <c r="G16" s="731" t="s">
        <v>554</v>
      </c>
      <c r="H16" s="731" t="s">
        <v>554</v>
      </c>
      <c r="I16" s="732" t="s">
        <v>554</v>
      </c>
      <c r="J16" s="733" t="s">
        <v>0</v>
      </c>
    </row>
    <row r="17" spans="1:10" ht="14.45" customHeight="1" x14ac:dyDescent="0.2">
      <c r="A17" s="729" t="s">
        <v>562</v>
      </c>
      <c r="B17" s="730" t="s">
        <v>1556</v>
      </c>
      <c r="C17" s="731">
        <v>5.6585799999999997</v>
      </c>
      <c r="D17" s="731">
        <v>3.9768499999999998</v>
      </c>
      <c r="E17" s="731"/>
      <c r="F17" s="731">
        <v>6.9000000000000006E-2</v>
      </c>
      <c r="G17" s="731">
        <v>5</v>
      </c>
      <c r="H17" s="731">
        <v>-4.931</v>
      </c>
      <c r="I17" s="732">
        <v>1.3800000000000002E-2</v>
      </c>
      <c r="J17" s="733" t="s">
        <v>1</v>
      </c>
    </row>
    <row r="18" spans="1:10" ht="14.45" customHeight="1" x14ac:dyDescent="0.2">
      <c r="A18" s="729" t="s">
        <v>562</v>
      </c>
      <c r="B18" s="730" t="s">
        <v>1557</v>
      </c>
      <c r="C18" s="731">
        <v>12.719190000000001</v>
      </c>
      <c r="D18" s="731">
        <v>11.852220000000001</v>
      </c>
      <c r="E18" s="731"/>
      <c r="F18" s="731">
        <v>11.867120000000003</v>
      </c>
      <c r="G18" s="731">
        <v>12</v>
      </c>
      <c r="H18" s="731">
        <v>-0.13287999999999656</v>
      </c>
      <c r="I18" s="732">
        <v>0.98892666666666695</v>
      </c>
      <c r="J18" s="733" t="s">
        <v>1</v>
      </c>
    </row>
    <row r="19" spans="1:10" ht="14.45" customHeight="1" x14ac:dyDescent="0.2">
      <c r="A19" s="729" t="s">
        <v>562</v>
      </c>
      <c r="B19" s="730" t="s">
        <v>1559</v>
      </c>
      <c r="C19" s="731">
        <v>4.1630000000000003</v>
      </c>
      <c r="D19" s="731">
        <v>4.7960000000000003</v>
      </c>
      <c r="E19" s="731"/>
      <c r="F19" s="731">
        <v>6.4320000000000004</v>
      </c>
      <c r="G19" s="731">
        <v>5</v>
      </c>
      <c r="H19" s="731">
        <v>1.4320000000000004</v>
      </c>
      <c r="I19" s="732">
        <v>1.2864</v>
      </c>
      <c r="J19" s="733" t="s">
        <v>1</v>
      </c>
    </row>
    <row r="20" spans="1:10" ht="14.45" customHeight="1" x14ac:dyDescent="0.2">
      <c r="A20" s="729" t="s">
        <v>562</v>
      </c>
      <c r="B20" s="730" t="s">
        <v>1560</v>
      </c>
      <c r="C20" s="731">
        <v>6.62</v>
      </c>
      <c r="D20" s="731">
        <v>5.6536</v>
      </c>
      <c r="E20" s="731"/>
      <c r="F20" s="731">
        <v>5.2859999999999996</v>
      </c>
      <c r="G20" s="731">
        <v>6</v>
      </c>
      <c r="H20" s="731">
        <v>-0.71400000000000041</v>
      </c>
      <c r="I20" s="732">
        <v>0.88099999999999989</v>
      </c>
      <c r="J20" s="733" t="s">
        <v>1</v>
      </c>
    </row>
    <row r="21" spans="1:10" ht="14.45" customHeight="1" x14ac:dyDescent="0.2">
      <c r="A21" s="729" t="s">
        <v>562</v>
      </c>
      <c r="B21" s="730" t="s">
        <v>564</v>
      </c>
      <c r="C21" s="731">
        <v>29.160770000000003</v>
      </c>
      <c r="D21" s="731">
        <v>26.278670000000002</v>
      </c>
      <c r="E21" s="731"/>
      <c r="F21" s="731">
        <v>23.654120000000006</v>
      </c>
      <c r="G21" s="731">
        <v>27</v>
      </c>
      <c r="H21" s="731">
        <v>-3.345879999999994</v>
      </c>
      <c r="I21" s="732">
        <v>0.8760785185185187</v>
      </c>
      <c r="J21" s="733" t="s">
        <v>565</v>
      </c>
    </row>
    <row r="22" spans="1:10" ht="14.45" customHeight="1" x14ac:dyDescent="0.2">
      <c r="A22" s="729" t="s">
        <v>554</v>
      </c>
      <c r="B22" s="730" t="s">
        <v>554</v>
      </c>
      <c r="C22" s="731" t="s">
        <v>554</v>
      </c>
      <c r="D22" s="731" t="s">
        <v>554</v>
      </c>
      <c r="E22" s="731"/>
      <c r="F22" s="731" t="s">
        <v>554</v>
      </c>
      <c r="G22" s="731" t="s">
        <v>554</v>
      </c>
      <c r="H22" s="731" t="s">
        <v>554</v>
      </c>
      <c r="I22" s="732" t="s">
        <v>554</v>
      </c>
      <c r="J22" s="733" t="s">
        <v>566</v>
      </c>
    </row>
    <row r="23" spans="1:10" ht="14.45" customHeight="1" x14ac:dyDescent="0.2">
      <c r="A23" s="729" t="s">
        <v>567</v>
      </c>
      <c r="B23" s="730" t="s">
        <v>568</v>
      </c>
      <c r="C23" s="731" t="s">
        <v>554</v>
      </c>
      <c r="D23" s="731" t="s">
        <v>554</v>
      </c>
      <c r="E23" s="731"/>
      <c r="F23" s="731" t="s">
        <v>554</v>
      </c>
      <c r="G23" s="731" t="s">
        <v>554</v>
      </c>
      <c r="H23" s="731" t="s">
        <v>554</v>
      </c>
      <c r="I23" s="732" t="s">
        <v>554</v>
      </c>
      <c r="J23" s="733" t="s">
        <v>0</v>
      </c>
    </row>
    <row r="24" spans="1:10" ht="14.45" customHeight="1" x14ac:dyDescent="0.2">
      <c r="A24" s="729" t="s">
        <v>567</v>
      </c>
      <c r="B24" s="730" t="s">
        <v>1555</v>
      </c>
      <c r="C24" s="731">
        <v>2.6694899999999997</v>
      </c>
      <c r="D24" s="731">
        <v>0</v>
      </c>
      <c r="E24" s="731"/>
      <c r="F24" s="731">
        <v>0.7045800000000001</v>
      </c>
      <c r="G24" s="731">
        <v>0</v>
      </c>
      <c r="H24" s="731">
        <v>0.7045800000000001</v>
      </c>
      <c r="I24" s="732" t="s">
        <v>554</v>
      </c>
      <c r="J24" s="733" t="s">
        <v>1</v>
      </c>
    </row>
    <row r="25" spans="1:10" ht="14.45" customHeight="1" x14ac:dyDescent="0.2">
      <c r="A25" s="729" t="s">
        <v>567</v>
      </c>
      <c r="B25" s="730" t="s">
        <v>1556</v>
      </c>
      <c r="C25" s="731">
        <v>7.2311600000000018</v>
      </c>
      <c r="D25" s="731">
        <v>5.3831000000000007</v>
      </c>
      <c r="E25" s="731"/>
      <c r="F25" s="731">
        <v>6.0176799999999995</v>
      </c>
      <c r="G25" s="731">
        <v>6</v>
      </c>
      <c r="H25" s="731">
        <v>1.7679999999999474E-2</v>
      </c>
      <c r="I25" s="732">
        <v>1.0029466666666667</v>
      </c>
      <c r="J25" s="733" t="s">
        <v>1</v>
      </c>
    </row>
    <row r="26" spans="1:10" ht="14.45" customHeight="1" x14ac:dyDescent="0.2">
      <c r="A26" s="729" t="s">
        <v>567</v>
      </c>
      <c r="B26" s="730" t="s">
        <v>1557</v>
      </c>
      <c r="C26" s="731">
        <v>123.07721999999997</v>
      </c>
      <c r="D26" s="731">
        <v>112.75712999999999</v>
      </c>
      <c r="E26" s="731"/>
      <c r="F26" s="731">
        <v>114.85076000000001</v>
      </c>
      <c r="G26" s="731">
        <v>113</v>
      </c>
      <c r="H26" s="731">
        <v>1.8507600000000082</v>
      </c>
      <c r="I26" s="732">
        <v>1.016378407079646</v>
      </c>
      <c r="J26" s="733" t="s">
        <v>1</v>
      </c>
    </row>
    <row r="27" spans="1:10" ht="14.45" customHeight="1" x14ac:dyDescent="0.2">
      <c r="A27" s="729" t="s">
        <v>567</v>
      </c>
      <c r="B27" s="730" t="s">
        <v>1558</v>
      </c>
      <c r="C27" s="731">
        <v>7.1243999999999996</v>
      </c>
      <c r="D27" s="731">
        <v>0</v>
      </c>
      <c r="E27" s="731"/>
      <c r="F27" s="731">
        <v>0</v>
      </c>
      <c r="G27" s="731">
        <v>0</v>
      </c>
      <c r="H27" s="731">
        <v>0</v>
      </c>
      <c r="I27" s="732" t="s">
        <v>554</v>
      </c>
      <c r="J27" s="733" t="s">
        <v>1</v>
      </c>
    </row>
    <row r="28" spans="1:10" ht="14.45" customHeight="1" x14ac:dyDescent="0.2">
      <c r="A28" s="729" t="s">
        <v>567</v>
      </c>
      <c r="B28" s="730" t="s">
        <v>1559</v>
      </c>
      <c r="C28" s="731">
        <v>1.82551</v>
      </c>
      <c r="D28" s="731">
        <v>1.823</v>
      </c>
      <c r="E28" s="731"/>
      <c r="F28" s="731">
        <v>1.7997000000000001</v>
      </c>
      <c r="G28" s="731">
        <v>2</v>
      </c>
      <c r="H28" s="731">
        <v>-0.20029999999999992</v>
      </c>
      <c r="I28" s="732">
        <v>0.89985000000000004</v>
      </c>
      <c r="J28" s="733" t="s">
        <v>1</v>
      </c>
    </row>
    <row r="29" spans="1:10" ht="14.45" customHeight="1" x14ac:dyDescent="0.2">
      <c r="A29" s="729" t="s">
        <v>567</v>
      </c>
      <c r="B29" s="730" t="s">
        <v>1560</v>
      </c>
      <c r="C29" s="731">
        <v>16.485089999999996</v>
      </c>
      <c r="D29" s="731">
        <v>14.820600000000001</v>
      </c>
      <c r="E29" s="731"/>
      <c r="F29" s="731">
        <v>13.1328</v>
      </c>
      <c r="G29" s="731">
        <v>16</v>
      </c>
      <c r="H29" s="731">
        <v>-2.8672000000000004</v>
      </c>
      <c r="I29" s="732">
        <v>0.82079999999999997</v>
      </c>
      <c r="J29" s="733" t="s">
        <v>1</v>
      </c>
    </row>
    <row r="30" spans="1:10" ht="14.45" customHeight="1" x14ac:dyDescent="0.2">
      <c r="A30" s="729" t="s">
        <v>567</v>
      </c>
      <c r="B30" s="730" t="s">
        <v>1561</v>
      </c>
      <c r="C30" s="731">
        <v>0.10926999999999999</v>
      </c>
      <c r="D30" s="731">
        <v>1.694</v>
      </c>
      <c r="E30" s="731"/>
      <c r="F30" s="731">
        <v>0</v>
      </c>
      <c r="G30" s="731">
        <v>2</v>
      </c>
      <c r="H30" s="731">
        <v>-2</v>
      </c>
      <c r="I30" s="732">
        <v>0</v>
      </c>
      <c r="J30" s="733" t="s">
        <v>1</v>
      </c>
    </row>
    <row r="31" spans="1:10" ht="14.45" customHeight="1" x14ac:dyDescent="0.2">
      <c r="A31" s="729" t="s">
        <v>567</v>
      </c>
      <c r="B31" s="730" t="s">
        <v>569</v>
      </c>
      <c r="C31" s="731">
        <v>158.52213999999998</v>
      </c>
      <c r="D31" s="731">
        <v>136.47782999999998</v>
      </c>
      <c r="E31" s="731"/>
      <c r="F31" s="731">
        <v>136.50552000000002</v>
      </c>
      <c r="G31" s="731">
        <v>139</v>
      </c>
      <c r="H31" s="731">
        <v>-2.4944799999999816</v>
      </c>
      <c r="I31" s="732">
        <v>0.98205410071942456</v>
      </c>
      <c r="J31" s="733" t="s">
        <v>565</v>
      </c>
    </row>
    <row r="32" spans="1:10" ht="14.45" customHeight="1" x14ac:dyDescent="0.2">
      <c r="A32" s="729" t="s">
        <v>554</v>
      </c>
      <c r="B32" s="730" t="s">
        <v>554</v>
      </c>
      <c r="C32" s="731" t="s">
        <v>554</v>
      </c>
      <c r="D32" s="731" t="s">
        <v>554</v>
      </c>
      <c r="E32" s="731"/>
      <c r="F32" s="731" t="s">
        <v>554</v>
      </c>
      <c r="G32" s="731" t="s">
        <v>554</v>
      </c>
      <c r="H32" s="731" t="s">
        <v>554</v>
      </c>
      <c r="I32" s="732" t="s">
        <v>554</v>
      </c>
      <c r="J32" s="733" t="s">
        <v>566</v>
      </c>
    </row>
    <row r="33" spans="1:10" ht="14.45" customHeight="1" x14ac:dyDescent="0.2">
      <c r="A33" s="729" t="s">
        <v>570</v>
      </c>
      <c r="B33" s="730" t="s">
        <v>571</v>
      </c>
      <c r="C33" s="731" t="s">
        <v>554</v>
      </c>
      <c r="D33" s="731" t="s">
        <v>554</v>
      </c>
      <c r="E33" s="731"/>
      <c r="F33" s="731" t="s">
        <v>554</v>
      </c>
      <c r="G33" s="731" t="s">
        <v>554</v>
      </c>
      <c r="H33" s="731" t="s">
        <v>554</v>
      </c>
      <c r="I33" s="732" t="s">
        <v>554</v>
      </c>
      <c r="J33" s="733" t="s">
        <v>0</v>
      </c>
    </row>
    <row r="34" spans="1:10" ht="14.45" customHeight="1" x14ac:dyDescent="0.2">
      <c r="A34" s="729" t="s">
        <v>570</v>
      </c>
      <c r="B34" s="730" t="s">
        <v>1556</v>
      </c>
      <c r="C34" s="731">
        <v>4.2950200000000001</v>
      </c>
      <c r="D34" s="731">
        <v>2.8238900000000009</v>
      </c>
      <c r="E34" s="731"/>
      <c r="F34" s="731">
        <v>1.95E-2</v>
      </c>
      <c r="G34" s="731">
        <v>3</v>
      </c>
      <c r="H34" s="731">
        <v>-2.9805000000000001</v>
      </c>
      <c r="I34" s="732">
        <v>6.4999999999999997E-3</v>
      </c>
      <c r="J34" s="733" t="s">
        <v>1</v>
      </c>
    </row>
    <row r="35" spans="1:10" ht="14.45" customHeight="1" x14ac:dyDescent="0.2">
      <c r="A35" s="729" t="s">
        <v>570</v>
      </c>
      <c r="B35" s="730" t="s">
        <v>1557</v>
      </c>
      <c r="C35" s="731">
        <v>5.3911800000000003</v>
      </c>
      <c r="D35" s="731">
        <v>4.5541399999999994</v>
      </c>
      <c r="E35" s="731"/>
      <c r="F35" s="731">
        <v>4.59436</v>
      </c>
      <c r="G35" s="731">
        <v>5</v>
      </c>
      <c r="H35" s="731">
        <v>-0.40564</v>
      </c>
      <c r="I35" s="732">
        <v>0.91887200000000002</v>
      </c>
      <c r="J35" s="733" t="s">
        <v>1</v>
      </c>
    </row>
    <row r="36" spans="1:10" ht="14.45" customHeight="1" x14ac:dyDescent="0.2">
      <c r="A36" s="729" t="s">
        <v>570</v>
      </c>
      <c r="B36" s="730" t="s">
        <v>1559</v>
      </c>
      <c r="C36" s="731">
        <v>1.7507999999999999</v>
      </c>
      <c r="D36" s="731">
        <v>1.8240000000000001</v>
      </c>
      <c r="E36" s="731"/>
      <c r="F36" s="731">
        <v>5.6070000000000002</v>
      </c>
      <c r="G36" s="731">
        <v>2</v>
      </c>
      <c r="H36" s="731">
        <v>3.6070000000000002</v>
      </c>
      <c r="I36" s="732">
        <v>2.8035000000000001</v>
      </c>
      <c r="J36" s="733" t="s">
        <v>1</v>
      </c>
    </row>
    <row r="37" spans="1:10" ht="14.45" customHeight="1" x14ac:dyDescent="0.2">
      <c r="A37" s="729" t="s">
        <v>570</v>
      </c>
      <c r="B37" s="730" t="s">
        <v>1560</v>
      </c>
      <c r="C37" s="731">
        <v>6.5191999999999997</v>
      </c>
      <c r="D37" s="731">
        <v>6.1859999999999999</v>
      </c>
      <c r="E37" s="731"/>
      <c r="F37" s="731">
        <v>2.512</v>
      </c>
      <c r="G37" s="731">
        <v>7</v>
      </c>
      <c r="H37" s="731">
        <v>-4.4879999999999995</v>
      </c>
      <c r="I37" s="732">
        <v>0.35885714285714287</v>
      </c>
      <c r="J37" s="733" t="s">
        <v>1</v>
      </c>
    </row>
    <row r="38" spans="1:10" ht="14.45" customHeight="1" x14ac:dyDescent="0.2">
      <c r="A38" s="729" t="s">
        <v>570</v>
      </c>
      <c r="B38" s="730" t="s">
        <v>572</v>
      </c>
      <c r="C38" s="731">
        <v>17.956199999999999</v>
      </c>
      <c r="D38" s="731">
        <v>15.388030000000001</v>
      </c>
      <c r="E38" s="731"/>
      <c r="F38" s="731">
        <v>12.732860000000001</v>
      </c>
      <c r="G38" s="731">
        <v>16</v>
      </c>
      <c r="H38" s="731">
        <v>-3.2671399999999995</v>
      </c>
      <c r="I38" s="732">
        <v>0.79580375000000003</v>
      </c>
      <c r="J38" s="733" t="s">
        <v>565</v>
      </c>
    </row>
    <row r="39" spans="1:10" ht="14.45" customHeight="1" x14ac:dyDescent="0.2">
      <c r="A39" s="729" t="s">
        <v>554</v>
      </c>
      <c r="B39" s="730" t="s">
        <v>554</v>
      </c>
      <c r="C39" s="731" t="s">
        <v>554</v>
      </c>
      <c r="D39" s="731" t="s">
        <v>554</v>
      </c>
      <c r="E39" s="731"/>
      <c r="F39" s="731" t="s">
        <v>554</v>
      </c>
      <c r="G39" s="731" t="s">
        <v>554</v>
      </c>
      <c r="H39" s="731" t="s">
        <v>554</v>
      </c>
      <c r="I39" s="732" t="s">
        <v>554</v>
      </c>
      <c r="J39" s="733" t="s">
        <v>566</v>
      </c>
    </row>
    <row r="40" spans="1:10" ht="14.45" customHeight="1" x14ac:dyDescent="0.2">
      <c r="A40" s="729" t="s">
        <v>573</v>
      </c>
      <c r="B40" s="730" t="s">
        <v>574</v>
      </c>
      <c r="C40" s="731" t="s">
        <v>554</v>
      </c>
      <c r="D40" s="731" t="s">
        <v>554</v>
      </c>
      <c r="E40" s="731"/>
      <c r="F40" s="731" t="s">
        <v>554</v>
      </c>
      <c r="G40" s="731" t="s">
        <v>554</v>
      </c>
      <c r="H40" s="731" t="s">
        <v>554</v>
      </c>
      <c r="I40" s="732" t="s">
        <v>554</v>
      </c>
      <c r="J40" s="733" t="s">
        <v>0</v>
      </c>
    </row>
    <row r="41" spans="1:10" ht="14.45" customHeight="1" x14ac:dyDescent="0.2">
      <c r="A41" s="729" t="s">
        <v>573</v>
      </c>
      <c r="B41" s="730" t="s">
        <v>1555</v>
      </c>
      <c r="C41" s="731">
        <v>0</v>
      </c>
      <c r="D41" s="731">
        <v>0.62441999999999998</v>
      </c>
      <c r="E41" s="731"/>
      <c r="F41" s="731">
        <v>0.32924999999999999</v>
      </c>
      <c r="G41" s="731">
        <v>3</v>
      </c>
      <c r="H41" s="731">
        <v>-2.67075</v>
      </c>
      <c r="I41" s="732">
        <v>0.10975</v>
      </c>
      <c r="J41" s="733" t="s">
        <v>1</v>
      </c>
    </row>
    <row r="42" spans="1:10" ht="14.45" customHeight="1" x14ac:dyDescent="0.2">
      <c r="A42" s="729" t="s">
        <v>573</v>
      </c>
      <c r="B42" s="730" t="s">
        <v>1556</v>
      </c>
      <c r="C42" s="731">
        <v>15.705350000000003</v>
      </c>
      <c r="D42" s="731">
        <v>14.754430000000005</v>
      </c>
      <c r="E42" s="731"/>
      <c r="F42" s="731">
        <v>13.061980000000004</v>
      </c>
      <c r="G42" s="731">
        <v>18</v>
      </c>
      <c r="H42" s="731">
        <v>-4.9380199999999963</v>
      </c>
      <c r="I42" s="732">
        <v>0.72566555555555579</v>
      </c>
      <c r="J42" s="733" t="s">
        <v>1</v>
      </c>
    </row>
    <row r="43" spans="1:10" ht="14.45" customHeight="1" x14ac:dyDescent="0.2">
      <c r="A43" s="729" t="s">
        <v>573</v>
      </c>
      <c r="B43" s="730" t="s">
        <v>1557</v>
      </c>
      <c r="C43" s="731">
        <v>2659.3675500000008</v>
      </c>
      <c r="D43" s="731">
        <v>2519.1154900000001</v>
      </c>
      <c r="E43" s="731"/>
      <c r="F43" s="731">
        <v>2416.631139999999</v>
      </c>
      <c r="G43" s="731">
        <v>2529</v>
      </c>
      <c r="H43" s="731">
        <v>-112.36886000000095</v>
      </c>
      <c r="I43" s="732">
        <v>0.95556786872281496</v>
      </c>
      <c r="J43" s="733" t="s">
        <v>1</v>
      </c>
    </row>
    <row r="44" spans="1:10" ht="14.45" customHeight="1" x14ac:dyDescent="0.2">
      <c r="A44" s="729" t="s">
        <v>573</v>
      </c>
      <c r="B44" s="730" t="s">
        <v>1558</v>
      </c>
      <c r="C44" s="731">
        <v>21.373519999999999</v>
      </c>
      <c r="D44" s="731">
        <v>5.0849999999999999E-2</v>
      </c>
      <c r="E44" s="731"/>
      <c r="F44" s="731">
        <v>7.3471200000000003</v>
      </c>
      <c r="G44" s="731">
        <v>9</v>
      </c>
      <c r="H44" s="731">
        <v>-1.6528799999999997</v>
      </c>
      <c r="I44" s="732">
        <v>0.81634666666666666</v>
      </c>
      <c r="J44" s="733" t="s">
        <v>1</v>
      </c>
    </row>
    <row r="45" spans="1:10" ht="14.45" customHeight="1" x14ac:dyDescent="0.2">
      <c r="A45" s="729" t="s">
        <v>573</v>
      </c>
      <c r="B45" s="730" t="s">
        <v>1559</v>
      </c>
      <c r="C45" s="731">
        <v>0.81200000000000006</v>
      </c>
      <c r="D45" s="731">
        <v>0.88900000000000001</v>
      </c>
      <c r="E45" s="731"/>
      <c r="F45" s="731">
        <v>5.3871499999999992</v>
      </c>
      <c r="G45" s="731">
        <v>1</v>
      </c>
      <c r="H45" s="731">
        <v>4.3871499999999992</v>
      </c>
      <c r="I45" s="732">
        <v>5.3871499999999992</v>
      </c>
      <c r="J45" s="733" t="s">
        <v>1</v>
      </c>
    </row>
    <row r="46" spans="1:10" ht="14.45" customHeight="1" x14ac:dyDescent="0.2">
      <c r="A46" s="729" t="s">
        <v>573</v>
      </c>
      <c r="B46" s="730" t="s">
        <v>1560</v>
      </c>
      <c r="C46" s="731">
        <v>27.792759999999998</v>
      </c>
      <c r="D46" s="731">
        <v>25.4267</v>
      </c>
      <c r="E46" s="731"/>
      <c r="F46" s="731">
        <v>21.433669999999999</v>
      </c>
      <c r="G46" s="731">
        <v>27</v>
      </c>
      <c r="H46" s="731">
        <v>-5.5663300000000007</v>
      </c>
      <c r="I46" s="732">
        <v>0.79383962962962962</v>
      </c>
      <c r="J46" s="733" t="s">
        <v>1</v>
      </c>
    </row>
    <row r="47" spans="1:10" ht="14.45" customHeight="1" x14ac:dyDescent="0.2">
      <c r="A47" s="729" t="s">
        <v>573</v>
      </c>
      <c r="B47" s="730" t="s">
        <v>1561</v>
      </c>
      <c r="C47" s="731">
        <v>0</v>
      </c>
      <c r="D47" s="731">
        <v>0.22097999999999998</v>
      </c>
      <c r="E47" s="731"/>
      <c r="F47" s="731">
        <v>0</v>
      </c>
      <c r="G47" s="731">
        <v>0</v>
      </c>
      <c r="H47" s="731">
        <v>0</v>
      </c>
      <c r="I47" s="732" t="s">
        <v>554</v>
      </c>
      <c r="J47" s="733" t="s">
        <v>1</v>
      </c>
    </row>
    <row r="48" spans="1:10" ht="14.45" customHeight="1" x14ac:dyDescent="0.2">
      <c r="A48" s="729" t="s">
        <v>573</v>
      </c>
      <c r="B48" s="730" t="s">
        <v>575</v>
      </c>
      <c r="C48" s="731">
        <v>2725.0511800000008</v>
      </c>
      <c r="D48" s="731">
        <v>2561.0818700000004</v>
      </c>
      <c r="E48" s="731"/>
      <c r="F48" s="731">
        <v>2464.190309999999</v>
      </c>
      <c r="G48" s="731">
        <v>2587</v>
      </c>
      <c r="H48" s="731">
        <v>-122.80969000000096</v>
      </c>
      <c r="I48" s="732">
        <v>0.95252814456899848</v>
      </c>
      <c r="J48" s="733" t="s">
        <v>565</v>
      </c>
    </row>
    <row r="49" spans="1:10" ht="14.45" customHeight="1" x14ac:dyDescent="0.2">
      <c r="A49" s="729" t="s">
        <v>554</v>
      </c>
      <c r="B49" s="730" t="s">
        <v>554</v>
      </c>
      <c r="C49" s="731" t="s">
        <v>554</v>
      </c>
      <c r="D49" s="731" t="s">
        <v>554</v>
      </c>
      <c r="E49" s="731"/>
      <c r="F49" s="731" t="s">
        <v>554</v>
      </c>
      <c r="G49" s="731" t="s">
        <v>554</v>
      </c>
      <c r="H49" s="731" t="s">
        <v>554</v>
      </c>
      <c r="I49" s="732" t="s">
        <v>554</v>
      </c>
      <c r="J49" s="733" t="s">
        <v>566</v>
      </c>
    </row>
    <row r="50" spans="1:10" ht="14.45" customHeight="1" x14ac:dyDescent="0.2">
      <c r="A50" s="729" t="s">
        <v>552</v>
      </c>
      <c r="B50" s="730" t="s">
        <v>560</v>
      </c>
      <c r="C50" s="731">
        <v>2930.6902900000005</v>
      </c>
      <c r="D50" s="731">
        <v>2739.2264000000005</v>
      </c>
      <c r="E50" s="731"/>
      <c r="F50" s="731">
        <v>2637.082809999999</v>
      </c>
      <c r="G50" s="731">
        <v>2768</v>
      </c>
      <c r="H50" s="731">
        <v>-130.91719000000103</v>
      </c>
      <c r="I50" s="732">
        <v>0.95270332731213836</v>
      </c>
      <c r="J50" s="733" t="s">
        <v>561</v>
      </c>
    </row>
  </sheetData>
  <mergeCells count="3">
    <mergeCell ref="A1:I1"/>
    <mergeCell ref="F3:I3"/>
    <mergeCell ref="C4:D4"/>
  </mergeCells>
  <conditionalFormatting sqref="F14 F51:F65537">
    <cfRule type="cellIs" dxfId="41" priority="18" stopIfTrue="1" operator="greaterThan">
      <formula>1</formula>
    </cfRule>
  </conditionalFormatting>
  <conditionalFormatting sqref="H5:H13">
    <cfRule type="expression" dxfId="40" priority="14">
      <formula>$H5&gt;0</formula>
    </cfRule>
  </conditionalFormatting>
  <conditionalFormatting sqref="I5:I13">
    <cfRule type="expression" dxfId="39" priority="15">
      <formula>$I5&gt;1</formula>
    </cfRule>
  </conditionalFormatting>
  <conditionalFormatting sqref="B5:B13">
    <cfRule type="expression" dxfId="38" priority="11">
      <formula>OR($J5="NS",$J5="SumaNS",$J5="Účet")</formula>
    </cfRule>
  </conditionalFormatting>
  <conditionalFormatting sqref="F5:I13 B5:D13">
    <cfRule type="expression" dxfId="37" priority="17">
      <formula>AND($J5&lt;&gt;"",$J5&lt;&gt;"mezeraKL")</formula>
    </cfRule>
  </conditionalFormatting>
  <conditionalFormatting sqref="B5:D13 F5:I13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5" priority="13">
      <formula>OR($J5="SumaNS",$J5="NS")</formula>
    </cfRule>
  </conditionalFormatting>
  <conditionalFormatting sqref="A5:A13">
    <cfRule type="expression" dxfId="34" priority="9">
      <formula>AND($J5&lt;&gt;"mezeraKL",$J5&lt;&gt;"")</formula>
    </cfRule>
  </conditionalFormatting>
  <conditionalFormatting sqref="A5:A13">
    <cfRule type="expression" dxfId="33" priority="10">
      <formula>AND($J5&lt;&gt;"",$J5&lt;&gt;"mezeraKL")</formula>
    </cfRule>
  </conditionalFormatting>
  <conditionalFormatting sqref="H15:H50">
    <cfRule type="expression" dxfId="32" priority="6">
      <formula>$H15&gt;0</formula>
    </cfRule>
  </conditionalFormatting>
  <conditionalFormatting sqref="A15:A50">
    <cfRule type="expression" dxfId="31" priority="5">
      <formula>AND($J15&lt;&gt;"mezeraKL",$J15&lt;&gt;"")</formula>
    </cfRule>
  </conditionalFormatting>
  <conditionalFormatting sqref="I15:I50">
    <cfRule type="expression" dxfId="30" priority="7">
      <formula>$I15&gt;1</formula>
    </cfRule>
  </conditionalFormatting>
  <conditionalFormatting sqref="B15:B50">
    <cfRule type="expression" dxfId="29" priority="4">
      <formula>OR($J15="NS",$J15="SumaNS",$J15="Účet")</formula>
    </cfRule>
  </conditionalFormatting>
  <conditionalFormatting sqref="A15:D50 F15:I50">
    <cfRule type="expression" dxfId="28" priority="8">
      <formula>AND($J15&lt;&gt;"",$J15&lt;&gt;"mezeraKL")</formula>
    </cfRule>
  </conditionalFormatting>
  <conditionalFormatting sqref="B15:D50 F15:I50">
    <cfRule type="expression" dxfId="27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50 F15:I50">
    <cfRule type="expression" dxfId="26" priority="2">
      <formula>OR($J15="SumaNS",$J15="NS")</formula>
    </cfRule>
  </conditionalFormatting>
  <hyperlinks>
    <hyperlink ref="A2" location="Obsah!A1" display="Zpět na Obsah  KL 01  1.-4.měsíc" xr:uid="{36227BAE-7315-48C9-90CC-687CAEF1A19B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49" t="s">
        <v>1788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14.290899991722672</v>
      </c>
      <c r="J3" s="203">
        <f>SUBTOTAL(9,J5:J1048576)</f>
        <v>184559</v>
      </c>
      <c r="K3" s="204">
        <f>SUBTOTAL(9,K5:K1048576)</f>
        <v>2637514.2115723444</v>
      </c>
    </row>
    <row r="4" spans="1:11" s="330" customFormat="1" ht="14.45" customHeight="1" thickBot="1" x14ac:dyDescent="0.2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5" customHeight="1" x14ac:dyDescent="0.2">
      <c r="A5" s="824" t="s">
        <v>552</v>
      </c>
      <c r="B5" s="825" t="s">
        <v>553</v>
      </c>
      <c r="C5" s="828" t="s">
        <v>562</v>
      </c>
      <c r="D5" s="862" t="s">
        <v>563</v>
      </c>
      <c r="E5" s="828" t="s">
        <v>1562</v>
      </c>
      <c r="F5" s="862" t="s">
        <v>1563</v>
      </c>
      <c r="G5" s="828" t="s">
        <v>1564</v>
      </c>
      <c r="H5" s="828" t="s">
        <v>1565</v>
      </c>
      <c r="I5" s="225">
        <v>1.3799999952316284</v>
      </c>
      <c r="J5" s="225">
        <v>50</v>
      </c>
      <c r="K5" s="848">
        <v>69</v>
      </c>
    </row>
    <row r="6" spans="1:11" ht="14.45" customHeight="1" x14ac:dyDescent="0.2">
      <c r="A6" s="831" t="s">
        <v>552</v>
      </c>
      <c r="B6" s="832" t="s">
        <v>553</v>
      </c>
      <c r="C6" s="835" t="s">
        <v>562</v>
      </c>
      <c r="D6" s="863" t="s">
        <v>563</v>
      </c>
      <c r="E6" s="835" t="s">
        <v>1566</v>
      </c>
      <c r="F6" s="863" t="s">
        <v>1567</v>
      </c>
      <c r="G6" s="835" t="s">
        <v>1568</v>
      </c>
      <c r="H6" s="835" t="s">
        <v>1569</v>
      </c>
      <c r="I6" s="849">
        <v>9.9999997764825821E-3</v>
      </c>
      <c r="J6" s="849">
        <v>1600</v>
      </c>
      <c r="K6" s="850">
        <v>16</v>
      </c>
    </row>
    <row r="7" spans="1:11" ht="14.45" customHeight="1" x14ac:dyDescent="0.2">
      <c r="A7" s="831" t="s">
        <v>552</v>
      </c>
      <c r="B7" s="832" t="s">
        <v>553</v>
      </c>
      <c r="C7" s="835" t="s">
        <v>562</v>
      </c>
      <c r="D7" s="863" t="s">
        <v>563</v>
      </c>
      <c r="E7" s="835" t="s">
        <v>1566</v>
      </c>
      <c r="F7" s="863" t="s">
        <v>1567</v>
      </c>
      <c r="G7" s="835" t="s">
        <v>1568</v>
      </c>
      <c r="H7" s="835" t="s">
        <v>1570</v>
      </c>
      <c r="I7" s="849">
        <v>1.4999999664723873E-2</v>
      </c>
      <c r="J7" s="849">
        <v>3000</v>
      </c>
      <c r="K7" s="850">
        <v>46</v>
      </c>
    </row>
    <row r="8" spans="1:11" ht="14.45" customHeight="1" x14ac:dyDescent="0.2">
      <c r="A8" s="831" t="s">
        <v>552</v>
      </c>
      <c r="B8" s="832" t="s">
        <v>553</v>
      </c>
      <c r="C8" s="835" t="s">
        <v>562</v>
      </c>
      <c r="D8" s="863" t="s">
        <v>563</v>
      </c>
      <c r="E8" s="835" t="s">
        <v>1566</v>
      </c>
      <c r="F8" s="863" t="s">
        <v>1567</v>
      </c>
      <c r="G8" s="835" t="s">
        <v>1571</v>
      </c>
      <c r="H8" s="835" t="s">
        <v>1572</v>
      </c>
      <c r="I8" s="849">
        <v>11.739999771118164</v>
      </c>
      <c r="J8" s="849">
        <v>10</v>
      </c>
      <c r="K8" s="850">
        <v>117.40000152587891</v>
      </c>
    </row>
    <row r="9" spans="1:11" ht="14.45" customHeight="1" x14ac:dyDescent="0.2">
      <c r="A9" s="831" t="s">
        <v>552</v>
      </c>
      <c r="B9" s="832" t="s">
        <v>553</v>
      </c>
      <c r="C9" s="835" t="s">
        <v>562</v>
      </c>
      <c r="D9" s="863" t="s">
        <v>563</v>
      </c>
      <c r="E9" s="835" t="s">
        <v>1566</v>
      </c>
      <c r="F9" s="863" t="s">
        <v>1567</v>
      </c>
      <c r="G9" s="835" t="s">
        <v>1573</v>
      </c>
      <c r="H9" s="835" t="s">
        <v>1574</v>
      </c>
      <c r="I9" s="849">
        <v>13.310000419616699</v>
      </c>
      <c r="J9" s="849">
        <v>90</v>
      </c>
      <c r="K9" s="850">
        <v>1197.9000396728516</v>
      </c>
    </row>
    <row r="10" spans="1:11" ht="14.45" customHeight="1" x14ac:dyDescent="0.2">
      <c r="A10" s="831" t="s">
        <v>552</v>
      </c>
      <c r="B10" s="832" t="s">
        <v>553</v>
      </c>
      <c r="C10" s="835" t="s">
        <v>562</v>
      </c>
      <c r="D10" s="863" t="s">
        <v>563</v>
      </c>
      <c r="E10" s="835" t="s">
        <v>1566</v>
      </c>
      <c r="F10" s="863" t="s">
        <v>1567</v>
      </c>
      <c r="G10" s="835" t="s">
        <v>1575</v>
      </c>
      <c r="H10" s="835" t="s">
        <v>1576</v>
      </c>
      <c r="I10" s="849">
        <v>2.2899999618530273</v>
      </c>
      <c r="J10" s="849">
        <v>200</v>
      </c>
      <c r="K10" s="850">
        <v>458</v>
      </c>
    </row>
    <row r="11" spans="1:11" ht="14.45" customHeight="1" x14ac:dyDescent="0.2">
      <c r="A11" s="831" t="s">
        <v>552</v>
      </c>
      <c r="B11" s="832" t="s">
        <v>553</v>
      </c>
      <c r="C11" s="835" t="s">
        <v>562</v>
      </c>
      <c r="D11" s="863" t="s">
        <v>563</v>
      </c>
      <c r="E11" s="835" t="s">
        <v>1566</v>
      </c>
      <c r="F11" s="863" t="s">
        <v>1567</v>
      </c>
      <c r="G11" s="835" t="s">
        <v>1573</v>
      </c>
      <c r="H11" s="835" t="s">
        <v>1577</v>
      </c>
      <c r="I11" s="849">
        <v>13.313333511352539</v>
      </c>
      <c r="J11" s="849">
        <v>64</v>
      </c>
      <c r="K11" s="850">
        <v>852.1400146484375</v>
      </c>
    </row>
    <row r="12" spans="1:11" ht="14.45" customHeight="1" x14ac:dyDescent="0.2">
      <c r="A12" s="831" t="s">
        <v>552</v>
      </c>
      <c r="B12" s="832" t="s">
        <v>553</v>
      </c>
      <c r="C12" s="835" t="s">
        <v>562</v>
      </c>
      <c r="D12" s="863" t="s">
        <v>563</v>
      </c>
      <c r="E12" s="835" t="s">
        <v>1566</v>
      </c>
      <c r="F12" s="863" t="s">
        <v>1567</v>
      </c>
      <c r="G12" s="835" t="s">
        <v>1575</v>
      </c>
      <c r="H12" s="835" t="s">
        <v>1578</v>
      </c>
      <c r="I12" s="849">
        <v>2.2799999713897705</v>
      </c>
      <c r="J12" s="849">
        <v>150</v>
      </c>
      <c r="K12" s="850">
        <v>342</v>
      </c>
    </row>
    <row r="13" spans="1:11" ht="14.45" customHeight="1" x14ac:dyDescent="0.2">
      <c r="A13" s="831" t="s">
        <v>552</v>
      </c>
      <c r="B13" s="832" t="s">
        <v>553</v>
      </c>
      <c r="C13" s="835" t="s">
        <v>562</v>
      </c>
      <c r="D13" s="863" t="s">
        <v>563</v>
      </c>
      <c r="E13" s="835" t="s">
        <v>1566</v>
      </c>
      <c r="F13" s="863" t="s">
        <v>1567</v>
      </c>
      <c r="G13" s="835" t="s">
        <v>1579</v>
      </c>
      <c r="H13" s="835" t="s">
        <v>1580</v>
      </c>
      <c r="I13" s="849">
        <v>172.5</v>
      </c>
      <c r="J13" s="849">
        <v>1</v>
      </c>
      <c r="K13" s="850">
        <v>172.5</v>
      </c>
    </row>
    <row r="14" spans="1:11" ht="14.45" customHeight="1" x14ac:dyDescent="0.2">
      <c r="A14" s="831" t="s">
        <v>552</v>
      </c>
      <c r="B14" s="832" t="s">
        <v>553</v>
      </c>
      <c r="C14" s="835" t="s">
        <v>562</v>
      </c>
      <c r="D14" s="863" t="s">
        <v>563</v>
      </c>
      <c r="E14" s="835" t="s">
        <v>1566</v>
      </c>
      <c r="F14" s="863" t="s">
        <v>1567</v>
      </c>
      <c r="G14" s="835" t="s">
        <v>1581</v>
      </c>
      <c r="H14" s="835" t="s">
        <v>1582</v>
      </c>
      <c r="I14" s="849">
        <v>1.0800000429153442</v>
      </c>
      <c r="J14" s="849">
        <v>100</v>
      </c>
      <c r="K14" s="850">
        <v>108</v>
      </c>
    </row>
    <row r="15" spans="1:11" ht="14.45" customHeight="1" x14ac:dyDescent="0.2">
      <c r="A15" s="831" t="s">
        <v>552</v>
      </c>
      <c r="B15" s="832" t="s">
        <v>553</v>
      </c>
      <c r="C15" s="835" t="s">
        <v>562</v>
      </c>
      <c r="D15" s="863" t="s">
        <v>563</v>
      </c>
      <c r="E15" s="835" t="s">
        <v>1566</v>
      </c>
      <c r="F15" s="863" t="s">
        <v>1567</v>
      </c>
      <c r="G15" s="835" t="s">
        <v>1581</v>
      </c>
      <c r="H15" s="835" t="s">
        <v>1583</v>
      </c>
      <c r="I15" s="849">
        <v>1.0850000381469727</v>
      </c>
      <c r="J15" s="849">
        <v>200</v>
      </c>
      <c r="K15" s="850">
        <v>217</v>
      </c>
    </row>
    <row r="16" spans="1:11" ht="14.45" customHeight="1" x14ac:dyDescent="0.2">
      <c r="A16" s="831" t="s">
        <v>552</v>
      </c>
      <c r="B16" s="832" t="s">
        <v>553</v>
      </c>
      <c r="C16" s="835" t="s">
        <v>562</v>
      </c>
      <c r="D16" s="863" t="s">
        <v>563</v>
      </c>
      <c r="E16" s="835" t="s">
        <v>1566</v>
      </c>
      <c r="F16" s="863" t="s">
        <v>1567</v>
      </c>
      <c r="G16" s="835" t="s">
        <v>1584</v>
      </c>
      <c r="H16" s="835" t="s">
        <v>1585</v>
      </c>
      <c r="I16" s="849">
        <v>0.47999998927116394</v>
      </c>
      <c r="J16" s="849">
        <v>200</v>
      </c>
      <c r="K16" s="850">
        <v>96</v>
      </c>
    </row>
    <row r="17" spans="1:11" ht="14.45" customHeight="1" x14ac:dyDescent="0.2">
      <c r="A17" s="831" t="s">
        <v>552</v>
      </c>
      <c r="B17" s="832" t="s">
        <v>553</v>
      </c>
      <c r="C17" s="835" t="s">
        <v>562</v>
      </c>
      <c r="D17" s="863" t="s">
        <v>563</v>
      </c>
      <c r="E17" s="835" t="s">
        <v>1566</v>
      </c>
      <c r="F17" s="863" t="s">
        <v>1567</v>
      </c>
      <c r="G17" s="835" t="s">
        <v>1586</v>
      </c>
      <c r="H17" s="835" t="s">
        <v>1587</v>
      </c>
      <c r="I17" s="849">
        <v>0.67000001668930054</v>
      </c>
      <c r="J17" s="849">
        <v>200</v>
      </c>
      <c r="K17" s="850">
        <v>134</v>
      </c>
    </row>
    <row r="18" spans="1:11" ht="14.45" customHeight="1" x14ac:dyDescent="0.2">
      <c r="A18" s="831" t="s">
        <v>552</v>
      </c>
      <c r="B18" s="832" t="s">
        <v>553</v>
      </c>
      <c r="C18" s="835" t="s">
        <v>562</v>
      </c>
      <c r="D18" s="863" t="s">
        <v>563</v>
      </c>
      <c r="E18" s="835" t="s">
        <v>1566</v>
      </c>
      <c r="F18" s="863" t="s">
        <v>1567</v>
      </c>
      <c r="G18" s="835" t="s">
        <v>1588</v>
      </c>
      <c r="H18" s="835" t="s">
        <v>1589</v>
      </c>
      <c r="I18" s="849">
        <v>35.090000152587891</v>
      </c>
      <c r="J18" s="849">
        <v>2</v>
      </c>
      <c r="K18" s="850">
        <v>70.180000305175781</v>
      </c>
    </row>
    <row r="19" spans="1:11" ht="14.45" customHeight="1" x14ac:dyDescent="0.2">
      <c r="A19" s="831" t="s">
        <v>552</v>
      </c>
      <c r="B19" s="832" t="s">
        <v>553</v>
      </c>
      <c r="C19" s="835" t="s">
        <v>562</v>
      </c>
      <c r="D19" s="863" t="s">
        <v>563</v>
      </c>
      <c r="E19" s="835" t="s">
        <v>1566</v>
      </c>
      <c r="F19" s="863" t="s">
        <v>1567</v>
      </c>
      <c r="G19" s="835" t="s">
        <v>1590</v>
      </c>
      <c r="H19" s="835" t="s">
        <v>1591</v>
      </c>
      <c r="I19" s="849">
        <v>1.9900000095367432</v>
      </c>
      <c r="J19" s="849">
        <v>150</v>
      </c>
      <c r="K19" s="850">
        <v>298.5</v>
      </c>
    </row>
    <row r="20" spans="1:11" ht="14.45" customHeight="1" x14ac:dyDescent="0.2">
      <c r="A20" s="831" t="s">
        <v>552</v>
      </c>
      <c r="B20" s="832" t="s">
        <v>553</v>
      </c>
      <c r="C20" s="835" t="s">
        <v>562</v>
      </c>
      <c r="D20" s="863" t="s">
        <v>563</v>
      </c>
      <c r="E20" s="835" t="s">
        <v>1566</v>
      </c>
      <c r="F20" s="863" t="s">
        <v>1567</v>
      </c>
      <c r="G20" s="835" t="s">
        <v>1590</v>
      </c>
      <c r="H20" s="835" t="s">
        <v>1592</v>
      </c>
      <c r="I20" s="849">
        <v>1.9800000190734863</v>
      </c>
      <c r="J20" s="849">
        <v>100</v>
      </c>
      <c r="K20" s="850">
        <v>198</v>
      </c>
    </row>
    <row r="21" spans="1:11" ht="14.45" customHeight="1" x14ac:dyDescent="0.2">
      <c r="A21" s="831" t="s">
        <v>552</v>
      </c>
      <c r="B21" s="832" t="s">
        <v>553</v>
      </c>
      <c r="C21" s="835" t="s">
        <v>562</v>
      </c>
      <c r="D21" s="863" t="s">
        <v>563</v>
      </c>
      <c r="E21" s="835" t="s">
        <v>1566</v>
      </c>
      <c r="F21" s="863" t="s">
        <v>1567</v>
      </c>
      <c r="G21" s="835" t="s">
        <v>1593</v>
      </c>
      <c r="H21" s="835" t="s">
        <v>1594</v>
      </c>
      <c r="I21" s="849">
        <v>2.6980000495910645</v>
      </c>
      <c r="J21" s="849">
        <v>1000</v>
      </c>
      <c r="K21" s="850">
        <v>2698</v>
      </c>
    </row>
    <row r="22" spans="1:11" ht="14.45" customHeight="1" x14ac:dyDescent="0.2">
      <c r="A22" s="831" t="s">
        <v>552</v>
      </c>
      <c r="B22" s="832" t="s">
        <v>553</v>
      </c>
      <c r="C22" s="835" t="s">
        <v>562</v>
      </c>
      <c r="D22" s="863" t="s">
        <v>563</v>
      </c>
      <c r="E22" s="835" t="s">
        <v>1566</v>
      </c>
      <c r="F22" s="863" t="s">
        <v>1567</v>
      </c>
      <c r="G22" s="835" t="s">
        <v>1595</v>
      </c>
      <c r="H22" s="835" t="s">
        <v>1596</v>
      </c>
      <c r="I22" s="849">
        <v>1.9299999475479126</v>
      </c>
      <c r="J22" s="849">
        <v>50</v>
      </c>
      <c r="K22" s="850">
        <v>96.5</v>
      </c>
    </row>
    <row r="23" spans="1:11" ht="14.45" customHeight="1" x14ac:dyDescent="0.2">
      <c r="A23" s="831" t="s">
        <v>552</v>
      </c>
      <c r="B23" s="832" t="s">
        <v>553</v>
      </c>
      <c r="C23" s="835" t="s">
        <v>562</v>
      </c>
      <c r="D23" s="863" t="s">
        <v>563</v>
      </c>
      <c r="E23" s="835" t="s">
        <v>1566</v>
      </c>
      <c r="F23" s="863" t="s">
        <v>1567</v>
      </c>
      <c r="G23" s="835" t="s">
        <v>1593</v>
      </c>
      <c r="H23" s="835" t="s">
        <v>1597</v>
      </c>
      <c r="I23" s="849">
        <v>2.6980000495910645</v>
      </c>
      <c r="J23" s="849">
        <v>1000</v>
      </c>
      <c r="K23" s="850">
        <v>2697</v>
      </c>
    </row>
    <row r="24" spans="1:11" ht="14.45" customHeight="1" x14ac:dyDescent="0.2">
      <c r="A24" s="831" t="s">
        <v>552</v>
      </c>
      <c r="B24" s="832" t="s">
        <v>553</v>
      </c>
      <c r="C24" s="835" t="s">
        <v>562</v>
      </c>
      <c r="D24" s="863" t="s">
        <v>563</v>
      </c>
      <c r="E24" s="835" t="s">
        <v>1566</v>
      </c>
      <c r="F24" s="863" t="s">
        <v>1567</v>
      </c>
      <c r="G24" s="835" t="s">
        <v>1598</v>
      </c>
      <c r="H24" s="835" t="s">
        <v>1599</v>
      </c>
      <c r="I24" s="849">
        <v>3.0699999332427979</v>
      </c>
      <c r="J24" s="849">
        <v>300</v>
      </c>
      <c r="K24" s="850">
        <v>921</v>
      </c>
    </row>
    <row r="25" spans="1:11" ht="14.45" customHeight="1" x14ac:dyDescent="0.2">
      <c r="A25" s="831" t="s">
        <v>552</v>
      </c>
      <c r="B25" s="832" t="s">
        <v>553</v>
      </c>
      <c r="C25" s="835" t="s">
        <v>562</v>
      </c>
      <c r="D25" s="863" t="s">
        <v>563</v>
      </c>
      <c r="E25" s="835" t="s">
        <v>1566</v>
      </c>
      <c r="F25" s="863" t="s">
        <v>1567</v>
      </c>
      <c r="G25" s="835" t="s">
        <v>1600</v>
      </c>
      <c r="H25" s="835" t="s">
        <v>1601</v>
      </c>
      <c r="I25" s="849">
        <v>3.0999999046325684</v>
      </c>
      <c r="J25" s="849">
        <v>50</v>
      </c>
      <c r="K25" s="850">
        <v>155</v>
      </c>
    </row>
    <row r="26" spans="1:11" ht="14.45" customHeight="1" x14ac:dyDescent="0.2">
      <c r="A26" s="831" t="s">
        <v>552</v>
      </c>
      <c r="B26" s="832" t="s">
        <v>553</v>
      </c>
      <c r="C26" s="835" t="s">
        <v>562</v>
      </c>
      <c r="D26" s="863" t="s">
        <v>563</v>
      </c>
      <c r="E26" s="835" t="s">
        <v>1566</v>
      </c>
      <c r="F26" s="863" t="s">
        <v>1567</v>
      </c>
      <c r="G26" s="835" t="s">
        <v>1595</v>
      </c>
      <c r="H26" s="835" t="s">
        <v>1602</v>
      </c>
      <c r="I26" s="849">
        <v>1.9199999570846558</v>
      </c>
      <c r="J26" s="849">
        <v>50</v>
      </c>
      <c r="K26" s="850">
        <v>96</v>
      </c>
    </row>
    <row r="27" spans="1:11" ht="14.45" customHeight="1" x14ac:dyDescent="0.2">
      <c r="A27" s="831" t="s">
        <v>552</v>
      </c>
      <c r="B27" s="832" t="s">
        <v>553</v>
      </c>
      <c r="C27" s="835" t="s">
        <v>562</v>
      </c>
      <c r="D27" s="863" t="s">
        <v>563</v>
      </c>
      <c r="E27" s="835" t="s">
        <v>1566</v>
      </c>
      <c r="F27" s="863" t="s">
        <v>1567</v>
      </c>
      <c r="G27" s="835" t="s">
        <v>1603</v>
      </c>
      <c r="H27" s="835" t="s">
        <v>1604</v>
      </c>
      <c r="I27" s="849">
        <v>2.5149999856948853</v>
      </c>
      <c r="J27" s="849">
        <v>200</v>
      </c>
      <c r="K27" s="850">
        <v>503</v>
      </c>
    </row>
    <row r="28" spans="1:11" ht="14.45" customHeight="1" x14ac:dyDescent="0.2">
      <c r="A28" s="831" t="s">
        <v>552</v>
      </c>
      <c r="B28" s="832" t="s">
        <v>553</v>
      </c>
      <c r="C28" s="835" t="s">
        <v>562</v>
      </c>
      <c r="D28" s="863" t="s">
        <v>563</v>
      </c>
      <c r="E28" s="835" t="s">
        <v>1566</v>
      </c>
      <c r="F28" s="863" t="s">
        <v>1567</v>
      </c>
      <c r="G28" s="835" t="s">
        <v>1603</v>
      </c>
      <c r="H28" s="835" t="s">
        <v>1605</v>
      </c>
      <c r="I28" s="849">
        <v>2.5133333206176758</v>
      </c>
      <c r="J28" s="849">
        <v>150</v>
      </c>
      <c r="K28" s="850">
        <v>377</v>
      </c>
    </row>
    <row r="29" spans="1:11" ht="14.45" customHeight="1" x14ac:dyDescent="0.2">
      <c r="A29" s="831" t="s">
        <v>552</v>
      </c>
      <c r="B29" s="832" t="s">
        <v>553</v>
      </c>
      <c r="C29" s="835" t="s">
        <v>562</v>
      </c>
      <c r="D29" s="863" t="s">
        <v>563</v>
      </c>
      <c r="E29" s="835" t="s">
        <v>1606</v>
      </c>
      <c r="F29" s="863" t="s">
        <v>1607</v>
      </c>
      <c r="G29" s="835" t="s">
        <v>1608</v>
      </c>
      <c r="H29" s="835" t="s">
        <v>1609</v>
      </c>
      <c r="I29" s="849">
        <v>0.30000001192092896</v>
      </c>
      <c r="J29" s="849">
        <v>200</v>
      </c>
      <c r="K29" s="850">
        <v>60</v>
      </c>
    </row>
    <row r="30" spans="1:11" ht="14.45" customHeight="1" x14ac:dyDescent="0.2">
      <c r="A30" s="831" t="s">
        <v>552</v>
      </c>
      <c r="B30" s="832" t="s">
        <v>553</v>
      </c>
      <c r="C30" s="835" t="s">
        <v>562</v>
      </c>
      <c r="D30" s="863" t="s">
        <v>563</v>
      </c>
      <c r="E30" s="835" t="s">
        <v>1606</v>
      </c>
      <c r="F30" s="863" t="s">
        <v>1607</v>
      </c>
      <c r="G30" s="835" t="s">
        <v>1610</v>
      </c>
      <c r="H30" s="835" t="s">
        <v>1611</v>
      </c>
      <c r="I30" s="849">
        <v>0.30500000715255737</v>
      </c>
      <c r="J30" s="849">
        <v>400</v>
      </c>
      <c r="K30" s="850">
        <v>121</v>
      </c>
    </row>
    <row r="31" spans="1:11" ht="14.45" customHeight="1" x14ac:dyDescent="0.2">
      <c r="A31" s="831" t="s">
        <v>552</v>
      </c>
      <c r="B31" s="832" t="s">
        <v>553</v>
      </c>
      <c r="C31" s="835" t="s">
        <v>562</v>
      </c>
      <c r="D31" s="863" t="s">
        <v>563</v>
      </c>
      <c r="E31" s="835" t="s">
        <v>1606</v>
      </c>
      <c r="F31" s="863" t="s">
        <v>1607</v>
      </c>
      <c r="G31" s="835" t="s">
        <v>1612</v>
      </c>
      <c r="H31" s="835" t="s">
        <v>1613</v>
      </c>
      <c r="I31" s="849">
        <v>0.54000002145767212</v>
      </c>
      <c r="J31" s="849">
        <v>100</v>
      </c>
      <c r="K31" s="850">
        <v>54</v>
      </c>
    </row>
    <row r="32" spans="1:11" ht="14.45" customHeight="1" x14ac:dyDescent="0.2">
      <c r="A32" s="831" t="s">
        <v>552</v>
      </c>
      <c r="B32" s="832" t="s">
        <v>553</v>
      </c>
      <c r="C32" s="835" t="s">
        <v>562</v>
      </c>
      <c r="D32" s="863" t="s">
        <v>563</v>
      </c>
      <c r="E32" s="835" t="s">
        <v>1606</v>
      </c>
      <c r="F32" s="863" t="s">
        <v>1607</v>
      </c>
      <c r="G32" s="835" t="s">
        <v>1614</v>
      </c>
      <c r="H32" s="835" t="s">
        <v>1615</v>
      </c>
      <c r="I32" s="849">
        <v>0.30000001192092896</v>
      </c>
      <c r="J32" s="849">
        <v>100</v>
      </c>
      <c r="K32" s="850">
        <v>30</v>
      </c>
    </row>
    <row r="33" spans="1:11" ht="14.45" customHeight="1" x14ac:dyDescent="0.2">
      <c r="A33" s="831" t="s">
        <v>552</v>
      </c>
      <c r="B33" s="832" t="s">
        <v>553</v>
      </c>
      <c r="C33" s="835" t="s">
        <v>562</v>
      </c>
      <c r="D33" s="863" t="s">
        <v>563</v>
      </c>
      <c r="E33" s="835" t="s">
        <v>1606</v>
      </c>
      <c r="F33" s="863" t="s">
        <v>1607</v>
      </c>
      <c r="G33" s="835" t="s">
        <v>1616</v>
      </c>
      <c r="H33" s="835" t="s">
        <v>1617</v>
      </c>
      <c r="I33" s="849">
        <v>0.96500000357627869</v>
      </c>
      <c r="J33" s="849">
        <v>400</v>
      </c>
      <c r="K33" s="850">
        <v>386</v>
      </c>
    </row>
    <row r="34" spans="1:11" ht="14.45" customHeight="1" x14ac:dyDescent="0.2">
      <c r="A34" s="831" t="s">
        <v>552</v>
      </c>
      <c r="B34" s="832" t="s">
        <v>553</v>
      </c>
      <c r="C34" s="835" t="s">
        <v>562</v>
      </c>
      <c r="D34" s="863" t="s">
        <v>563</v>
      </c>
      <c r="E34" s="835" t="s">
        <v>1606</v>
      </c>
      <c r="F34" s="863" t="s">
        <v>1607</v>
      </c>
      <c r="G34" s="835" t="s">
        <v>1616</v>
      </c>
      <c r="H34" s="835" t="s">
        <v>1618</v>
      </c>
      <c r="I34" s="849">
        <v>0.96500000357627869</v>
      </c>
      <c r="J34" s="849">
        <v>200</v>
      </c>
      <c r="K34" s="850">
        <v>193</v>
      </c>
    </row>
    <row r="35" spans="1:11" ht="14.45" customHeight="1" x14ac:dyDescent="0.2">
      <c r="A35" s="831" t="s">
        <v>552</v>
      </c>
      <c r="B35" s="832" t="s">
        <v>553</v>
      </c>
      <c r="C35" s="835" t="s">
        <v>562</v>
      </c>
      <c r="D35" s="863" t="s">
        <v>563</v>
      </c>
      <c r="E35" s="835" t="s">
        <v>1606</v>
      </c>
      <c r="F35" s="863" t="s">
        <v>1607</v>
      </c>
      <c r="G35" s="835" t="s">
        <v>1619</v>
      </c>
      <c r="H35" s="835" t="s">
        <v>1620</v>
      </c>
      <c r="I35" s="849">
        <v>1.8033332824707031</v>
      </c>
      <c r="J35" s="849">
        <v>1700</v>
      </c>
      <c r="K35" s="850">
        <v>3065</v>
      </c>
    </row>
    <row r="36" spans="1:11" ht="14.45" customHeight="1" x14ac:dyDescent="0.2">
      <c r="A36" s="831" t="s">
        <v>552</v>
      </c>
      <c r="B36" s="832" t="s">
        <v>553</v>
      </c>
      <c r="C36" s="835" t="s">
        <v>562</v>
      </c>
      <c r="D36" s="863" t="s">
        <v>563</v>
      </c>
      <c r="E36" s="835" t="s">
        <v>1606</v>
      </c>
      <c r="F36" s="863" t="s">
        <v>1607</v>
      </c>
      <c r="G36" s="835" t="s">
        <v>1621</v>
      </c>
      <c r="H36" s="835" t="s">
        <v>1622</v>
      </c>
      <c r="I36" s="849">
        <v>1.809999942779541</v>
      </c>
      <c r="J36" s="849">
        <v>100</v>
      </c>
      <c r="K36" s="850">
        <v>181</v>
      </c>
    </row>
    <row r="37" spans="1:11" ht="14.45" customHeight="1" x14ac:dyDescent="0.2">
      <c r="A37" s="831" t="s">
        <v>552</v>
      </c>
      <c r="B37" s="832" t="s">
        <v>553</v>
      </c>
      <c r="C37" s="835" t="s">
        <v>562</v>
      </c>
      <c r="D37" s="863" t="s">
        <v>563</v>
      </c>
      <c r="E37" s="835" t="s">
        <v>1606</v>
      </c>
      <c r="F37" s="863" t="s">
        <v>1607</v>
      </c>
      <c r="G37" s="835" t="s">
        <v>1619</v>
      </c>
      <c r="H37" s="835" t="s">
        <v>1623</v>
      </c>
      <c r="I37" s="849">
        <v>1.8019999504089355</v>
      </c>
      <c r="J37" s="849">
        <v>1200</v>
      </c>
      <c r="K37" s="850">
        <v>2162</v>
      </c>
    </row>
    <row r="38" spans="1:11" ht="14.45" customHeight="1" x14ac:dyDescent="0.2">
      <c r="A38" s="831" t="s">
        <v>552</v>
      </c>
      <c r="B38" s="832" t="s">
        <v>553</v>
      </c>
      <c r="C38" s="835" t="s">
        <v>562</v>
      </c>
      <c r="D38" s="863" t="s">
        <v>563</v>
      </c>
      <c r="E38" s="835" t="s">
        <v>1606</v>
      </c>
      <c r="F38" s="863" t="s">
        <v>1607</v>
      </c>
      <c r="G38" s="835" t="s">
        <v>1621</v>
      </c>
      <c r="H38" s="835" t="s">
        <v>1624</v>
      </c>
      <c r="I38" s="849">
        <v>1.7999999523162842</v>
      </c>
      <c r="J38" s="849">
        <v>100</v>
      </c>
      <c r="K38" s="850">
        <v>180</v>
      </c>
    </row>
    <row r="39" spans="1:11" ht="14.45" customHeight="1" x14ac:dyDescent="0.2">
      <c r="A39" s="831" t="s">
        <v>552</v>
      </c>
      <c r="B39" s="832" t="s">
        <v>553</v>
      </c>
      <c r="C39" s="835" t="s">
        <v>562</v>
      </c>
      <c r="D39" s="863" t="s">
        <v>563</v>
      </c>
      <c r="E39" s="835" t="s">
        <v>1625</v>
      </c>
      <c r="F39" s="863" t="s">
        <v>1626</v>
      </c>
      <c r="G39" s="835" t="s">
        <v>1627</v>
      </c>
      <c r="H39" s="835" t="s">
        <v>1628</v>
      </c>
      <c r="I39" s="849">
        <v>0.62999999523162842</v>
      </c>
      <c r="J39" s="849">
        <v>600</v>
      </c>
      <c r="K39" s="850">
        <v>378</v>
      </c>
    </row>
    <row r="40" spans="1:11" ht="14.45" customHeight="1" x14ac:dyDescent="0.2">
      <c r="A40" s="831" t="s">
        <v>552</v>
      </c>
      <c r="B40" s="832" t="s">
        <v>553</v>
      </c>
      <c r="C40" s="835" t="s">
        <v>562</v>
      </c>
      <c r="D40" s="863" t="s">
        <v>563</v>
      </c>
      <c r="E40" s="835" t="s">
        <v>1625</v>
      </c>
      <c r="F40" s="863" t="s">
        <v>1626</v>
      </c>
      <c r="G40" s="835" t="s">
        <v>1629</v>
      </c>
      <c r="H40" s="835" t="s">
        <v>1630</v>
      </c>
      <c r="I40" s="849">
        <v>0.62999999523162842</v>
      </c>
      <c r="J40" s="849">
        <v>3200</v>
      </c>
      <c r="K40" s="850">
        <v>2016</v>
      </c>
    </row>
    <row r="41" spans="1:11" ht="14.45" customHeight="1" x14ac:dyDescent="0.2">
      <c r="A41" s="831" t="s">
        <v>552</v>
      </c>
      <c r="B41" s="832" t="s">
        <v>553</v>
      </c>
      <c r="C41" s="835" t="s">
        <v>562</v>
      </c>
      <c r="D41" s="863" t="s">
        <v>563</v>
      </c>
      <c r="E41" s="835" t="s">
        <v>1625</v>
      </c>
      <c r="F41" s="863" t="s">
        <v>1626</v>
      </c>
      <c r="G41" s="835" t="s">
        <v>1627</v>
      </c>
      <c r="H41" s="835" t="s">
        <v>1631</v>
      </c>
      <c r="I41" s="849">
        <v>0.62999999523162842</v>
      </c>
      <c r="J41" s="849">
        <v>1000</v>
      </c>
      <c r="K41" s="850">
        <v>630</v>
      </c>
    </row>
    <row r="42" spans="1:11" ht="14.45" customHeight="1" x14ac:dyDescent="0.2">
      <c r="A42" s="831" t="s">
        <v>552</v>
      </c>
      <c r="B42" s="832" t="s">
        <v>553</v>
      </c>
      <c r="C42" s="835" t="s">
        <v>562</v>
      </c>
      <c r="D42" s="863" t="s">
        <v>563</v>
      </c>
      <c r="E42" s="835" t="s">
        <v>1625</v>
      </c>
      <c r="F42" s="863" t="s">
        <v>1626</v>
      </c>
      <c r="G42" s="835" t="s">
        <v>1629</v>
      </c>
      <c r="H42" s="835" t="s">
        <v>1632</v>
      </c>
      <c r="I42" s="849">
        <v>0.62833333015441895</v>
      </c>
      <c r="J42" s="849">
        <v>3600</v>
      </c>
      <c r="K42" s="850">
        <v>2262</v>
      </c>
    </row>
    <row r="43" spans="1:11" ht="14.45" customHeight="1" x14ac:dyDescent="0.2">
      <c r="A43" s="831" t="s">
        <v>552</v>
      </c>
      <c r="B43" s="832" t="s">
        <v>553</v>
      </c>
      <c r="C43" s="835" t="s">
        <v>567</v>
      </c>
      <c r="D43" s="863" t="s">
        <v>568</v>
      </c>
      <c r="E43" s="835" t="s">
        <v>1633</v>
      </c>
      <c r="F43" s="863" t="s">
        <v>1634</v>
      </c>
      <c r="G43" s="835" t="s">
        <v>1635</v>
      </c>
      <c r="H43" s="835" t="s">
        <v>1636</v>
      </c>
      <c r="I43" s="849">
        <v>96.17870908774394</v>
      </c>
      <c r="J43" s="849">
        <v>6</v>
      </c>
      <c r="K43" s="850">
        <v>577.07225452646367</v>
      </c>
    </row>
    <row r="44" spans="1:11" ht="14.45" customHeight="1" x14ac:dyDescent="0.2">
      <c r="A44" s="831" t="s">
        <v>552</v>
      </c>
      <c r="B44" s="832" t="s">
        <v>553</v>
      </c>
      <c r="C44" s="835" t="s">
        <v>567</v>
      </c>
      <c r="D44" s="863" t="s">
        <v>568</v>
      </c>
      <c r="E44" s="835" t="s">
        <v>1633</v>
      </c>
      <c r="F44" s="863" t="s">
        <v>1634</v>
      </c>
      <c r="G44" s="835" t="s">
        <v>1637</v>
      </c>
      <c r="H44" s="835" t="s">
        <v>1638</v>
      </c>
      <c r="I44" s="849">
        <v>220.22</v>
      </c>
      <c r="J44" s="849">
        <v>1</v>
      </c>
      <c r="K44" s="850">
        <v>220.22</v>
      </c>
    </row>
    <row r="45" spans="1:11" ht="14.45" customHeight="1" x14ac:dyDescent="0.2">
      <c r="A45" s="831" t="s">
        <v>552</v>
      </c>
      <c r="B45" s="832" t="s">
        <v>553</v>
      </c>
      <c r="C45" s="835" t="s">
        <v>567</v>
      </c>
      <c r="D45" s="863" t="s">
        <v>568</v>
      </c>
      <c r="E45" s="835" t="s">
        <v>1633</v>
      </c>
      <c r="F45" s="863" t="s">
        <v>1634</v>
      </c>
      <c r="G45" s="835" t="s">
        <v>1639</v>
      </c>
      <c r="H45" s="835" t="s">
        <v>1640</v>
      </c>
      <c r="I45" s="849">
        <v>254.1</v>
      </c>
      <c r="J45" s="849">
        <v>1</v>
      </c>
      <c r="K45" s="850">
        <v>254.1</v>
      </c>
    </row>
    <row r="46" spans="1:11" ht="14.45" customHeight="1" x14ac:dyDescent="0.2">
      <c r="A46" s="831" t="s">
        <v>552</v>
      </c>
      <c r="B46" s="832" t="s">
        <v>553</v>
      </c>
      <c r="C46" s="835" t="s">
        <v>567</v>
      </c>
      <c r="D46" s="863" t="s">
        <v>568</v>
      </c>
      <c r="E46" s="835" t="s">
        <v>1633</v>
      </c>
      <c r="F46" s="863" t="s">
        <v>1634</v>
      </c>
      <c r="G46" s="835" t="s">
        <v>1641</v>
      </c>
      <c r="H46" s="835" t="s">
        <v>1642</v>
      </c>
      <c r="I46" s="849">
        <v>84.580001831054688</v>
      </c>
      <c r="J46" s="849">
        <v>1</v>
      </c>
      <c r="K46" s="850">
        <v>84.580001831054688</v>
      </c>
    </row>
    <row r="47" spans="1:11" ht="14.45" customHeight="1" x14ac:dyDescent="0.2">
      <c r="A47" s="831" t="s">
        <v>552</v>
      </c>
      <c r="B47" s="832" t="s">
        <v>553</v>
      </c>
      <c r="C47" s="835" t="s">
        <v>567</v>
      </c>
      <c r="D47" s="863" t="s">
        <v>568</v>
      </c>
      <c r="E47" s="835" t="s">
        <v>1562</v>
      </c>
      <c r="F47" s="863" t="s">
        <v>1563</v>
      </c>
      <c r="G47" s="835" t="s">
        <v>1643</v>
      </c>
      <c r="H47" s="835" t="s">
        <v>1644</v>
      </c>
      <c r="I47" s="849">
        <v>0.87999999523162842</v>
      </c>
      <c r="J47" s="849">
        <v>308</v>
      </c>
      <c r="K47" s="850">
        <v>271.03999996185303</v>
      </c>
    </row>
    <row r="48" spans="1:11" ht="14.45" customHeight="1" x14ac:dyDescent="0.2">
      <c r="A48" s="831" t="s">
        <v>552</v>
      </c>
      <c r="B48" s="832" t="s">
        <v>553</v>
      </c>
      <c r="C48" s="835" t="s">
        <v>567</v>
      </c>
      <c r="D48" s="863" t="s">
        <v>568</v>
      </c>
      <c r="E48" s="835" t="s">
        <v>1562</v>
      </c>
      <c r="F48" s="863" t="s">
        <v>1563</v>
      </c>
      <c r="G48" s="835" t="s">
        <v>1645</v>
      </c>
      <c r="H48" s="835" t="s">
        <v>1646</v>
      </c>
      <c r="I48" s="849">
        <v>13.079999923706055</v>
      </c>
      <c r="J48" s="849">
        <v>96</v>
      </c>
      <c r="K48" s="850">
        <v>1255.6800537109375</v>
      </c>
    </row>
    <row r="49" spans="1:11" ht="14.45" customHeight="1" x14ac:dyDescent="0.2">
      <c r="A49" s="831" t="s">
        <v>552</v>
      </c>
      <c r="B49" s="832" t="s">
        <v>553</v>
      </c>
      <c r="C49" s="835" t="s">
        <v>567</v>
      </c>
      <c r="D49" s="863" t="s">
        <v>568</v>
      </c>
      <c r="E49" s="835" t="s">
        <v>1562</v>
      </c>
      <c r="F49" s="863" t="s">
        <v>1563</v>
      </c>
      <c r="G49" s="835" t="s">
        <v>1645</v>
      </c>
      <c r="H49" s="835" t="s">
        <v>1647</v>
      </c>
      <c r="I49" s="849">
        <v>13.081999969482421</v>
      </c>
      <c r="J49" s="849">
        <v>120</v>
      </c>
      <c r="K49" s="850">
        <v>1569.8400573730469</v>
      </c>
    </row>
    <row r="50" spans="1:11" ht="14.45" customHeight="1" x14ac:dyDescent="0.2">
      <c r="A50" s="831" t="s">
        <v>552</v>
      </c>
      <c r="B50" s="832" t="s">
        <v>553</v>
      </c>
      <c r="C50" s="835" t="s">
        <v>567</v>
      </c>
      <c r="D50" s="863" t="s">
        <v>568</v>
      </c>
      <c r="E50" s="835" t="s">
        <v>1562</v>
      </c>
      <c r="F50" s="863" t="s">
        <v>1563</v>
      </c>
      <c r="G50" s="835" t="s">
        <v>1648</v>
      </c>
      <c r="H50" s="835" t="s">
        <v>1649</v>
      </c>
      <c r="I50" s="849">
        <v>72.220001220703125</v>
      </c>
      <c r="J50" s="849">
        <v>14</v>
      </c>
      <c r="K50" s="850">
        <v>1011.0800170898438</v>
      </c>
    </row>
    <row r="51" spans="1:11" ht="14.45" customHeight="1" x14ac:dyDescent="0.2">
      <c r="A51" s="831" t="s">
        <v>552</v>
      </c>
      <c r="B51" s="832" t="s">
        <v>553</v>
      </c>
      <c r="C51" s="835" t="s">
        <v>567</v>
      </c>
      <c r="D51" s="863" t="s">
        <v>568</v>
      </c>
      <c r="E51" s="835" t="s">
        <v>1562</v>
      </c>
      <c r="F51" s="863" t="s">
        <v>1563</v>
      </c>
      <c r="G51" s="835" t="s">
        <v>1648</v>
      </c>
      <c r="H51" s="835" t="s">
        <v>1650</v>
      </c>
      <c r="I51" s="849">
        <v>72.220001220703125</v>
      </c>
      <c r="J51" s="849">
        <v>18</v>
      </c>
      <c r="K51" s="850">
        <v>1299.9600219726563</v>
      </c>
    </row>
    <row r="52" spans="1:11" ht="14.45" customHeight="1" x14ac:dyDescent="0.2">
      <c r="A52" s="831" t="s">
        <v>552</v>
      </c>
      <c r="B52" s="832" t="s">
        <v>553</v>
      </c>
      <c r="C52" s="835" t="s">
        <v>567</v>
      </c>
      <c r="D52" s="863" t="s">
        <v>568</v>
      </c>
      <c r="E52" s="835" t="s">
        <v>1562</v>
      </c>
      <c r="F52" s="863" t="s">
        <v>1563</v>
      </c>
      <c r="G52" s="835" t="s">
        <v>1651</v>
      </c>
      <c r="H52" s="835" t="s">
        <v>1652</v>
      </c>
      <c r="I52" s="849">
        <v>30.504000091552733</v>
      </c>
      <c r="J52" s="849">
        <v>20</v>
      </c>
      <c r="K52" s="850">
        <v>610.08000183105469</v>
      </c>
    </row>
    <row r="53" spans="1:11" ht="14.45" customHeight="1" x14ac:dyDescent="0.2">
      <c r="A53" s="831" t="s">
        <v>552</v>
      </c>
      <c r="B53" s="832" t="s">
        <v>553</v>
      </c>
      <c r="C53" s="835" t="s">
        <v>567</v>
      </c>
      <c r="D53" s="863" t="s">
        <v>568</v>
      </c>
      <c r="E53" s="835" t="s">
        <v>1566</v>
      </c>
      <c r="F53" s="863" t="s">
        <v>1567</v>
      </c>
      <c r="G53" s="835" t="s">
        <v>1653</v>
      </c>
      <c r="H53" s="835" t="s">
        <v>1654</v>
      </c>
      <c r="I53" s="849">
        <v>1.690000057220459</v>
      </c>
      <c r="J53" s="849">
        <v>6050</v>
      </c>
      <c r="K53" s="850">
        <v>10224.5</v>
      </c>
    </row>
    <row r="54" spans="1:11" ht="14.45" customHeight="1" x14ac:dyDescent="0.2">
      <c r="A54" s="831" t="s">
        <v>552</v>
      </c>
      <c r="B54" s="832" t="s">
        <v>553</v>
      </c>
      <c r="C54" s="835" t="s">
        <v>567</v>
      </c>
      <c r="D54" s="863" t="s">
        <v>568</v>
      </c>
      <c r="E54" s="835" t="s">
        <v>1566</v>
      </c>
      <c r="F54" s="863" t="s">
        <v>1567</v>
      </c>
      <c r="G54" s="835" t="s">
        <v>1653</v>
      </c>
      <c r="H54" s="835" t="s">
        <v>1655</v>
      </c>
      <c r="I54" s="849">
        <v>1.690000057220459</v>
      </c>
      <c r="J54" s="849">
        <v>2900</v>
      </c>
      <c r="K54" s="850">
        <v>4901</v>
      </c>
    </row>
    <row r="55" spans="1:11" ht="14.45" customHeight="1" x14ac:dyDescent="0.2">
      <c r="A55" s="831" t="s">
        <v>552</v>
      </c>
      <c r="B55" s="832" t="s">
        <v>553</v>
      </c>
      <c r="C55" s="835" t="s">
        <v>567</v>
      </c>
      <c r="D55" s="863" t="s">
        <v>568</v>
      </c>
      <c r="E55" s="835" t="s">
        <v>1566</v>
      </c>
      <c r="F55" s="863" t="s">
        <v>1567</v>
      </c>
      <c r="G55" s="835" t="s">
        <v>1653</v>
      </c>
      <c r="H55" s="835" t="s">
        <v>1656</v>
      </c>
      <c r="I55" s="849">
        <v>1.6942857674189977</v>
      </c>
      <c r="J55" s="849">
        <v>8500</v>
      </c>
      <c r="K55" s="850">
        <v>14388.5</v>
      </c>
    </row>
    <row r="56" spans="1:11" ht="14.45" customHeight="1" x14ac:dyDescent="0.2">
      <c r="A56" s="831" t="s">
        <v>552</v>
      </c>
      <c r="B56" s="832" t="s">
        <v>553</v>
      </c>
      <c r="C56" s="835" t="s">
        <v>567</v>
      </c>
      <c r="D56" s="863" t="s">
        <v>568</v>
      </c>
      <c r="E56" s="835" t="s">
        <v>1566</v>
      </c>
      <c r="F56" s="863" t="s">
        <v>1567</v>
      </c>
      <c r="G56" s="835" t="s">
        <v>1657</v>
      </c>
      <c r="H56" s="835" t="s">
        <v>1658</v>
      </c>
      <c r="I56" s="849">
        <v>33.880001068115234</v>
      </c>
      <c r="J56" s="849">
        <v>5</v>
      </c>
      <c r="K56" s="850">
        <v>169.39999389648438</v>
      </c>
    </row>
    <row r="57" spans="1:11" ht="14.45" customHeight="1" x14ac:dyDescent="0.2">
      <c r="A57" s="831" t="s">
        <v>552</v>
      </c>
      <c r="B57" s="832" t="s">
        <v>553</v>
      </c>
      <c r="C57" s="835" t="s">
        <v>567</v>
      </c>
      <c r="D57" s="863" t="s">
        <v>568</v>
      </c>
      <c r="E57" s="835" t="s">
        <v>1566</v>
      </c>
      <c r="F57" s="863" t="s">
        <v>1567</v>
      </c>
      <c r="G57" s="835" t="s">
        <v>1659</v>
      </c>
      <c r="H57" s="835" t="s">
        <v>1660</v>
      </c>
      <c r="I57" s="849">
        <v>152.63999938964844</v>
      </c>
      <c r="J57" s="849">
        <v>100</v>
      </c>
      <c r="K57" s="850">
        <v>15264.060302734375</v>
      </c>
    </row>
    <row r="58" spans="1:11" ht="14.45" customHeight="1" x14ac:dyDescent="0.2">
      <c r="A58" s="831" t="s">
        <v>552</v>
      </c>
      <c r="B58" s="832" t="s">
        <v>553</v>
      </c>
      <c r="C58" s="835" t="s">
        <v>567</v>
      </c>
      <c r="D58" s="863" t="s">
        <v>568</v>
      </c>
      <c r="E58" s="835" t="s">
        <v>1566</v>
      </c>
      <c r="F58" s="863" t="s">
        <v>1567</v>
      </c>
      <c r="G58" s="835" t="s">
        <v>1659</v>
      </c>
      <c r="H58" s="835" t="s">
        <v>1661</v>
      </c>
      <c r="I58" s="849">
        <v>152.63999938964844</v>
      </c>
      <c r="J58" s="849">
        <v>120</v>
      </c>
      <c r="K58" s="850">
        <v>18316.98046875</v>
      </c>
    </row>
    <row r="59" spans="1:11" ht="14.45" customHeight="1" x14ac:dyDescent="0.2">
      <c r="A59" s="831" t="s">
        <v>552</v>
      </c>
      <c r="B59" s="832" t="s">
        <v>553</v>
      </c>
      <c r="C59" s="835" t="s">
        <v>567</v>
      </c>
      <c r="D59" s="863" t="s">
        <v>568</v>
      </c>
      <c r="E59" s="835" t="s">
        <v>1566</v>
      </c>
      <c r="F59" s="863" t="s">
        <v>1567</v>
      </c>
      <c r="G59" s="835" t="s">
        <v>1662</v>
      </c>
      <c r="H59" s="835" t="s">
        <v>1663</v>
      </c>
      <c r="I59" s="849">
        <v>15.930000305175781</v>
      </c>
      <c r="J59" s="849">
        <v>100</v>
      </c>
      <c r="K59" s="850">
        <v>1593</v>
      </c>
    </row>
    <row r="60" spans="1:11" ht="14.45" customHeight="1" x14ac:dyDescent="0.2">
      <c r="A60" s="831" t="s">
        <v>552</v>
      </c>
      <c r="B60" s="832" t="s">
        <v>553</v>
      </c>
      <c r="C60" s="835" t="s">
        <v>567</v>
      </c>
      <c r="D60" s="863" t="s">
        <v>568</v>
      </c>
      <c r="E60" s="835" t="s">
        <v>1566</v>
      </c>
      <c r="F60" s="863" t="s">
        <v>1567</v>
      </c>
      <c r="G60" s="835" t="s">
        <v>1664</v>
      </c>
      <c r="H60" s="835" t="s">
        <v>1665</v>
      </c>
      <c r="I60" s="849">
        <v>3.4833333492279053</v>
      </c>
      <c r="J60" s="849">
        <v>500</v>
      </c>
      <c r="K60" s="850">
        <v>1742</v>
      </c>
    </row>
    <row r="61" spans="1:11" ht="14.45" customHeight="1" x14ac:dyDescent="0.2">
      <c r="A61" s="831" t="s">
        <v>552</v>
      </c>
      <c r="B61" s="832" t="s">
        <v>553</v>
      </c>
      <c r="C61" s="835" t="s">
        <v>567</v>
      </c>
      <c r="D61" s="863" t="s">
        <v>568</v>
      </c>
      <c r="E61" s="835" t="s">
        <v>1566</v>
      </c>
      <c r="F61" s="863" t="s">
        <v>1567</v>
      </c>
      <c r="G61" s="835" t="s">
        <v>1666</v>
      </c>
      <c r="H61" s="835" t="s">
        <v>1667</v>
      </c>
      <c r="I61" s="849">
        <v>5.440000057220459</v>
      </c>
      <c r="J61" s="849">
        <v>200</v>
      </c>
      <c r="K61" s="850">
        <v>1088</v>
      </c>
    </row>
    <row r="62" spans="1:11" ht="14.45" customHeight="1" x14ac:dyDescent="0.2">
      <c r="A62" s="831" t="s">
        <v>552</v>
      </c>
      <c r="B62" s="832" t="s">
        <v>553</v>
      </c>
      <c r="C62" s="835" t="s">
        <v>567</v>
      </c>
      <c r="D62" s="863" t="s">
        <v>568</v>
      </c>
      <c r="E62" s="835" t="s">
        <v>1566</v>
      </c>
      <c r="F62" s="863" t="s">
        <v>1567</v>
      </c>
      <c r="G62" s="835" t="s">
        <v>1664</v>
      </c>
      <c r="H62" s="835" t="s">
        <v>1668</v>
      </c>
      <c r="I62" s="849">
        <v>3.4300000667572021</v>
      </c>
      <c r="J62" s="849">
        <v>360</v>
      </c>
      <c r="K62" s="850">
        <v>1236.7999877929688</v>
      </c>
    </row>
    <row r="63" spans="1:11" ht="14.45" customHeight="1" x14ac:dyDescent="0.2">
      <c r="A63" s="831" t="s">
        <v>552</v>
      </c>
      <c r="B63" s="832" t="s">
        <v>553</v>
      </c>
      <c r="C63" s="835" t="s">
        <v>567</v>
      </c>
      <c r="D63" s="863" t="s">
        <v>568</v>
      </c>
      <c r="E63" s="835" t="s">
        <v>1566</v>
      </c>
      <c r="F63" s="863" t="s">
        <v>1567</v>
      </c>
      <c r="G63" s="835" t="s">
        <v>1669</v>
      </c>
      <c r="H63" s="835" t="s">
        <v>1670</v>
      </c>
      <c r="I63" s="849">
        <v>17.989999771118164</v>
      </c>
      <c r="J63" s="849">
        <v>150</v>
      </c>
      <c r="K63" s="850">
        <v>2698</v>
      </c>
    </row>
    <row r="64" spans="1:11" ht="14.45" customHeight="1" x14ac:dyDescent="0.2">
      <c r="A64" s="831" t="s">
        <v>552</v>
      </c>
      <c r="B64" s="832" t="s">
        <v>553</v>
      </c>
      <c r="C64" s="835" t="s">
        <v>567</v>
      </c>
      <c r="D64" s="863" t="s">
        <v>568</v>
      </c>
      <c r="E64" s="835" t="s">
        <v>1566</v>
      </c>
      <c r="F64" s="863" t="s">
        <v>1567</v>
      </c>
      <c r="G64" s="835" t="s">
        <v>1671</v>
      </c>
      <c r="H64" s="835" t="s">
        <v>1672</v>
      </c>
      <c r="I64" s="849">
        <v>8.2299995422363281</v>
      </c>
      <c r="J64" s="849">
        <v>300</v>
      </c>
      <c r="K64" s="850">
        <v>2468.5499267578125</v>
      </c>
    </row>
    <row r="65" spans="1:11" ht="14.45" customHeight="1" x14ac:dyDescent="0.2">
      <c r="A65" s="831" t="s">
        <v>552</v>
      </c>
      <c r="B65" s="832" t="s">
        <v>553</v>
      </c>
      <c r="C65" s="835" t="s">
        <v>567</v>
      </c>
      <c r="D65" s="863" t="s">
        <v>568</v>
      </c>
      <c r="E65" s="835" t="s">
        <v>1566</v>
      </c>
      <c r="F65" s="863" t="s">
        <v>1567</v>
      </c>
      <c r="G65" s="835" t="s">
        <v>1673</v>
      </c>
      <c r="H65" s="835" t="s">
        <v>1674</v>
      </c>
      <c r="I65" s="849">
        <v>127.23000335693359</v>
      </c>
      <c r="J65" s="849">
        <v>120</v>
      </c>
      <c r="K65" s="850">
        <v>15267.7197265625</v>
      </c>
    </row>
    <row r="66" spans="1:11" ht="14.45" customHeight="1" x14ac:dyDescent="0.2">
      <c r="A66" s="831" t="s">
        <v>552</v>
      </c>
      <c r="B66" s="832" t="s">
        <v>553</v>
      </c>
      <c r="C66" s="835" t="s">
        <v>567</v>
      </c>
      <c r="D66" s="863" t="s">
        <v>568</v>
      </c>
      <c r="E66" s="835" t="s">
        <v>1566</v>
      </c>
      <c r="F66" s="863" t="s">
        <v>1567</v>
      </c>
      <c r="G66" s="835" t="s">
        <v>1573</v>
      </c>
      <c r="H66" s="835" t="s">
        <v>1574</v>
      </c>
      <c r="I66" s="849">
        <v>13.310000419616699</v>
      </c>
      <c r="J66" s="849">
        <v>40</v>
      </c>
      <c r="K66" s="850">
        <v>532.39999389648438</v>
      </c>
    </row>
    <row r="67" spans="1:11" ht="14.45" customHeight="1" x14ac:dyDescent="0.2">
      <c r="A67" s="831" t="s">
        <v>552</v>
      </c>
      <c r="B67" s="832" t="s">
        <v>553</v>
      </c>
      <c r="C67" s="835" t="s">
        <v>567</v>
      </c>
      <c r="D67" s="863" t="s">
        <v>568</v>
      </c>
      <c r="E67" s="835" t="s">
        <v>1566</v>
      </c>
      <c r="F67" s="863" t="s">
        <v>1567</v>
      </c>
      <c r="G67" s="835" t="s">
        <v>1573</v>
      </c>
      <c r="H67" s="835" t="s">
        <v>1577</v>
      </c>
      <c r="I67" s="849">
        <v>13.310000419616699</v>
      </c>
      <c r="J67" s="849">
        <v>35</v>
      </c>
      <c r="K67" s="850">
        <v>465.85000610351563</v>
      </c>
    </row>
    <row r="68" spans="1:11" ht="14.45" customHeight="1" x14ac:dyDescent="0.2">
      <c r="A68" s="831" t="s">
        <v>552</v>
      </c>
      <c r="B68" s="832" t="s">
        <v>553</v>
      </c>
      <c r="C68" s="835" t="s">
        <v>567</v>
      </c>
      <c r="D68" s="863" t="s">
        <v>568</v>
      </c>
      <c r="E68" s="835" t="s">
        <v>1566</v>
      </c>
      <c r="F68" s="863" t="s">
        <v>1567</v>
      </c>
      <c r="G68" s="835" t="s">
        <v>1673</v>
      </c>
      <c r="H68" s="835" t="s">
        <v>1675</v>
      </c>
      <c r="I68" s="849">
        <v>127.23000335693359</v>
      </c>
      <c r="J68" s="849">
        <v>140</v>
      </c>
      <c r="K68" s="850">
        <v>17812.439208984375</v>
      </c>
    </row>
    <row r="69" spans="1:11" ht="14.45" customHeight="1" x14ac:dyDescent="0.2">
      <c r="A69" s="831" t="s">
        <v>552</v>
      </c>
      <c r="B69" s="832" t="s">
        <v>553</v>
      </c>
      <c r="C69" s="835" t="s">
        <v>567</v>
      </c>
      <c r="D69" s="863" t="s">
        <v>568</v>
      </c>
      <c r="E69" s="835" t="s">
        <v>1566</v>
      </c>
      <c r="F69" s="863" t="s">
        <v>1567</v>
      </c>
      <c r="G69" s="835" t="s">
        <v>1676</v>
      </c>
      <c r="H69" s="835" t="s">
        <v>1677</v>
      </c>
      <c r="I69" s="849">
        <v>399.6300048828125</v>
      </c>
      <c r="J69" s="849">
        <v>3</v>
      </c>
      <c r="K69" s="850">
        <v>1198.8900146484375</v>
      </c>
    </row>
    <row r="70" spans="1:11" ht="14.45" customHeight="1" x14ac:dyDescent="0.2">
      <c r="A70" s="831" t="s">
        <v>552</v>
      </c>
      <c r="B70" s="832" t="s">
        <v>553</v>
      </c>
      <c r="C70" s="835" t="s">
        <v>567</v>
      </c>
      <c r="D70" s="863" t="s">
        <v>568</v>
      </c>
      <c r="E70" s="835" t="s">
        <v>1566</v>
      </c>
      <c r="F70" s="863" t="s">
        <v>1567</v>
      </c>
      <c r="G70" s="835" t="s">
        <v>1581</v>
      </c>
      <c r="H70" s="835" t="s">
        <v>1582</v>
      </c>
      <c r="I70" s="849">
        <v>1.0900000333786011</v>
      </c>
      <c r="J70" s="849">
        <v>700</v>
      </c>
      <c r="K70" s="850">
        <v>763</v>
      </c>
    </row>
    <row r="71" spans="1:11" ht="14.45" customHeight="1" x14ac:dyDescent="0.2">
      <c r="A71" s="831" t="s">
        <v>552</v>
      </c>
      <c r="B71" s="832" t="s">
        <v>553</v>
      </c>
      <c r="C71" s="835" t="s">
        <v>567</v>
      </c>
      <c r="D71" s="863" t="s">
        <v>568</v>
      </c>
      <c r="E71" s="835" t="s">
        <v>1566</v>
      </c>
      <c r="F71" s="863" t="s">
        <v>1567</v>
      </c>
      <c r="G71" s="835" t="s">
        <v>1584</v>
      </c>
      <c r="H71" s="835" t="s">
        <v>1678</v>
      </c>
      <c r="I71" s="849">
        <v>0.47999998927116394</v>
      </c>
      <c r="J71" s="849">
        <v>200</v>
      </c>
      <c r="K71" s="850">
        <v>96</v>
      </c>
    </row>
    <row r="72" spans="1:11" ht="14.45" customHeight="1" x14ac:dyDescent="0.2">
      <c r="A72" s="831" t="s">
        <v>552</v>
      </c>
      <c r="B72" s="832" t="s">
        <v>553</v>
      </c>
      <c r="C72" s="835" t="s">
        <v>567</v>
      </c>
      <c r="D72" s="863" t="s">
        <v>568</v>
      </c>
      <c r="E72" s="835" t="s">
        <v>1566</v>
      </c>
      <c r="F72" s="863" t="s">
        <v>1567</v>
      </c>
      <c r="G72" s="835" t="s">
        <v>1586</v>
      </c>
      <c r="H72" s="835" t="s">
        <v>1679</v>
      </c>
      <c r="I72" s="849">
        <v>0.67000001668930054</v>
      </c>
      <c r="J72" s="849">
        <v>600</v>
      </c>
      <c r="K72" s="850">
        <v>402</v>
      </c>
    </row>
    <row r="73" spans="1:11" ht="14.45" customHeight="1" x14ac:dyDescent="0.2">
      <c r="A73" s="831" t="s">
        <v>552</v>
      </c>
      <c r="B73" s="832" t="s">
        <v>553</v>
      </c>
      <c r="C73" s="835" t="s">
        <v>567</v>
      </c>
      <c r="D73" s="863" t="s">
        <v>568</v>
      </c>
      <c r="E73" s="835" t="s">
        <v>1566</v>
      </c>
      <c r="F73" s="863" t="s">
        <v>1567</v>
      </c>
      <c r="G73" s="835" t="s">
        <v>1581</v>
      </c>
      <c r="H73" s="835" t="s">
        <v>1583</v>
      </c>
      <c r="I73" s="849">
        <v>1.0900000333786011</v>
      </c>
      <c r="J73" s="849">
        <v>300</v>
      </c>
      <c r="K73" s="850">
        <v>327</v>
      </c>
    </row>
    <row r="74" spans="1:11" ht="14.45" customHeight="1" x14ac:dyDescent="0.2">
      <c r="A74" s="831" t="s">
        <v>552</v>
      </c>
      <c r="B74" s="832" t="s">
        <v>553</v>
      </c>
      <c r="C74" s="835" t="s">
        <v>567</v>
      </c>
      <c r="D74" s="863" t="s">
        <v>568</v>
      </c>
      <c r="E74" s="835" t="s">
        <v>1566</v>
      </c>
      <c r="F74" s="863" t="s">
        <v>1567</v>
      </c>
      <c r="G74" s="835" t="s">
        <v>1584</v>
      </c>
      <c r="H74" s="835" t="s">
        <v>1585</v>
      </c>
      <c r="I74" s="849">
        <v>0.47499999403953552</v>
      </c>
      <c r="J74" s="849">
        <v>1100</v>
      </c>
      <c r="K74" s="850">
        <v>522</v>
      </c>
    </row>
    <row r="75" spans="1:11" ht="14.45" customHeight="1" x14ac:dyDescent="0.2">
      <c r="A75" s="831" t="s">
        <v>552</v>
      </c>
      <c r="B75" s="832" t="s">
        <v>553</v>
      </c>
      <c r="C75" s="835" t="s">
        <v>567</v>
      </c>
      <c r="D75" s="863" t="s">
        <v>568</v>
      </c>
      <c r="E75" s="835" t="s">
        <v>1566</v>
      </c>
      <c r="F75" s="863" t="s">
        <v>1567</v>
      </c>
      <c r="G75" s="835" t="s">
        <v>1586</v>
      </c>
      <c r="H75" s="835" t="s">
        <v>1587</v>
      </c>
      <c r="I75" s="849">
        <v>0.67000001668930054</v>
      </c>
      <c r="J75" s="849">
        <v>100</v>
      </c>
      <c r="K75" s="850">
        <v>67</v>
      </c>
    </row>
    <row r="76" spans="1:11" ht="14.45" customHeight="1" x14ac:dyDescent="0.2">
      <c r="A76" s="831" t="s">
        <v>552</v>
      </c>
      <c r="B76" s="832" t="s">
        <v>553</v>
      </c>
      <c r="C76" s="835" t="s">
        <v>567</v>
      </c>
      <c r="D76" s="863" t="s">
        <v>568</v>
      </c>
      <c r="E76" s="835" t="s">
        <v>1566</v>
      </c>
      <c r="F76" s="863" t="s">
        <v>1567</v>
      </c>
      <c r="G76" s="835" t="s">
        <v>1680</v>
      </c>
      <c r="H76" s="835" t="s">
        <v>1681</v>
      </c>
      <c r="I76" s="849">
        <v>1.5499999523162842</v>
      </c>
      <c r="J76" s="849">
        <v>100</v>
      </c>
      <c r="K76" s="850">
        <v>155</v>
      </c>
    </row>
    <row r="77" spans="1:11" ht="14.45" customHeight="1" x14ac:dyDescent="0.2">
      <c r="A77" s="831" t="s">
        <v>552</v>
      </c>
      <c r="B77" s="832" t="s">
        <v>553</v>
      </c>
      <c r="C77" s="835" t="s">
        <v>567</v>
      </c>
      <c r="D77" s="863" t="s">
        <v>568</v>
      </c>
      <c r="E77" s="835" t="s">
        <v>1566</v>
      </c>
      <c r="F77" s="863" t="s">
        <v>1567</v>
      </c>
      <c r="G77" s="835" t="s">
        <v>1588</v>
      </c>
      <c r="H77" s="835" t="s">
        <v>1589</v>
      </c>
      <c r="I77" s="849">
        <v>35.090000152587891</v>
      </c>
      <c r="J77" s="849">
        <v>8</v>
      </c>
      <c r="K77" s="850">
        <v>280.71999359130859</v>
      </c>
    </row>
    <row r="78" spans="1:11" ht="14.45" customHeight="1" x14ac:dyDescent="0.2">
      <c r="A78" s="831" t="s">
        <v>552</v>
      </c>
      <c r="B78" s="832" t="s">
        <v>553</v>
      </c>
      <c r="C78" s="835" t="s">
        <v>567</v>
      </c>
      <c r="D78" s="863" t="s">
        <v>568</v>
      </c>
      <c r="E78" s="835" t="s">
        <v>1566</v>
      </c>
      <c r="F78" s="863" t="s">
        <v>1567</v>
      </c>
      <c r="G78" s="835" t="s">
        <v>1682</v>
      </c>
      <c r="H78" s="835" t="s">
        <v>1683</v>
      </c>
      <c r="I78" s="849">
        <v>0.4699999988079071</v>
      </c>
      <c r="J78" s="849">
        <v>2000</v>
      </c>
      <c r="K78" s="850">
        <v>940</v>
      </c>
    </row>
    <row r="79" spans="1:11" ht="14.45" customHeight="1" x14ac:dyDescent="0.2">
      <c r="A79" s="831" t="s">
        <v>552</v>
      </c>
      <c r="B79" s="832" t="s">
        <v>553</v>
      </c>
      <c r="C79" s="835" t="s">
        <v>567</v>
      </c>
      <c r="D79" s="863" t="s">
        <v>568</v>
      </c>
      <c r="E79" s="835" t="s">
        <v>1566</v>
      </c>
      <c r="F79" s="863" t="s">
        <v>1567</v>
      </c>
      <c r="G79" s="835" t="s">
        <v>1684</v>
      </c>
      <c r="H79" s="835" t="s">
        <v>1685</v>
      </c>
      <c r="I79" s="849">
        <v>7.7199997901916504</v>
      </c>
      <c r="J79" s="849">
        <v>250</v>
      </c>
      <c r="K79" s="850">
        <v>1929.949951171875</v>
      </c>
    </row>
    <row r="80" spans="1:11" ht="14.45" customHeight="1" x14ac:dyDescent="0.2">
      <c r="A80" s="831" t="s">
        <v>552</v>
      </c>
      <c r="B80" s="832" t="s">
        <v>553</v>
      </c>
      <c r="C80" s="835" t="s">
        <v>567</v>
      </c>
      <c r="D80" s="863" t="s">
        <v>568</v>
      </c>
      <c r="E80" s="835" t="s">
        <v>1606</v>
      </c>
      <c r="F80" s="863" t="s">
        <v>1607</v>
      </c>
      <c r="G80" s="835" t="s">
        <v>1608</v>
      </c>
      <c r="H80" s="835" t="s">
        <v>1609</v>
      </c>
      <c r="I80" s="849">
        <v>0.30000001192092896</v>
      </c>
      <c r="J80" s="849">
        <v>100</v>
      </c>
      <c r="K80" s="850">
        <v>30</v>
      </c>
    </row>
    <row r="81" spans="1:11" ht="14.45" customHeight="1" x14ac:dyDescent="0.2">
      <c r="A81" s="831" t="s">
        <v>552</v>
      </c>
      <c r="B81" s="832" t="s">
        <v>553</v>
      </c>
      <c r="C81" s="835" t="s">
        <v>567</v>
      </c>
      <c r="D81" s="863" t="s">
        <v>568</v>
      </c>
      <c r="E81" s="835" t="s">
        <v>1606</v>
      </c>
      <c r="F81" s="863" t="s">
        <v>1607</v>
      </c>
      <c r="G81" s="835" t="s">
        <v>1610</v>
      </c>
      <c r="H81" s="835" t="s">
        <v>1611</v>
      </c>
      <c r="I81" s="849">
        <v>0.30666667222976685</v>
      </c>
      <c r="J81" s="849">
        <v>600</v>
      </c>
      <c r="K81" s="850">
        <v>184</v>
      </c>
    </row>
    <row r="82" spans="1:11" ht="14.45" customHeight="1" x14ac:dyDescent="0.2">
      <c r="A82" s="831" t="s">
        <v>552</v>
      </c>
      <c r="B82" s="832" t="s">
        <v>553</v>
      </c>
      <c r="C82" s="835" t="s">
        <v>567</v>
      </c>
      <c r="D82" s="863" t="s">
        <v>568</v>
      </c>
      <c r="E82" s="835" t="s">
        <v>1606</v>
      </c>
      <c r="F82" s="863" t="s">
        <v>1607</v>
      </c>
      <c r="G82" s="835" t="s">
        <v>1612</v>
      </c>
      <c r="H82" s="835" t="s">
        <v>1613</v>
      </c>
      <c r="I82" s="849">
        <v>0.54000002145767212</v>
      </c>
      <c r="J82" s="849">
        <v>400</v>
      </c>
      <c r="K82" s="850">
        <v>216</v>
      </c>
    </row>
    <row r="83" spans="1:11" ht="14.45" customHeight="1" x14ac:dyDescent="0.2">
      <c r="A83" s="831" t="s">
        <v>552</v>
      </c>
      <c r="B83" s="832" t="s">
        <v>553</v>
      </c>
      <c r="C83" s="835" t="s">
        <v>567</v>
      </c>
      <c r="D83" s="863" t="s">
        <v>568</v>
      </c>
      <c r="E83" s="835" t="s">
        <v>1606</v>
      </c>
      <c r="F83" s="863" t="s">
        <v>1607</v>
      </c>
      <c r="G83" s="835" t="s">
        <v>1608</v>
      </c>
      <c r="H83" s="835" t="s">
        <v>1686</v>
      </c>
      <c r="I83" s="849">
        <v>0.3000000059604645</v>
      </c>
      <c r="J83" s="849">
        <v>1000</v>
      </c>
      <c r="K83" s="850">
        <v>301.22000122070313</v>
      </c>
    </row>
    <row r="84" spans="1:11" ht="14.45" customHeight="1" x14ac:dyDescent="0.2">
      <c r="A84" s="831" t="s">
        <v>552</v>
      </c>
      <c r="B84" s="832" t="s">
        <v>553</v>
      </c>
      <c r="C84" s="835" t="s">
        <v>567</v>
      </c>
      <c r="D84" s="863" t="s">
        <v>568</v>
      </c>
      <c r="E84" s="835" t="s">
        <v>1606</v>
      </c>
      <c r="F84" s="863" t="s">
        <v>1607</v>
      </c>
      <c r="G84" s="835" t="s">
        <v>1610</v>
      </c>
      <c r="H84" s="835" t="s">
        <v>1687</v>
      </c>
      <c r="I84" s="849">
        <v>0.30500000715255737</v>
      </c>
      <c r="J84" s="849">
        <v>1100</v>
      </c>
      <c r="K84" s="850">
        <v>335</v>
      </c>
    </row>
    <row r="85" spans="1:11" ht="14.45" customHeight="1" x14ac:dyDescent="0.2">
      <c r="A85" s="831" t="s">
        <v>552</v>
      </c>
      <c r="B85" s="832" t="s">
        <v>553</v>
      </c>
      <c r="C85" s="835" t="s">
        <v>567</v>
      </c>
      <c r="D85" s="863" t="s">
        <v>568</v>
      </c>
      <c r="E85" s="835" t="s">
        <v>1606</v>
      </c>
      <c r="F85" s="863" t="s">
        <v>1607</v>
      </c>
      <c r="G85" s="835" t="s">
        <v>1612</v>
      </c>
      <c r="H85" s="835" t="s">
        <v>1688</v>
      </c>
      <c r="I85" s="849">
        <v>0.55000001192092896</v>
      </c>
      <c r="J85" s="849">
        <v>100</v>
      </c>
      <c r="K85" s="850">
        <v>55</v>
      </c>
    </row>
    <row r="86" spans="1:11" ht="14.45" customHeight="1" x14ac:dyDescent="0.2">
      <c r="A86" s="831" t="s">
        <v>552</v>
      </c>
      <c r="B86" s="832" t="s">
        <v>553</v>
      </c>
      <c r="C86" s="835" t="s">
        <v>567</v>
      </c>
      <c r="D86" s="863" t="s">
        <v>568</v>
      </c>
      <c r="E86" s="835" t="s">
        <v>1606</v>
      </c>
      <c r="F86" s="863" t="s">
        <v>1607</v>
      </c>
      <c r="G86" s="835" t="s">
        <v>1616</v>
      </c>
      <c r="H86" s="835" t="s">
        <v>1617</v>
      </c>
      <c r="I86" s="849">
        <v>0.97000002861022949</v>
      </c>
      <c r="J86" s="849">
        <v>400</v>
      </c>
      <c r="K86" s="850">
        <v>388</v>
      </c>
    </row>
    <row r="87" spans="1:11" ht="14.45" customHeight="1" x14ac:dyDescent="0.2">
      <c r="A87" s="831" t="s">
        <v>552</v>
      </c>
      <c r="B87" s="832" t="s">
        <v>553</v>
      </c>
      <c r="C87" s="835" t="s">
        <v>567</v>
      </c>
      <c r="D87" s="863" t="s">
        <v>568</v>
      </c>
      <c r="E87" s="835" t="s">
        <v>1606</v>
      </c>
      <c r="F87" s="863" t="s">
        <v>1607</v>
      </c>
      <c r="G87" s="835" t="s">
        <v>1616</v>
      </c>
      <c r="H87" s="835" t="s">
        <v>1618</v>
      </c>
      <c r="I87" s="849">
        <v>0.96666665871938073</v>
      </c>
      <c r="J87" s="849">
        <v>300</v>
      </c>
      <c r="K87" s="850">
        <v>290.48000335693359</v>
      </c>
    </row>
    <row r="88" spans="1:11" ht="14.45" customHeight="1" x14ac:dyDescent="0.2">
      <c r="A88" s="831" t="s">
        <v>552</v>
      </c>
      <c r="B88" s="832" t="s">
        <v>553</v>
      </c>
      <c r="C88" s="835" t="s">
        <v>567</v>
      </c>
      <c r="D88" s="863" t="s">
        <v>568</v>
      </c>
      <c r="E88" s="835" t="s">
        <v>1625</v>
      </c>
      <c r="F88" s="863" t="s">
        <v>1626</v>
      </c>
      <c r="G88" s="835" t="s">
        <v>1627</v>
      </c>
      <c r="H88" s="835" t="s">
        <v>1628</v>
      </c>
      <c r="I88" s="849">
        <v>0.62999999523162842</v>
      </c>
      <c r="J88" s="849">
        <v>5600</v>
      </c>
      <c r="K88" s="850">
        <v>3528</v>
      </c>
    </row>
    <row r="89" spans="1:11" ht="14.45" customHeight="1" x14ac:dyDescent="0.2">
      <c r="A89" s="831" t="s">
        <v>552</v>
      </c>
      <c r="B89" s="832" t="s">
        <v>553</v>
      </c>
      <c r="C89" s="835" t="s">
        <v>567</v>
      </c>
      <c r="D89" s="863" t="s">
        <v>568</v>
      </c>
      <c r="E89" s="835" t="s">
        <v>1625</v>
      </c>
      <c r="F89" s="863" t="s">
        <v>1626</v>
      </c>
      <c r="G89" s="835" t="s">
        <v>1629</v>
      </c>
      <c r="H89" s="835" t="s">
        <v>1630</v>
      </c>
      <c r="I89" s="849">
        <v>0.62999999523162842</v>
      </c>
      <c r="J89" s="849">
        <v>6400</v>
      </c>
      <c r="K89" s="850">
        <v>4032</v>
      </c>
    </row>
    <row r="90" spans="1:11" ht="14.45" customHeight="1" x14ac:dyDescent="0.2">
      <c r="A90" s="831" t="s">
        <v>552</v>
      </c>
      <c r="B90" s="832" t="s">
        <v>553</v>
      </c>
      <c r="C90" s="835" t="s">
        <v>567</v>
      </c>
      <c r="D90" s="863" t="s">
        <v>568</v>
      </c>
      <c r="E90" s="835" t="s">
        <v>1625</v>
      </c>
      <c r="F90" s="863" t="s">
        <v>1626</v>
      </c>
      <c r="G90" s="835" t="s">
        <v>1689</v>
      </c>
      <c r="H90" s="835" t="s">
        <v>1690</v>
      </c>
      <c r="I90" s="849">
        <v>1.2200000286102295</v>
      </c>
      <c r="J90" s="849">
        <v>1000</v>
      </c>
      <c r="K90" s="850">
        <v>1220</v>
      </c>
    </row>
    <row r="91" spans="1:11" ht="14.45" customHeight="1" x14ac:dyDescent="0.2">
      <c r="A91" s="831" t="s">
        <v>552</v>
      </c>
      <c r="B91" s="832" t="s">
        <v>553</v>
      </c>
      <c r="C91" s="835" t="s">
        <v>567</v>
      </c>
      <c r="D91" s="863" t="s">
        <v>568</v>
      </c>
      <c r="E91" s="835" t="s">
        <v>1625</v>
      </c>
      <c r="F91" s="863" t="s">
        <v>1626</v>
      </c>
      <c r="G91" s="835" t="s">
        <v>1627</v>
      </c>
      <c r="H91" s="835" t="s">
        <v>1631</v>
      </c>
      <c r="I91" s="849">
        <v>0.62799999713897703</v>
      </c>
      <c r="J91" s="849">
        <v>3000</v>
      </c>
      <c r="K91" s="850">
        <v>1884</v>
      </c>
    </row>
    <row r="92" spans="1:11" ht="14.45" customHeight="1" x14ac:dyDescent="0.2">
      <c r="A92" s="831" t="s">
        <v>552</v>
      </c>
      <c r="B92" s="832" t="s">
        <v>553</v>
      </c>
      <c r="C92" s="835" t="s">
        <v>567</v>
      </c>
      <c r="D92" s="863" t="s">
        <v>568</v>
      </c>
      <c r="E92" s="835" t="s">
        <v>1625</v>
      </c>
      <c r="F92" s="863" t="s">
        <v>1626</v>
      </c>
      <c r="G92" s="835" t="s">
        <v>1629</v>
      </c>
      <c r="H92" s="835" t="s">
        <v>1632</v>
      </c>
      <c r="I92" s="849">
        <v>0.62833333015441895</v>
      </c>
      <c r="J92" s="849">
        <v>3600</v>
      </c>
      <c r="K92" s="850">
        <v>2258</v>
      </c>
    </row>
    <row r="93" spans="1:11" ht="14.45" customHeight="1" x14ac:dyDescent="0.2">
      <c r="A93" s="831" t="s">
        <v>552</v>
      </c>
      <c r="B93" s="832" t="s">
        <v>553</v>
      </c>
      <c r="C93" s="835" t="s">
        <v>567</v>
      </c>
      <c r="D93" s="863" t="s">
        <v>568</v>
      </c>
      <c r="E93" s="835" t="s">
        <v>1625</v>
      </c>
      <c r="F93" s="863" t="s">
        <v>1626</v>
      </c>
      <c r="G93" s="835" t="s">
        <v>1691</v>
      </c>
      <c r="H93" s="835" t="s">
        <v>1692</v>
      </c>
      <c r="I93" s="849">
        <v>0.62000000476837158</v>
      </c>
      <c r="J93" s="849">
        <v>340</v>
      </c>
      <c r="K93" s="850">
        <v>210.80000305175781</v>
      </c>
    </row>
    <row r="94" spans="1:11" ht="14.45" customHeight="1" x14ac:dyDescent="0.2">
      <c r="A94" s="831" t="s">
        <v>552</v>
      </c>
      <c r="B94" s="832" t="s">
        <v>553</v>
      </c>
      <c r="C94" s="835" t="s">
        <v>570</v>
      </c>
      <c r="D94" s="863" t="s">
        <v>571</v>
      </c>
      <c r="E94" s="835" t="s">
        <v>1562</v>
      </c>
      <c r="F94" s="863" t="s">
        <v>1563</v>
      </c>
      <c r="G94" s="835" t="s">
        <v>1693</v>
      </c>
      <c r="H94" s="835" t="s">
        <v>1694</v>
      </c>
      <c r="I94" s="849">
        <v>9.380000114440918</v>
      </c>
      <c r="J94" s="849">
        <v>1</v>
      </c>
      <c r="K94" s="850">
        <v>9.380000114440918</v>
      </c>
    </row>
    <row r="95" spans="1:11" ht="14.45" customHeight="1" x14ac:dyDescent="0.2">
      <c r="A95" s="831" t="s">
        <v>552</v>
      </c>
      <c r="B95" s="832" t="s">
        <v>553</v>
      </c>
      <c r="C95" s="835" t="s">
        <v>570</v>
      </c>
      <c r="D95" s="863" t="s">
        <v>571</v>
      </c>
      <c r="E95" s="835" t="s">
        <v>1562</v>
      </c>
      <c r="F95" s="863" t="s">
        <v>1563</v>
      </c>
      <c r="G95" s="835" t="s">
        <v>1695</v>
      </c>
      <c r="H95" s="835" t="s">
        <v>1696</v>
      </c>
      <c r="I95" s="849">
        <v>10.119999885559082</v>
      </c>
      <c r="J95" s="849">
        <v>1</v>
      </c>
      <c r="K95" s="850">
        <v>10.119999885559082</v>
      </c>
    </row>
    <row r="96" spans="1:11" ht="14.45" customHeight="1" x14ac:dyDescent="0.2">
      <c r="A96" s="831" t="s">
        <v>552</v>
      </c>
      <c r="B96" s="832" t="s">
        <v>553</v>
      </c>
      <c r="C96" s="835" t="s">
        <v>570</v>
      </c>
      <c r="D96" s="863" t="s">
        <v>571</v>
      </c>
      <c r="E96" s="835" t="s">
        <v>1566</v>
      </c>
      <c r="F96" s="863" t="s">
        <v>1567</v>
      </c>
      <c r="G96" s="835" t="s">
        <v>1697</v>
      </c>
      <c r="H96" s="835" t="s">
        <v>1698</v>
      </c>
      <c r="I96" s="849">
        <v>2.3599998950958252</v>
      </c>
      <c r="J96" s="849">
        <v>6</v>
      </c>
      <c r="K96" s="850">
        <v>14.159999847412109</v>
      </c>
    </row>
    <row r="97" spans="1:11" ht="14.45" customHeight="1" x14ac:dyDescent="0.2">
      <c r="A97" s="831" t="s">
        <v>552</v>
      </c>
      <c r="B97" s="832" t="s">
        <v>553</v>
      </c>
      <c r="C97" s="835" t="s">
        <v>570</v>
      </c>
      <c r="D97" s="863" t="s">
        <v>571</v>
      </c>
      <c r="E97" s="835" t="s">
        <v>1566</v>
      </c>
      <c r="F97" s="863" t="s">
        <v>1567</v>
      </c>
      <c r="G97" s="835" t="s">
        <v>1699</v>
      </c>
      <c r="H97" s="835" t="s">
        <v>1700</v>
      </c>
      <c r="I97" s="849">
        <v>0.81999999284744263</v>
      </c>
      <c r="J97" s="849">
        <v>300</v>
      </c>
      <c r="K97" s="850">
        <v>246</v>
      </c>
    </row>
    <row r="98" spans="1:11" ht="14.45" customHeight="1" x14ac:dyDescent="0.2">
      <c r="A98" s="831" t="s">
        <v>552</v>
      </c>
      <c r="B98" s="832" t="s">
        <v>553</v>
      </c>
      <c r="C98" s="835" t="s">
        <v>570</v>
      </c>
      <c r="D98" s="863" t="s">
        <v>571</v>
      </c>
      <c r="E98" s="835" t="s">
        <v>1566</v>
      </c>
      <c r="F98" s="863" t="s">
        <v>1567</v>
      </c>
      <c r="G98" s="835" t="s">
        <v>1581</v>
      </c>
      <c r="H98" s="835" t="s">
        <v>1582</v>
      </c>
      <c r="I98" s="849">
        <v>1.0900000333786011</v>
      </c>
      <c r="J98" s="849">
        <v>300</v>
      </c>
      <c r="K98" s="850">
        <v>327</v>
      </c>
    </row>
    <row r="99" spans="1:11" ht="14.45" customHeight="1" x14ac:dyDescent="0.2">
      <c r="A99" s="831" t="s">
        <v>552</v>
      </c>
      <c r="B99" s="832" t="s">
        <v>553</v>
      </c>
      <c r="C99" s="835" t="s">
        <v>570</v>
      </c>
      <c r="D99" s="863" t="s">
        <v>571</v>
      </c>
      <c r="E99" s="835" t="s">
        <v>1566</v>
      </c>
      <c r="F99" s="863" t="s">
        <v>1567</v>
      </c>
      <c r="G99" s="835" t="s">
        <v>1584</v>
      </c>
      <c r="H99" s="835" t="s">
        <v>1701</v>
      </c>
      <c r="I99" s="849">
        <v>0.47999998927116394</v>
      </c>
      <c r="J99" s="849">
        <v>200</v>
      </c>
      <c r="K99" s="850">
        <v>96</v>
      </c>
    </row>
    <row r="100" spans="1:11" ht="14.45" customHeight="1" x14ac:dyDescent="0.2">
      <c r="A100" s="831" t="s">
        <v>552</v>
      </c>
      <c r="B100" s="832" t="s">
        <v>553</v>
      </c>
      <c r="C100" s="835" t="s">
        <v>570</v>
      </c>
      <c r="D100" s="863" t="s">
        <v>571</v>
      </c>
      <c r="E100" s="835" t="s">
        <v>1566</v>
      </c>
      <c r="F100" s="863" t="s">
        <v>1567</v>
      </c>
      <c r="G100" s="835" t="s">
        <v>1584</v>
      </c>
      <c r="H100" s="835" t="s">
        <v>1702</v>
      </c>
      <c r="I100" s="849">
        <v>0.47999998927116394</v>
      </c>
      <c r="J100" s="849">
        <v>300</v>
      </c>
      <c r="K100" s="850">
        <v>144</v>
      </c>
    </row>
    <row r="101" spans="1:11" ht="14.45" customHeight="1" x14ac:dyDescent="0.2">
      <c r="A101" s="831" t="s">
        <v>552</v>
      </c>
      <c r="B101" s="832" t="s">
        <v>553</v>
      </c>
      <c r="C101" s="835" t="s">
        <v>570</v>
      </c>
      <c r="D101" s="863" t="s">
        <v>571</v>
      </c>
      <c r="E101" s="835" t="s">
        <v>1566</v>
      </c>
      <c r="F101" s="863" t="s">
        <v>1567</v>
      </c>
      <c r="G101" s="835" t="s">
        <v>1584</v>
      </c>
      <c r="H101" s="835" t="s">
        <v>1678</v>
      </c>
      <c r="I101" s="849">
        <v>0.47999998927116394</v>
      </c>
      <c r="J101" s="849">
        <v>200</v>
      </c>
      <c r="K101" s="850">
        <v>96</v>
      </c>
    </row>
    <row r="102" spans="1:11" ht="14.45" customHeight="1" x14ac:dyDescent="0.2">
      <c r="A102" s="831" t="s">
        <v>552</v>
      </c>
      <c r="B102" s="832" t="s">
        <v>553</v>
      </c>
      <c r="C102" s="835" t="s">
        <v>570</v>
      </c>
      <c r="D102" s="863" t="s">
        <v>571</v>
      </c>
      <c r="E102" s="835" t="s">
        <v>1566</v>
      </c>
      <c r="F102" s="863" t="s">
        <v>1567</v>
      </c>
      <c r="G102" s="835" t="s">
        <v>1584</v>
      </c>
      <c r="H102" s="835" t="s">
        <v>1703</v>
      </c>
      <c r="I102" s="849">
        <v>0.47999998927116394</v>
      </c>
      <c r="J102" s="849">
        <v>400</v>
      </c>
      <c r="K102" s="850">
        <v>192</v>
      </c>
    </row>
    <row r="103" spans="1:11" ht="14.45" customHeight="1" x14ac:dyDescent="0.2">
      <c r="A103" s="831" t="s">
        <v>552</v>
      </c>
      <c r="B103" s="832" t="s">
        <v>553</v>
      </c>
      <c r="C103" s="835" t="s">
        <v>570</v>
      </c>
      <c r="D103" s="863" t="s">
        <v>571</v>
      </c>
      <c r="E103" s="835" t="s">
        <v>1566</v>
      </c>
      <c r="F103" s="863" t="s">
        <v>1567</v>
      </c>
      <c r="G103" s="835" t="s">
        <v>1704</v>
      </c>
      <c r="H103" s="835" t="s">
        <v>1705</v>
      </c>
      <c r="I103" s="849">
        <v>1.1200000047683716</v>
      </c>
      <c r="J103" s="849">
        <v>160</v>
      </c>
      <c r="K103" s="850">
        <v>179.19999694824219</v>
      </c>
    </row>
    <row r="104" spans="1:11" ht="14.45" customHeight="1" x14ac:dyDescent="0.2">
      <c r="A104" s="831" t="s">
        <v>552</v>
      </c>
      <c r="B104" s="832" t="s">
        <v>553</v>
      </c>
      <c r="C104" s="835" t="s">
        <v>570</v>
      </c>
      <c r="D104" s="863" t="s">
        <v>571</v>
      </c>
      <c r="E104" s="835" t="s">
        <v>1566</v>
      </c>
      <c r="F104" s="863" t="s">
        <v>1567</v>
      </c>
      <c r="G104" s="835" t="s">
        <v>1706</v>
      </c>
      <c r="H104" s="835" t="s">
        <v>1707</v>
      </c>
      <c r="I104" s="849">
        <v>1.6699999570846558</v>
      </c>
      <c r="J104" s="849">
        <v>200</v>
      </c>
      <c r="K104" s="850">
        <v>334</v>
      </c>
    </row>
    <row r="105" spans="1:11" ht="14.45" customHeight="1" x14ac:dyDescent="0.2">
      <c r="A105" s="831" t="s">
        <v>552</v>
      </c>
      <c r="B105" s="832" t="s">
        <v>553</v>
      </c>
      <c r="C105" s="835" t="s">
        <v>570</v>
      </c>
      <c r="D105" s="863" t="s">
        <v>571</v>
      </c>
      <c r="E105" s="835" t="s">
        <v>1566</v>
      </c>
      <c r="F105" s="863" t="s">
        <v>1567</v>
      </c>
      <c r="G105" s="835" t="s">
        <v>1706</v>
      </c>
      <c r="H105" s="835" t="s">
        <v>1708</v>
      </c>
      <c r="I105" s="849">
        <v>1.6799999475479126</v>
      </c>
      <c r="J105" s="849">
        <v>200</v>
      </c>
      <c r="K105" s="850">
        <v>336</v>
      </c>
    </row>
    <row r="106" spans="1:11" ht="14.45" customHeight="1" x14ac:dyDescent="0.2">
      <c r="A106" s="831" t="s">
        <v>552</v>
      </c>
      <c r="B106" s="832" t="s">
        <v>553</v>
      </c>
      <c r="C106" s="835" t="s">
        <v>570</v>
      </c>
      <c r="D106" s="863" t="s">
        <v>571</v>
      </c>
      <c r="E106" s="835" t="s">
        <v>1566</v>
      </c>
      <c r="F106" s="863" t="s">
        <v>1567</v>
      </c>
      <c r="G106" s="835" t="s">
        <v>1586</v>
      </c>
      <c r="H106" s="835" t="s">
        <v>1709</v>
      </c>
      <c r="I106" s="849">
        <v>0.67000001668930054</v>
      </c>
      <c r="J106" s="849">
        <v>300</v>
      </c>
      <c r="K106" s="850">
        <v>201</v>
      </c>
    </row>
    <row r="107" spans="1:11" ht="14.45" customHeight="1" x14ac:dyDescent="0.2">
      <c r="A107" s="831" t="s">
        <v>552</v>
      </c>
      <c r="B107" s="832" t="s">
        <v>553</v>
      </c>
      <c r="C107" s="835" t="s">
        <v>570</v>
      </c>
      <c r="D107" s="863" t="s">
        <v>571</v>
      </c>
      <c r="E107" s="835" t="s">
        <v>1566</v>
      </c>
      <c r="F107" s="863" t="s">
        <v>1567</v>
      </c>
      <c r="G107" s="835" t="s">
        <v>1581</v>
      </c>
      <c r="H107" s="835" t="s">
        <v>1583</v>
      </c>
      <c r="I107" s="849">
        <v>1.0850000381469727</v>
      </c>
      <c r="J107" s="849">
        <v>400</v>
      </c>
      <c r="K107" s="850">
        <v>434</v>
      </c>
    </row>
    <row r="108" spans="1:11" ht="14.45" customHeight="1" x14ac:dyDescent="0.2">
      <c r="A108" s="831" t="s">
        <v>552</v>
      </c>
      <c r="B108" s="832" t="s">
        <v>553</v>
      </c>
      <c r="C108" s="835" t="s">
        <v>570</v>
      </c>
      <c r="D108" s="863" t="s">
        <v>571</v>
      </c>
      <c r="E108" s="835" t="s">
        <v>1566</v>
      </c>
      <c r="F108" s="863" t="s">
        <v>1567</v>
      </c>
      <c r="G108" s="835" t="s">
        <v>1584</v>
      </c>
      <c r="H108" s="835" t="s">
        <v>1585</v>
      </c>
      <c r="I108" s="849">
        <v>0.47999998927116394</v>
      </c>
      <c r="J108" s="849">
        <v>1700</v>
      </c>
      <c r="K108" s="850">
        <v>816</v>
      </c>
    </row>
    <row r="109" spans="1:11" ht="14.45" customHeight="1" x14ac:dyDescent="0.2">
      <c r="A109" s="831" t="s">
        <v>552</v>
      </c>
      <c r="B109" s="832" t="s">
        <v>553</v>
      </c>
      <c r="C109" s="835" t="s">
        <v>570</v>
      </c>
      <c r="D109" s="863" t="s">
        <v>571</v>
      </c>
      <c r="E109" s="835" t="s">
        <v>1566</v>
      </c>
      <c r="F109" s="863" t="s">
        <v>1567</v>
      </c>
      <c r="G109" s="835" t="s">
        <v>1586</v>
      </c>
      <c r="H109" s="835" t="s">
        <v>1587</v>
      </c>
      <c r="I109" s="849">
        <v>0.67250001430511475</v>
      </c>
      <c r="J109" s="849">
        <v>1200</v>
      </c>
      <c r="K109" s="850">
        <v>808</v>
      </c>
    </row>
    <row r="110" spans="1:11" ht="14.45" customHeight="1" x14ac:dyDescent="0.2">
      <c r="A110" s="831" t="s">
        <v>552</v>
      </c>
      <c r="B110" s="832" t="s">
        <v>553</v>
      </c>
      <c r="C110" s="835" t="s">
        <v>570</v>
      </c>
      <c r="D110" s="863" t="s">
        <v>571</v>
      </c>
      <c r="E110" s="835" t="s">
        <v>1566</v>
      </c>
      <c r="F110" s="863" t="s">
        <v>1567</v>
      </c>
      <c r="G110" s="835" t="s">
        <v>1710</v>
      </c>
      <c r="H110" s="835" t="s">
        <v>1711</v>
      </c>
      <c r="I110" s="849">
        <v>2.75</v>
      </c>
      <c r="J110" s="849">
        <v>100</v>
      </c>
      <c r="K110" s="850">
        <v>275</v>
      </c>
    </row>
    <row r="111" spans="1:11" ht="14.45" customHeight="1" x14ac:dyDescent="0.2">
      <c r="A111" s="831" t="s">
        <v>552</v>
      </c>
      <c r="B111" s="832" t="s">
        <v>553</v>
      </c>
      <c r="C111" s="835" t="s">
        <v>570</v>
      </c>
      <c r="D111" s="863" t="s">
        <v>571</v>
      </c>
      <c r="E111" s="835" t="s">
        <v>1566</v>
      </c>
      <c r="F111" s="863" t="s">
        <v>1567</v>
      </c>
      <c r="G111" s="835" t="s">
        <v>1682</v>
      </c>
      <c r="H111" s="835" t="s">
        <v>1683</v>
      </c>
      <c r="I111" s="849">
        <v>0.47999998927116394</v>
      </c>
      <c r="J111" s="849">
        <v>200</v>
      </c>
      <c r="K111" s="850">
        <v>96</v>
      </c>
    </row>
    <row r="112" spans="1:11" ht="14.45" customHeight="1" x14ac:dyDescent="0.2">
      <c r="A112" s="831" t="s">
        <v>552</v>
      </c>
      <c r="B112" s="832" t="s">
        <v>553</v>
      </c>
      <c r="C112" s="835" t="s">
        <v>570</v>
      </c>
      <c r="D112" s="863" t="s">
        <v>571</v>
      </c>
      <c r="E112" s="835" t="s">
        <v>1606</v>
      </c>
      <c r="F112" s="863" t="s">
        <v>1607</v>
      </c>
      <c r="G112" s="835" t="s">
        <v>1608</v>
      </c>
      <c r="H112" s="835" t="s">
        <v>1609</v>
      </c>
      <c r="I112" s="849">
        <v>0.30000001192092896</v>
      </c>
      <c r="J112" s="849">
        <v>100</v>
      </c>
      <c r="K112" s="850">
        <v>30</v>
      </c>
    </row>
    <row r="113" spans="1:11" ht="14.45" customHeight="1" x14ac:dyDescent="0.2">
      <c r="A113" s="831" t="s">
        <v>552</v>
      </c>
      <c r="B113" s="832" t="s">
        <v>553</v>
      </c>
      <c r="C113" s="835" t="s">
        <v>570</v>
      </c>
      <c r="D113" s="863" t="s">
        <v>571</v>
      </c>
      <c r="E113" s="835" t="s">
        <v>1606</v>
      </c>
      <c r="F113" s="863" t="s">
        <v>1607</v>
      </c>
      <c r="G113" s="835" t="s">
        <v>1610</v>
      </c>
      <c r="H113" s="835" t="s">
        <v>1611</v>
      </c>
      <c r="I113" s="849">
        <v>0.30200001001358034</v>
      </c>
      <c r="J113" s="849">
        <v>2400</v>
      </c>
      <c r="K113" s="850">
        <v>727</v>
      </c>
    </row>
    <row r="114" spans="1:11" ht="14.45" customHeight="1" x14ac:dyDescent="0.2">
      <c r="A114" s="831" t="s">
        <v>552</v>
      </c>
      <c r="B114" s="832" t="s">
        <v>553</v>
      </c>
      <c r="C114" s="835" t="s">
        <v>570</v>
      </c>
      <c r="D114" s="863" t="s">
        <v>571</v>
      </c>
      <c r="E114" s="835" t="s">
        <v>1606</v>
      </c>
      <c r="F114" s="863" t="s">
        <v>1607</v>
      </c>
      <c r="G114" s="835" t="s">
        <v>1608</v>
      </c>
      <c r="H114" s="835" t="s">
        <v>1686</v>
      </c>
      <c r="I114" s="849">
        <v>0.30500000715255737</v>
      </c>
      <c r="J114" s="849">
        <v>200</v>
      </c>
      <c r="K114" s="850">
        <v>61</v>
      </c>
    </row>
    <row r="115" spans="1:11" ht="14.45" customHeight="1" x14ac:dyDescent="0.2">
      <c r="A115" s="831" t="s">
        <v>552</v>
      </c>
      <c r="B115" s="832" t="s">
        <v>553</v>
      </c>
      <c r="C115" s="835" t="s">
        <v>570</v>
      </c>
      <c r="D115" s="863" t="s">
        <v>571</v>
      </c>
      <c r="E115" s="835" t="s">
        <v>1606</v>
      </c>
      <c r="F115" s="863" t="s">
        <v>1607</v>
      </c>
      <c r="G115" s="835" t="s">
        <v>1610</v>
      </c>
      <c r="H115" s="835" t="s">
        <v>1687</v>
      </c>
      <c r="I115" s="849">
        <v>0.30000001192092896</v>
      </c>
      <c r="J115" s="849">
        <v>2200</v>
      </c>
      <c r="K115" s="850">
        <v>660</v>
      </c>
    </row>
    <row r="116" spans="1:11" ht="14.45" customHeight="1" x14ac:dyDescent="0.2">
      <c r="A116" s="831" t="s">
        <v>552</v>
      </c>
      <c r="B116" s="832" t="s">
        <v>553</v>
      </c>
      <c r="C116" s="835" t="s">
        <v>570</v>
      </c>
      <c r="D116" s="863" t="s">
        <v>571</v>
      </c>
      <c r="E116" s="835" t="s">
        <v>1606</v>
      </c>
      <c r="F116" s="863" t="s">
        <v>1607</v>
      </c>
      <c r="G116" s="835" t="s">
        <v>1612</v>
      </c>
      <c r="H116" s="835" t="s">
        <v>1688</v>
      </c>
      <c r="I116" s="849">
        <v>0.54000002145767212</v>
      </c>
      <c r="J116" s="849">
        <v>100</v>
      </c>
      <c r="K116" s="850">
        <v>54</v>
      </c>
    </row>
    <row r="117" spans="1:11" ht="14.45" customHeight="1" x14ac:dyDescent="0.2">
      <c r="A117" s="831" t="s">
        <v>552</v>
      </c>
      <c r="B117" s="832" t="s">
        <v>553</v>
      </c>
      <c r="C117" s="835" t="s">
        <v>570</v>
      </c>
      <c r="D117" s="863" t="s">
        <v>571</v>
      </c>
      <c r="E117" s="835" t="s">
        <v>1606</v>
      </c>
      <c r="F117" s="863" t="s">
        <v>1607</v>
      </c>
      <c r="G117" s="835" t="s">
        <v>1616</v>
      </c>
      <c r="H117" s="835" t="s">
        <v>1617</v>
      </c>
      <c r="I117" s="849">
        <v>0.97000002861022949</v>
      </c>
      <c r="J117" s="849">
        <v>2100</v>
      </c>
      <c r="K117" s="850">
        <v>2037</v>
      </c>
    </row>
    <row r="118" spans="1:11" ht="14.45" customHeight="1" x14ac:dyDescent="0.2">
      <c r="A118" s="831" t="s">
        <v>552</v>
      </c>
      <c r="B118" s="832" t="s">
        <v>553</v>
      </c>
      <c r="C118" s="835" t="s">
        <v>570</v>
      </c>
      <c r="D118" s="863" t="s">
        <v>571</v>
      </c>
      <c r="E118" s="835" t="s">
        <v>1606</v>
      </c>
      <c r="F118" s="863" t="s">
        <v>1607</v>
      </c>
      <c r="G118" s="835" t="s">
        <v>1616</v>
      </c>
      <c r="H118" s="835" t="s">
        <v>1618</v>
      </c>
      <c r="I118" s="849">
        <v>0.97200002670288088</v>
      </c>
      <c r="J118" s="849">
        <v>2100</v>
      </c>
      <c r="K118" s="850">
        <v>2038</v>
      </c>
    </row>
    <row r="119" spans="1:11" ht="14.45" customHeight="1" x14ac:dyDescent="0.2">
      <c r="A119" s="831" t="s">
        <v>552</v>
      </c>
      <c r="B119" s="832" t="s">
        <v>553</v>
      </c>
      <c r="C119" s="835" t="s">
        <v>570</v>
      </c>
      <c r="D119" s="863" t="s">
        <v>571</v>
      </c>
      <c r="E119" s="835" t="s">
        <v>1625</v>
      </c>
      <c r="F119" s="863" t="s">
        <v>1626</v>
      </c>
      <c r="G119" s="835" t="s">
        <v>1627</v>
      </c>
      <c r="H119" s="835" t="s">
        <v>1628</v>
      </c>
      <c r="I119" s="849">
        <v>0.62999999523162842</v>
      </c>
      <c r="J119" s="849">
        <v>1200</v>
      </c>
      <c r="K119" s="850">
        <v>756</v>
      </c>
    </row>
    <row r="120" spans="1:11" ht="14.45" customHeight="1" x14ac:dyDescent="0.2">
      <c r="A120" s="831" t="s">
        <v>552</v>
      </c>
      <c r="B120" s="832" t="s">
        <v>553</v>
      </c>
      <c r="C120" s="835" t="s">
        <v>570</v>
      </c>
      <c r="D120" s="863" t="s">
        <v>571</v>
      </c>
      <c r="E120" s="835" t="s">
        <v>1625</v>
      </c>
      <c r="F120" s="863" t="s">
        <v>1626</v>
      </c>
      <c r="G120" s="835" t="s">
        <v>1629</v>
      </c>
      <c r="H120" s="835" t="s">
        <v>1630</v>
      </c>
      <c r="I120" s="849">
        <v>0.62999999523162842</v>
      </c>
      <c r="J120" s="849">
        <v>800</v>
      </c>
      <c r="K120" s="850">
        <v>504</v>
      </c>
    </row>
    <row r="121" spans="1:11" ht="14.45" customHeight="1" x14ac:dyDescent="0.2">
      <c r="A121" s="831" t="s">
        <v>552</v>
      </c>
      <c r="B121" s="832" t="s">
        <v>553</v>
      </c>
      <c r="C121" s="835" t="s">
        <v>570</v>
      </c>
      <c r="D121" s="863" t="s">
        <v>571</v>
      </c>
      <c r="E121" s="835" t="s">
        <v>1625</v>
      </c>
      <c r="F121" s="863" t="s">
        <v>1626</v>
      </c>
      <c r="G121" s="835" t="s">
        <v>1627</v>
      </c>
      <c r="H121" s="835" t="s">
        <v>1631</v>
      </c>
      <c r="I121" s="849">
        <v>0.62666666507720947</v>
      </c>
      <c r="J121" s="849">
        <v>800</v>
      </c>
      <c r="K121" s="850">
        <v>500</v>
      </c>
    </row>
    <row r="122" spans="1:11" ht="14.45" customHeight="1" x14ac:dyDescent="0.2">
      <c r="A122" s="831" t="s">
        <v>552</v>
      </c>
      <c r="B122" s="832" t="s">
        <v>553</v>
      </c>
      <c r="C122" s="835" t="s">
        <v>570</v>
      </c>
      <c r="D122" s="863" t="s">
        <v>571</v>
      </c>
      <c r="E122" s="835" t="s">
        <v>1625</v>
      </c>
      <c r="F122" s="863" t="s">
        <v>1626</v>
      </c>
      <c r="G122" s="835" t="s">
        <v>1629</v>
      </c>
      <c r="H122" s="835" t="s">
        <v>1632</v>
      </c>
      <c r="I122" s="849">
        <v>0.62666666507720947</v>
      </c>
      <c r="J122" s="849">
        <v>1200</v>
      </c>
      <c r="K122" s="850">
        <v>752</v>
      </c>
    </row>
    <row r="123" spans="1:11" ht="14.45" customHeight="1" x14ac:dyDescent="0.2">
      <c r="A123" s="831" t="s">
        <v>552</v>
      </c>
      <c r="B123" s="832" t="s">
        <v>553</v>
      </c>
      <c r="C123" s="835" t="s">
        <v>573</v>
      </c>
      <c r="D123" s="863" t="s">
        <v>574</v>
      </c>
      <c r="E123" s="835" t="s">
        <v>1633</v>
      </c>
      <c r="F123" s="863" t="s">
        <v>1634</v>
      </c>
      <c r="G123" s="835" t="s">
        <v>1712</v>
      </c>
      <c r="H123" s="835" t="s">
        <v>1713</v>
      </c>
      <c r="I123" s="849">
        <v>90.75</v>
      </c>
      <c r="J123" s="849">
        <v>1</v>
      </c>
      <c r="K123" s="850">
        <v>90.75</v>
      </c>
    </row>
    <row r="124" spans="1:11" ht="14.45" customHeight="1" x14ac:dyDescent="0.2">
      <c r="A124" s="831" t="s">
        <v>552</v>
      </c>
      <c r="B124" s="832" t="s">
        <v>553</v>
      </c>
      <c r="C124" s="835" t="s">
        <v>573</v>
      </c>
      <c r="D124" s="863" t="s">
        <v>574</v>
      </c>
      <c r="E124" s="835" t="s">
        <v>1633</v>
      </c>
      <c r="F124" s="863" t="s">
        <v>1634</v>
      </c>
      <c r="G124" s="835" t="s">
        <v>1714</v>
      </c>
      <c r="H124" s="835" t="s">
        <v>1715</v>
      </c>
      <c r="I124" s="849">
        <v>238.5</v>
      </c>
      <c r="J124" s="849">
        <v>1</v>
      </c>
      <c r="K124" s="850">
        <v>238.5</v>
      </c>
    </row>
    <row r="125" spans="1:11" ht="14.45" customHeight="1" x14ac:dyDescent="0.2">
      <c r="A125" s="831" t="s">
        <v>552</v>
      </c>
      <c r="B125" s="832" t="s">
        <v>553</v>
      </c>
      <c r="C125" s="835" t="s">
        <v>573</v>
      </c>
      <c r="D125" s="863" t="s">
        <v>574</v>
      </c>
      <c r="E125" s="835" t="s">
        <v>1562</v>
      </c>
      <c r="F125" s="863" t="s">
        <v>1563</v>
      </c>
      <c r="G125" s="835" t="s">
        <v>1716</v>
      </c>
      <c r="H125" s="835" t="s">
        <v>1717</v>
      </c>
      <c r="I125" s="849">
        <v>1.1799999475479126</v>
      </c>
      <c r="J125" s="849">
        <v>30</v>
      </c>
      <c r="K125" s="850">
        <v>35.400001525878906</v>
      </c>
    </row>
    <row r="126" spans="1:11" ht="14.45" customHeight="1" x14ac:dyDescent="0.2">
      <c r="A126" s="831" t="s">
        <v>552</v>
      </c>
      <c r="B126" s="832" t="s">
        <v>553</v>
      </c>
      <c r="C126" s="835" t="s">
        <v>573</v>
      </c>
      <c r="D126" s="863" t="s">
        <v>574</v>
      </c>
      <c r="E126" s="835" t="s">
        <v>1562</v>
      </c>
      <c r="F126" s="863" t="s">
        <v>1563</v>
      </c>
      <c r="G126" s="835" t="s">
        <v>1718</v>
      </c>
      <c r="H126" s="835" t="s">
        <v>1719</v>
      </c>
      <c r="I126" s="849">
        <v>6.5300002098083496</v>
      </c>
      <c r="J126" s="849">
        <v>300</v>
      </c>
      <c r="K126" s="850">
        <v>1959</v>
      </c>
    </row>
    <row r="127" spans="1:11" ht="14.45" customHeight="1" x14ac:dyDescent="0.2">
      <c r="A127" s="831" t="s">
        <v>552</v>
      </c>
      <c r="B127" s="832" t="s">
        <v>553</v>
      </c>
      <c r="C127" s="835" t="s">
        <v>573</v>
      </c>
      <c r="D127" s="863" t="s">
        <v>574</v>
      </c>
      <c r="E127" s="835" t="s">
        <v>1562</v>
      </c>
      <c r="F127" s="863" t="s">
        <v>1563</v>
      </c>
      <c r="G127" s="835" t="s">
        <v>1645</v>
      </c>
      <c r="H127" s="835" t="s">
        <v>1646</v>
      </c>
      <c r="I127" s="849">
        <v>13.079999923706055</v>
      </c>
      <c r="J127" s="849">
        <v>84</v>
      </c>
      <c r="K127" s="850">
        <v>1098.7200317382813</v>
      </c>
    </row>
    <row r="128" spans="1:11" ht="14.45" customHeight="1" x14ac:dyDescent="0.2">
      <c r="A128" s="831" t="s">
        <v>552</v>
      </c>
      <c r="B128" s="832" t="s">
        <v>553</v>
      </c>
      <c r="C128" s="835" t="s">
        <v>573</v>
      </c>
      <c r="D128" s="863" t="s">
        <v>574</v>
      </c>
      <c r="E128" s="835" t="s">
        <v>1562</v>
      </c>
      <c r="F128" s="863" t="s">
        <v>1563</v>
      </c>
      <c r="G128" s="835" t="s">
        <v>1720</v>
      </c>
      <c r="H128" s="835" t="s">
        <v>1721</v>
      </c>
      <c r="I128" s="849">
        <v>15.029999732971191</v>
      </c>
      <c r="J128" s="849">
        <v>2</v>
      </c>
      <c r="K128" s="850">
        <v>30.059999465942383</v>
      </c>
    </row>
    <row r="129" spans="1:11" ht="14.45" customHeight="1" x14ac:dyDescent="0.2">
      <c r="A129" s="831" t="s">
        <v>552</v>
      </c>
      <c r="B129" s="832" t="s">
        <v>553</v>
      </c>
      <c r="C129" s="835" t="s">
        <v>573</v>
      </c>
      <c r="D129" s="863" t="s">
        <v>574</v>
      </c>
      <c r="E129" s="835" t="s">
        <v>1562</v>
      </c>
      <c r="F129" s="863" t="s">
        <v>1563</v>
      </c>
      <c r="G129" s="835" t="s">
        <v>1722</v>
      </c>
      <c r="H129" s="835" t="s">
        <v>1723</v>
      </c>
      <c r="I129" s="849">
        <v>0.37999999523162842</v>
      </c>
      <c r="J129" s="849">
        <v>50</v>
      </c>
      <c r="K129" s="850">
        <v>19</v>
      </c>
    </row>
    <row r="130" spans="1:11" ht="14.45" customHeight="1" x14ac:dyDescent="0.2">
      <c r="A130" s="831" t="s">
        <v>552</v>
      </c>
      <c r="B130" s="832" t="s">
        <v>553</v>
      </c>
      <c r="C130" s="835" t="s">
        <v>573</v>
      </c>
      <c r="D130" s="863" t="s">
        <v>574</v>
      </c>
      <c r="E130" s="835" t="s">
        <v>1562</v>
      </c>
      <c r="F130" s="863" t="s">
        <v>1563</v>
      </c>
      <c r="G130" s="835" t="s">
        <v>1645</v>
      </c>
      <c r="H130" s="835" t="s">
        <v>1647</v>
      </c>
      <c r="I130" s="849">
        <v>13.079999923706055</v>
      </c>
      <c r="J130" s="849">
        <v>216</v>
      </c>
      <c r="K130" s="850">
        <v>2825.2800903320313</v>
      </c>
    </row>
    <row r="131" spans="1:11" ht="14.45" customHeight="1" x14ac:dyDescent="0.2">
      <c r="A131" s="831" t="s">
        <v>552</v>
      </c>
      <c r="B131" s="832" t="s">
        <v>553</v>
      </c>
      <c r="C131" s="835" t="s">
        <v>573</v>
      </c>
      <c r="D131" s="863" t="s">
        <v>574</v>
      </c>
      <c r="E131" s="835" t="s">
        <v>1562</v>
      </c>
      <c r="F131" s="863" t="s">
        <v>1563</v>
      </c>
      <c r="G131" s="835" t="s">
        <v>1724</v>
      </c>
      <c r="H131" s="835" t="s">
        <v>1725</v>
      </c>
      <c r="I131" s="849">
        <v>7.5900001525878906</v>
      </c>
      <c r="J131" s="849">
        <v>2</v>
      </c>
      <c r="K131" s="850">
        <v>15.180000305175781</v>
      </c>
    </row>
    <row r="132" spans="1:11" ht="14.45" customHeight="1" x14ac:dyDescent="0.2">
      <c r="A132" s="831" t="s">
        <v>552</v>
      </c>
      <c r="B132" s="832" t="s">
        <v>553</v>
      </c>
      <c r="C132" s="835" t="s">
        <v>573</v>
      </c>
      <c r="D132" s="863" t="s">
        <v>574</v>
      </c>
      <c r="E132" s="835" t="s">
        <v>1562</v>
      </c>
      <c r="F132" s="863" t="s">
        <v>1563</v>
      </c>
      <c r="G132" s="835" t="s">
        <v>1724</v>
      </c>
      <c r="H132" s="835" t="s">
        <v>1726</v>
      </c>
      <c r="I132" s="849">
        <v>7.5900001525878906</v>
      </c>
      <c r="J132" s="849">
        <v>2</v>
      </c>
      <c r="K132" s="850">
        <v>15.180000305175781</v>
      </c>
    </row>
    <row r="133" spans="1:11" ht="14.45" customHeight="1" x14ac:dyDescent="0.2">
      <c r="A133" s="831" t="s">
        <v>552</v>
      </c>
      <c r="B133" s="832" t="s">
        <v>553</v>
      </c>
      <c r="C133" s="835" t="s">
        <v>573</v>
      </c>
      <c r="D133" s="863" t="s">
        <v>574</v>
      </c>
      <c r="E133" s="835" t="s">
        <v>1562</v>
      </c>
      <c r="F133" s="863" t="s">
        <v>1563</v>
      </c>
      <c r="G133" s="835" t="s">
        <v>1727</v>
      </c>
      <c r="H133" s="835" t="s">
        <v>1728</v>
      </c>
      <c r="I133" s="849">
        <v>8.3400001525878906</v>
      </c>
      <c r="J133" s="849">
        <v>2</v>
      </c>
      <c r="K133" s="850">
        <v>16.680000305175781</v>
      </c>
    </row>
    <row r="134" spans="1:11" ht="14.45" customHeight="1" x14ac:dyDescent="0.2">
      <c r="A134" s="831" t="s">
        <v>552</v>
      </c>
      <c r="B134" s="832" t="s">
        <v>553</v>
      </c>
      <c r="C134" s="835" t="s">
        <v>573</v>
      </c>
      <c r="D134" s="863" t="s">
        <v>574</v>
      </c>
      <c r="E134" s="835" t="s">
        <v>1562</v>
      </c>
      <c r="F134" s="863" t="s">
        <v>1563</v>
      </c>
      <c r="G134" s="835" t="s">
        <v>1648</v>
      </c>
      <c r="H134" s="835" t="s">
        <v>1649</v>
      </c>
      <c r="I134" s="849">
        <v>72.220001220703125</v>
      </c>
      <c r="J134" s="849">
        <v>32</v>
      </c>
      <c r="K134" s="850">
        <v>2311.0400390625</v>
      </c>
    </row>
    <row r="135" spans="1:11" ht="14.45" customHeight="1" x14ac:dyDescent="0.2">
      <c r="A135" s="831" t="s">
        <v>552</v>
      </c>
      <c r="B135" s="832" t="s">
        <v>553</v>
      </c>
      <c r="C135" s="835" t="s">
        <v>573</v>
      </c>
      <c r="D135" s="863" t="s">
        <v>574</v>
      </c>
      <c r="E135" s="835" t="s">
        <v>1562</v>
      </c>
      <c r="F135" s="863" t="s">
        <v>1563</v>
      </c>
      <c r="G135" s="835" t="s">
        <v>1648</v>
      </c>
      <c r="H135" s="835" t="s">
        <v>1650</v>
      </c>
      <c r="I135" s="849">
        <v>72.220001220703125</v>
      </c>
      <c r="J135" s="849">
        <v>44</v>
      </c>
      <c r="K135" s="850">
        <v>3177.6800537109375</v>
      </c>
    </row>
    <row r="136" spans="1:11" ht="14.45" customHeight="1" x14ac:dyDescent="0.2">
      <c r="A136" s="831" t="s">
        <v>552</v>
      </c>
      <c r="B136" s="832" t="s">
        <v>553</v>
      </c>
      <c r="C136" s="835" t="s">
        <v>573</v>
      </c>
      <c r="D136" s="863" t="s">
        <v>574</v>
      </c>
      <c r="E136" s="835" t="s">
        <v>1562</v>
      </c>
      <c r="F136" s="863" t="s">
        <v>1563</v>
      </c>
      <c r="G136" s="835" t="s">
        <v>1729</v>
      </c>
      <c r="H136" s="835" t="s">
        <v>1730</v>
      </c>
      <c r="I136" s="849">
        <v>2.7400000095367432</v>
      </c>
      <c r="J136" s="849">
        <v>60</v>
      </c>
      <c r="K136" s="850">
        <v>164.39999389648438</v>
      </c>
    </row>
    <row r="137" spans="1:11" ht="14.45" customHeight="1" x14ac:dyDescent="0.2">
      <c r="A137" s="831" t="s">
        <v>552</v>
      </c>
      <c r="B137" s="832" t="s">
        <v>553</v>
      </c>
      <c r="C137" s="835" t="s">
        <v>573</v>
      </c>
      <c r="D137" s="863" t="s">
        <v>574</v>
      </c>
      <c r="E137" s="835" t="s">
        <v>1562</v>
      </c>
      <c r="F137" s="863" t="s">
        <v>1563</v>
      </c>
      <c r="G137" s="835" t="s">
        <v>1651</v>
      </c>
      <c r="H137" s="835" t="s">
        <v>1652</v>
      </c>
      <c r="I137" s="849">
        <v>30.506000137329103</v>
      </c>
      <c r="J137" s="849">
        <v>22</v>
      </c>
      <c r="K137" s="850">
        <v>671.13999938964844</v>
      </c>
    </row>
    <row r="138" spans="1:11" ht="14.45" customHeight="1" x14ac:dyDescent="0.2">
      <c r="A138" s="831" t="s">
        <v>552</v>
      </c>
      <c r="B138" s="832" t="s">
        <v>553</v>
      </c>
      <c r="C138" s="835" t="s">
        <v>573</v>
      </c>
      <c r="D138" s="863" t="s">
        <v>574</v>
      </c>
      <c r="E138" s="835" t="s">
        <v>1562</v>
      </c>
      <c r="F138" s="863" t="s">
        <v>1563</v>
      </c>
      <c r="G138" s="835" t="s">
        <v>1651</v>
      </c>
      <c r="H138" s="835" t="s">
        <v>1731</v>
      </c>
      <c r="I138" s="849">
        <v>30.164999961853027</v>
      </c>
      <c r="J138" s="849">
        <v>24</v>
      </c>
      <c r="K138" s="850">
        <v>723.22000885009766</v>
      </c>
    </row>
    <row r="139" spans="1:11" ht="14.45" customHeight="1" x14ac:dyDescent="0.2">
      <c r="A139" s="831" t="s">
        <v>552</v>
      </c>
      <c r="B139" s="832" t="s">
        <v>553</v>
      </c>
      <c r="C139" s="835" t="s">
        <v>573</v>
      </c>
      <c r="D139" s="863" t="s">
        <v>574</v>
      </c>
      <c r="E139" s="835" t="s">
        <v>1566</v>
      </c>
      <c r="F139" s="863" t="s">
        <v>1567</v>
      </c>
      <c r="G139" s="835" t="s">
        <v>1697</v>
      </c>
      <c r="H139" s="835" t="s">
        <v>1698</v>
      </c>
      <c r="I139" s="849">
        <v>2.3599998950958252</v>
      </c>
      <c r="J139" s="849">
        <v>6</v>
      </c>
      <c r="K139" s="850">
        <v>14.159999847412109</v>
      </c>
    </row>
    <row r="140" spans="1:11" ht="14.45" customHeight="1" x14ac:dyDescent="0.2">
      <c r="A140" s="831" t="s">
        <v>552</v>
      </c>
      <c r="B140" s="832" t="s">
        <v>553</v>
      </c>
      <c r="C140" s="835" t="s">
        <v>573</v>
      </c>
      <c r="D140" s="863" t="s">
        <v>574</v>
      </c>
      <c r="E140" s="835" t="s">
        <v>1566</v>
      </c>
      <c r="F140" s="863" t="s">
        <v>1567</v>
      </c>
      <c r="G140" s="835" t="s">
        <v>1653</v>
      </c>
      <c r="H140" s="835" t="s">
        <v>1655</v>
      </c>
      <c r="I140" s="849">
        <v>1.6799999475479126</v>
      </c>
      <c r="J140" s="849">
        <v>1000</v>
      </c>
      <c r="K140" s="850">
        <v>1680</v>
      </c>
    </row>
    <row r="141" spans="1:11" ht="14.45" customHeight="1" x14ac:dyDescent="0.2">
      <c r="A141" s="831" t="s">
        <v>552</v>
      </c>
      <c r="B141" s="832" t="s">
        <v>553</v>
      </c>
      <c r="C141" s="835" t="s">
        <v>573</v>
      </c>
      <c r="D141" s="863" t="s">
        <v>574</v>
      </c>
      <c r="E141" s="835" t="s">
        <v>1566</v>
      </c>
      <c r="F141" s="863" t="s">
        <v>1567</v>
      </c>
      <c r="G141" s="835" t="s">
        <v>1657</v>
      </c>
      <c r="H141" s="835" t="s">
        <v>1732</v>
      </c>
      <c r="I141" s="849">
        <v>33.880001068115234</v>
      </c>
      <c r="J141" s="849">
        <v>1</v>
      </c>
      <c r="K141" s="850">
        <v>33.880001068115234</v>
      </c>
    </row>
    <row r="142" spans="1:11" ht="14.45" customHeight="1" x14ac:dyDescent="0.2">
      <c r="A142" s="831" t="s">
        <v>552</v>
      </c>
      <c r="B142" s="832" t="s">
        <v>553</v>
      </c>
      <c r="C142" s="835" t="s">
        <v>573</v>
      </c>
      <c r="D142" s="863" t="s">
        <v>574</v>
      </c>
      <c r="E142" s="835" t="s">
        <v>1566</v>
      </c>
      <c r="F142" s="863" t="s">
        <v>1567</v>
      </c>
      <c r="G142" s="835" t="s">
        <v>1657</v>
      </c>
      <c r="H142" s="835" t="s">
        <v>1658</v>
      </c>
      <c r="I142" s="849">
        <v>33.880001068115234</v>
      </c>
      <c r="J142" s="849">
        <v>4</v>
      </c>
      <c r="K142" s="850">
        <v>135.52000427246094</v>
      </c>
    </row>
    <row r="143" spans="1:11" ht="14.45" customHeight="1" x14ac:dyDescent="0.2">
      <c r="A143" s="831" t="s">
        <v>552</v>
      </c>
      <c r="B143" s="832" t="s">
        <v>553</v>
      </c>
      <c r="C143" s="835" t="s">
        <v>573</v>
      </c>
      <c r="D143" s="863" t="s">
        <v>574</v>
      </c>
      <c r="E143" s="835" t="s">
        <v>1566</v>
      </c>
      <c r="F143" s="863" t="s">
        <v>1567</v>
      </c>
      <c r="G143" s="835" t="s">
        <v>1659</v>
      </c>
      <c r="H143" s="835" t="s">
        <v>1660</v>
      </c>
      <c r="I143" s="849">
        <v>152.63999938964844</v>
      </c>
      <c r="J143" s="849">
        <v>80</v>
      </c>
      <c r="K143" s="850">
        <v>12211.41015625</v>
      </c>
    </row>
    <row r="144" spans="1:11" ht="14.45" customHeight="1" x14ac:dyDescent="0.2">
      <c r="A144" s="831" t="s">
        <v>552</v>
      </c>
      <c r="B144" s="832" t="s">
        <v>553</v>
      </c>
      <c r="C144" s="835" t="s">
        <v>573</v>
      </c>
      <c r="D144" s="863" t="s">
        <v>574</v>
      </c>
      <c r="E144" s="835" t="s">
        <v>1566</v>
      </c>
      <c r="F144" s="863" t="s">
        <v>1567</v>
      </c>
      <c r="G144" s="835" t="s">
        <v>1659</v>
      </c>
      <c r="H144" s="835" t="s">
        <v>1661</v>
      </c>
      <c r="I144" s="849">
        <v>152.63999938964844</v>
      </c>
      <c r="J144" s="849">
        <v>40</v>
      </c>
      <c r="K144" s="850">
        <v>6105.66015625</v>
      </c>
    </row>
    <row r="145" spans="1:11" ht="14.45" customHeight="1" x14ac:dyDescent="0.2">
      <c r="A145" s="831" t="s">
        <v>552</v>
      </c>
      <c r="B145" s="832" t="s">
        <v>553</v>
      </c>
      <c r="C145" s="835" t="s">
        <v>573</v>
      </c>
      <c r="D145" s="863" t="s">
        <v>574</v>
      </c>
      <c r="E145" s="835" t="s">
        <v>1566</v>
      </c>
      <c r="F145" s="863" t="s">
        <v>1567</v>
      </c>
      <c r="G145" s="835" t="s">
        <v>1662</v>
      </c>
      <c r="H145" s="835" t="s">
        <v>1733</v>
      </c>
      <c r="I145" s="849">
        <v>15.922500133514404</v>
      </c>
      <c r="J145" s="849">
        <v>250</v>
      </c>
      <c r="K145" s="850">
        <v>3980.5</v>
      </c>
    </row>
    <row r="146" spans="1:11" ht="14.45" customHeight="1" x14ac:dyDescent="0.2">
      <c r="A146" s="831" t="s">
        <v>552</v>
      </c>
      <c r="B146" s="832" t="s">
        <v>553</v>
      </c>
      <c r="C146" s="835" t="s">
        <v>573</v>
      </c>
      <c r="D146" s="863" t="s">
        <v>574</v>
      </c>
      <c r="E146" s="835" t="s">
        <v>1566</v>
      </c>
      <c r="F146" s="863" t="s">
        <v>1567</v>
      </c>
      <c r="G146" s="835" t="s">
        <v>1662</v>
      </c>
      <c r="H146" s="835" t="s">
        <v>1663</v>
      </c>
      <c r="I146" s="849">
        <v>15.925000190734863</v>
      </c>
      <c r="J146" s="849">
        <v>500</v>
      </c>
      <c r="K146" s="850">
        <v>7962</v>
      </c>
    </row>
    <row r="147" spans="1:11" ht="14.45" customHeight="1" x14ac:dyDescent="0.2">
      <c r="A147" s="831" t="s">
        <v>552</v>
      </c>
      <c r="B147" s="832" t="s">
        <v>553</v>
      </c>
      <c r="C147" s="835" t="s">
        <v>573</v>
      </c>
      <c r="D147" s="863" t="s">
        <v>574</v>
      </c>
      <c r="E147" s="835" t="s">
        <v>1566</v>
      </c>
      <c r="F147" s="863" t="s">
        <v>1567</v>
      </c>
      <c r="G147" s="835" t="s">
        <v>1734</v>
      </c>
      <c r="H147" s="835" t="s">
        <v>1735</v>
      </c>
      <c r="I147" s="849">
        <v>11.140000343322754</v>
      </c>
      <c r="J147" s="849">
        <v>400</v>
      </c>
      <c r="K147" s="850">
        <v>4456</v>
      </c>
    </row>
    <row r="148" spans="1:11" ht="14.45" customHeight="1" x14ac:dyDescent="0.2">
      <c r="A148" s="831" t="s">
        <v>552</v>
      </c>
      <c r="B148" s="832" t="s">
        <v>553</v>
      </c>
      <c r="C148" s="835" t="s">
        <v>573</v>
      </c>
      <c r="D148" s="863" t="s">
        <v>574</v>
      </c>
      <c r="E148" s="835" t="s">
        <v>1566</v>
      </c>
      <c r="F148" s="863" t="s">
        <v>1567</v>
      </c>
      <c r="G148" s="835" t="s">
        <v>1666</v>
      </c>
      <c r="H148" s="835" t="s">
        <v>1736</v>
      </c>
      <c r="I148" s="849">
        <v>5.2600002288818359</v>
      </c>
      <c r="J148" s="849">
        <v>2800</v>
      </c>
      <c r="K148" s="850">
        <v>14728</v>
      </c>
    </row>
    <row r="149" spans="1:11" ht="14.45" customHeight="1" x14ac:dyDescent="0.2">
      <c r="A149" s="831" t="s">
        <v>552</v>
      </c>
      <c r="B149" s="832" t="s">
        <v>553</v>
      </c>
      <c r="C149" s="835" t="s">
        <v>573</v>
      </c>
      <c r="D149" s="863" t="s">
        <v>574</v>
      </c>
      <c r="E149" s="835" t="s">
        <v>1566</v>
      </c>
      <c r="F149" s="863" t="s">
        <v>1567</v>
      </c>
      <c r="G149" s="835" t="s">
        <v>1664</v>
      </c>
      <c r="H149" s="835" t="s">
        <v>1665</v>
      </c>
      <c r="I149" s="849">
        <v>3.4900000095367432</v>
      </c>
      <c r="J149" s="849">
        <v>2800</v>
      </c>
      <c r="K149" s="850">
        <v>9772</v>
      </c>
    </row>
    <row r="150" spans="1:11" ht="14.45" customHeight="1" x14ac:dyDescent="0.2">
      <c r="A150" s="831" t="s">
        <v>552</v>
      </c>
      <c r="B150" s="832" t="s">
        <v>553</v>
      </c>
      <c r="C150" s="835" t="s">
        <v>573</v>
      </c>
      <c r="D150" s="863" t="s">
        <v>574</v>
      </c>
      <c r="E150" s="835" t="s">
        <v>1566</v>
      </c>
      <c r="F150" s="863" t="s">
        <v>1567</v>
      </c>
      <c r="G150" s="835" t="s">
        <v>1737</v>
      </c>
      <c r="H150" s="835" t="s">
        <v>1738</v>
      </c>
      <c r="I150" s="849">
        <v>115.43000030517578</v>
      </c>
      <c r="J150" s="849">
        <v>100</v>
      </c>
      <c r="K150" s="850">
        <v>11543.400390625</v>
      </c>
    </row>
    <row r="151" spans="1:11" ht="14.45" customHeight="1" x14ac:dyDescent="0.2">
      <c r="A151" s="831" t="s">
        <v>552</v>
      </c>
      <c r="B151" s="832" t="s">
        <v>553</v>
      </c>
      <c r="C151" s="835" t="s">
        <v>573</v>
      </c>
      <c r="D151" s="863" t="s">
        <v>574</v>
      </c>
      <c r="E151" s="835" t="s">
        <v>1566</v>
      </c>
      <c r="F151" s="863" t="s">
        <v>1567</v>
      </c>
      <c r="G151" s="835" t="s">
        <v>1739</v>
      </c>
      <c r="H151" s="835" t="s">
        <v>1740</v>
      </c>
      <c r="I151" s="849">
        <v>845.78997802734375</v>
      </c>
      <c r="J151" s="849">
        <v>110</v>
      </c>
      <c r="K151" s="850">
        <v>93036.904296875</v>
      </c>
    </row>
    <row r="152" spans="1:11" ht="14.45" customHeight="1" x14ac:dyDescent="0.2">
      <c r="A152" s="831" t="s">
        <v>552</v>
      </c>
      <c r="B152" s="832" t="s">
        <v>553</v>
      </c>
      <c r="C152" s="835" t="s">
        <v>573</v>
      </c>
      <c r="D152" s="863" t="s">
        <v>574</v>
      </c>
      <c r="E152" s="835" t="s">
        <v>1566</v>
      </c>
      <c r="F152" s="863" t="s">
        <v>1567</v>
      </c>
      <c r="G152" s="835" t="s">
        <v>1666</v>
      </c>
      <c r="H152" s="835" t="s">
        <v>1667</v>
      </c>
      <c r="I152" s="849">
        <v>5.3866666158040362</v>
      </c>
      <c r="J152" s="849">
        <v>3160</v>
      </c>
      <c r="K152" s="850">
        <v>17034.19970703125</v>
      </c>
    </row>
    <row r="153" spans="1:11" ht="14.45" customHeight="1" x14ac:dyDescent="0.2">
      <c r="A153" s="831" t="s">
        <v>552</v>
      </c>
      <c r="B153" s="832" t="s">
        <v>553</v>
      </c>
      <c r="C153" s="835" t="s">
        <v>573</v>
      </c>
      <c r="D153" s="863" t="s">
        <v>574</v>
      </c>
      <c r="E153" s="835" t="s">
        <v>1566</v>
      </c>
      <c r="F153" s="863" t="s">
        <v>1567</v>
      </c>
      <c r="G153" s="835" t="s">
        <v>1664</v>
      </c>
      <c r="H153" s="835" t="s">
        <v>1668</v>
      </c>
      <c r="I153" s="849">
        <v>3.4350000619888306</v>
      </c>
      <c r="J153" s="849">
        <v>2400</v>
      </c>
      <c r="K153" s="850">
        <v>8298</v>
      </c>
    </row>
    <row r="154" spans="1:11" ht="14.45" customHeight="1" x14ac:dyDescent="0.2">
      <c r="A154" s="831" t="s">
        <v>552</v>
      </c>
      <c r="B154" s="832" t="s">
        <v>553</v>
      </c>
      <c r="C154" s="835" t="s">
        <v>573</v>
      </c>
      <c r="D154" s="863" t="s">
        <v>574</v>
      </c>
      <c r="E154" s="835" t="s">
        <v>1566</v>
      </c>
      <c r="F154" s="863" t="s">
        <v>1567</v>
      </c>
      <c r="G154" s="835" t="s">
        <v>1737</v>
      </c>
      <c r="H154" s="835" t="s">
        <v>1741</v>
      </c>
      <c r="I154" s="849">
        <v>115.43000030517578</v>
      </c>
      <c r="J154" s="849">
        <v>200</v>
      </c>
      <c r="K154" s="850">
        <v>23086.80078125</v>
      </c>
    </row>
    <row r="155" spans="1:11" ht="14.45" customHeight="1" x14ac:dyDescent="0.2">
      <c r="A155" s="831" t="s">
        <v>552</v>
      </c>
      <c r="B155" s="832" t="s">
        <v>553</v>
      </c>
      <c r="C155" s="835" t="s">
        <v>573</v>
      </c>
      <c r="D155" s="863" t="s">
        <v>574</v>
      </c>
      <c r="E155" s="835" t="s">
        <v>1566</v>
      </c>
      <c r="F155" s="863" t="s">
        <v>1567</v>
      </c>
      <c r="G155" s="835" t="s">
        <v>1739</v>
      </c>
      <c r="H155" s="835" t="s">
        <v>1742</v>
      </c>
      <c r="I155" s="849">
        <v>845.78997802734375</v>
      </c>
      <c r="J155" s="849">
        <v>130</v>
      </c>
      <c r="K155" s="850">
        <v>109952.703125</v>
      </c>
    </row>
    <row r="156" spans="1:11" ht="14.45" customHeight="1" x14ac:dyDescent="0.2">
      <c r="A156" s="831" t="s">
        <v>552</v>
      </c>
      <c r="B156" s="832" t="s">
        <v>553</v>
      </c>
      <c r="C156" s="835" t="s">
        <v>573</v>
      </c>
      <c r="D156" s="863" t="s">
        <v>574</v>
      </c>
      <c r="E156" s="835" t="s">
        <v>1566</v>
      </c>
      <c r="F156" s="863" t="s">
        <v>1567</v>
      </c>
      <c r="G156" s="835" t="s">
        <v>1743</v>
      </c>
      <c r="H156" s="835" t="s">
        <v>1744</v>
      </c>
      <c r="I156" s="849">
        <v>434.5</v>
      </c>
      <c r="J156" s="849">
        <v>1</v>
      </c>
      <c r="K156" s="850">
        <v>434.5</v>
      </c>
    </row>
    <row r="157" spans="1:11" ht="14.45" customHeight="1" x14ac:dyDescent="0.2">
      <c r="A157" s="831" t="s">
        <v>552</v>
      </c>
      <c r="B157" s="832" t="s">
        <v>553</v>
      </c>
      <c r="C157" s="835" t="s">
        <v>573</v>
      </c>
      <c r="D157" s="863" t="s">
        <v>574</v>
      </c>
      <c r="E157" s="835" t="s">
        <v>1566</v>
      </c>
      <c r="F157" s="863" t="s">
        <v>1567</v>
      </c>
      <c r="G157" s="835" t="s">
        <v>1745</v>
      </c>
      <c r="H157" s="835" t="s">
        <v>1746</v>
      </c>
      <c r="I157" s="849">
        <v>17.979999542236328</v>
      </c>
      <c r="J157" s="849">
        <v>1200</v>
      </c>
      <c r="K157" s="850">
        <v>21576</v>
      </c>
    </row>
    <row r="158" spans="1:11" ht="14.45" customHeight="1" x14ac:dyDescent="0.2">
      <c r="A158" s="831" t="s">
        <v>552</v>
      </c>
      <c r="B158" s="832" t="s">
        <v>553</v>
      </c>
      <c r="C158" s="835" t="s">
        <v>573</v>
      </c>
      <c r="D158" s="863" t="s">
        <v>574</v>
      </c>
      <c r="E158" s="835" t="s">
        <v>1566</v>
      </c>
      <c r="F158" s="863" t="s">
        <v>1567</v>
      </c>
      <c r="G158" s="835" t="s">
        <v>1745</v>
      </c>
      <c r="H158" s="835" t="s">
        <v>1747</v>
      </c>
      <c r="I158" s="849">
        <v>17.982499599456787</v>
      </c>
      <c r="J158" s="849">
        <v>1201</v>
      </c>
      <c r="K158" s="850">
        <v>21594.98046875</v>
      </c>
    </row>
    <row r="159" spans="1:11" ht="14.45" customHeight="1" x14ac:dyDescent="0.2">
      <c r="A159" s="831" t="s">
        <v>552</v>
      </c>
      <c r="B159" s="832" t="s">
        <v>553</v>
      </c>
      <c r="C159" s="835" t="s">
        <v>573</v>
      </c>
      <c r="D159" s="863" t="s">
        <v>574</v>
      </c>
      <c r="E159" s="835" t="s">
        <v>1566</v>
      </c>
      <c r="F159" s="863" t="s">
        <v>1567</v>
      </c>
      <c r="G159" s="835" t="s">
        <v>1669</v>
      </c>
      <c r="H159" s="835" t="s">
        <v>1670</v>
      </c>
      <c r="I159" s="849">
        <v>17.979999542236328</v>
      </c>
      <c r="J159" s="849">
        <v>2450</v>
      </c>
      <c r="K159" s="850">
        <v>44051</v>
      </c>
    </row>
    <row r="160" spans="1:11" ht="14.45" customHeight="1" x14ac:dyDescent="0.2">
      <c r="A160" s="831" t="s">
        <v>552</v>
      </c>
      <c r="B160" s="832" t="s">
        <v>553</v>
      </c>
      <c r="C160" s="835" t="s">
        <v>573</v>
      </c>
      <c r="D160" s="863" t="s">
        <v>574</v>
      </c>
      <c r="E160" s="835" t="s">
        <v>1566</v>
      </c>
      <c r="F160" s="863" t="s">
        <v>1567</v>
      </c>
      <c r="G160" s="835" t="s">
        <v>1669</v>
      </c>
      <c r="H160" s="835" t="s">
        <v>1748</v>
      </c>
      <c r="I160" s="849">
        <v>17.979999542236328</v>
      </c>
      <c r="J160" s="849">
        <v>2000</v>
      </c>
      <c r="K160" s="850">
        <v>35964.080078125</v>
      </c>
    </row>
    <row r="161" spans="1:11" ht="14.45" customHeight="1" x14ac:dyDescent="0.2">
      <c r="A161" s="831" t="s">
        <v>552</v>
      </c>
      <c r="B161" s="832" t="s">
        <v>553</v>
      </c>
      <c r="C161" s="835" t="s">
        <v>573</v>
      </c>
      <c r="D161" s="863" t="s">
        <v>574</v>
      </c>
      <c r="E161" s="835" t="s">
        <v>1566</v>
      </c>
      <c r="F161" s="863" t="s">
        <v>1567</v>
      </c>
      <c r="G161" s="835" t="s">
        <v>1749</v>
      </c>
      <c r="H161" s="835" t="s">
        <v>1750</v>
      </c>
      <c r="I161" s="849">
        <v>25.010000228881836</v>
      </c>
      <c r="J161" s="849">
        <v>300</v>
      </c>
      <c r="K161" s="850">
        <v>7502</v>
      </c>
    </row>
    <row r="162" spans="1:11" ht="14.45" customHeight="1" x14ac:dyDescent="0.2">
      <c r="A162" s="831" t="s">
        <v>552</v>
      </c>
      <c r="B162" s="832" t="s">
        <v>553</v>
      </c>
      <c r="C162" s="835" t="s">
        <v>573</v>
      </c>
      <c r="D162" s="863" t="s">
        <v>574</v>
      </c>
      <c r="E162" s="835" t="s">
        <v>1566</v>
      </c>
      <c r="F162" s="863" t="s">
        <v>1567</v>
      </c>
      <c r="G162" s="835" t="s">
        <v>1751</v>
      </c>
      <c r="H162" s="835" t="s">
        <v>1752</v>
      </c>
      <c r="I162" s="849">
        <v>1694</v>
      </c>
      <c r="J162" s="849">
        <v>21</v>
      </c>
      <c r="K162" s="850">
        <v>35574</v>
      </c>
    </row>
    <row r="163" spans="1:11" ht="14.45" customHeight="1" x14ac:dyDescent="0.2">
      <c r="A163" s="831" t="s">
        <v>552</v>
      </c>
      <c r="B163" s="832" t="s">
        <v>553</v>
      </c>
      <c r="C163" s="835" t="s">
        <v>573</v>
      </c>
      <c r="D163" s="863" t="s">
        <v>574</v>
      </c>
      <c r="E163" s="835" t="s">
        <v>1566</v>
      </c>
      <c r="F163" s="863" t="s">
        <v>1567</v>
      </c>
      <c r="G163" s="835" t="s">
        <v>1753</v>
      </c>
      <c r="H163" s="835" t="s">
        <v>1754</v>
      </c>
      <c r="I163" s="849">
        <v>2819.300048828125</v>
      </c>
      <c r="J163" s="849">
        <v>21</v>
      </c>
      <c r="K163" s="850">
        <v>59205.300048828125</v>
      </c>
    </row>
    <row r="164" spans="1:11" ht="14.45" customHeight="1" x14ac:dyDescent="0.2">
      <c r="A164" s="831" t="s">
        <v>552</v>
      </c>
      <c r="B164" s="832" t="s">
        <v>553</v>
      </c>
      <c r="C164" s="835" t="s">
        <v>573</v>
      </c>
      <c r="D164" s="863" t="s">
        <v>574</v>
      </c>
      <c r="E164" s="835" t="s">
        <v>1566</v>
      </c>
      <c r="F164" s="863" t="s">
        <v>1567</v>
      </c>
      <c r="G164" s="835" t="s">
        <v>1749</v>
      </c>
      <c r="H164" s="835" t="s">
        <v>1755</v>
      </c>
      <c r="I164" s="849">
        <v>25.010000228881836</v>
      </c>
      <c r="J164" s="849">
        <v>465</v>
      </c>
      <c r="K164" s="850">
        <v>11628.100006103516</v>
      </c>
    </row>
    <row r="165" spans="1:11" ht="14.45" customHeight="1" x14ac:dyDescent="0.2">
      <c r="A165" s="831" t="s">
        <v>552</v>
      </c>
      <c r="B165" s="832" t="s">
        <v>553</v>
      </c>
      <c r="C165" s="835" t="s">
        <v>573</v>
      </c>
      <c r="D165" s="863" t="s">
        <v>574</v>
      </c>
      <c r="E165" s="835" t="s">
        <v>1566</v>
      </c>
      <c r="F165" s="863" t="s">
        <v>1567</v>
      </c>
      <c r="G165" s="835" t="s">
        <v>1751</v>
      </c>
      <c r="H165" s="835" t="s">
        <v>1756</v>
      </c>
      <c r="I165" s="849">
        <v>1694</v>
      </c>
      <c r="J165" s="849">
        <v>31</v>
      </c>
      <c r="K165" s="850">
        <v>52514</v>
      </c>
    </row>
    <row r="166" spans="1:11" ht="14.45" customHeight="1" x14ac:dyDescent="0.2">
      <c r="A166" s="831" t="s">
        <v>552</v>
      </c>
      <c r="B166" s="832" t="s">
        <v>553</v>
      </c>
      <c r="C166" s="835" t="s">
        <v>573</v>
      </c>
      <c r="D166" s="863" t="s">
        <v>574</v>
      </c>
      <c r="E166" s="835" t="s">
        <v>1566</v>
      </c>
      <c r="F166" s="863" t="s">
        <v>1567</v>
      </c>
      <c r="G166" s="835" t="s">
        <v>1753</v>
      </c>
      <c r="H166" s="835" t="s">
        <v>1757</v>
      </c>
      <c r="I166" s="849">
        <v>2819.300048828125</v>
      </c>
      <c r="J166" s="849">
        <v>31</v>
      </c>
      <c r="K166" s="850">
        <v>87398.300048828125</v>
      </c>
    </row>
    <row r="167" spans="1:11" ht="14.45" customHeight="1" x14ac:dyDescent="0.2">
      <c r="A167" s="831" t="s">
        <v>552</v>
      </c>
      <c r="B167" s="832" t="s">
        <v>553</v>
      </c>
      <c r="C167" s="835" t="s">
        <v>573</v>
      </c>
      <c r="D167" s="863" t="s">
        <v>574</v>
      </c>
      <c r="E167" s="835" t="s">
        <v>1566</v>
      </c>
      <c r="F167" s="863" t="s">
        <v>1567</v>
      </c>
      <c r="G167" s="835" t="s">
        <v>1671</v>
      </c>
      <c r="H167" s="835" t="s">
        <v>1758</v>
      </c>
      <c r="I167" s="849">
        <v>8.2299995422363281</v>
      </c>
      <c r="J167" s="849">
        <v>1050</v>
      </c>
      <c r="K167" s="850">
        <v>8639.39990234375</v>
      </c>
    </row>
    <row r="168" spans="1:11" ht="14.45" customHeight="1" x14ac:dyDescent="0.2">
      <c r="A168" s="831" t="s">
        <v>552</v>
      </c>
      <c r="B168" s="832" t="s">
        <v>553</v>
      </c>
      <c r="C168" s="835" t="s">
        <v>573</v>
      </c>
      <c r="D168" s="863" t="s">
        <v>574</v>
      </c>
      <c r="E168" s="835" t="s">
        <v>1566</v>
      </c>
      <c r="F168" s="863" t="s">
        <v>1567</v>
      </c>
      <c r="G168" s="835" t="s">
        <v>1671</v>
      </c>
      <c r="H168" s="835" t="s">
        <v>1672</v>
      </c>
      <c r="I168" s="849">
        <v>8.2299995422363281</v>
      </c>
      <c r="J168" s="849">
        <v>675</v>
      </c>
      <c r="K168" s="850">
        <v>5553.7498779296875</v>
      </c>
    </row>
    <row r="169" spans="1:11" ht="14.45" customHeight="1" x14ac:dyDescent="0.2">
      <c r="A169" s="831" t="s">
        <v>552</v>
      </c>
      <c r="B169" s="832" t="s">
        <v>553</v>
      </c>
      <c r="C169" s="835" t="s">
        <v>573</v>
      </c>
      <c r="D169" s="863" t="s">
        <v>574</v>
      </c>
      <c r="E169" s="835" t="s">
        <v>1566</v>
      </c>
      <c r="F169" s="863" t="s">
        <v>1567</v>
      </c>
      <c r="G169" s="835" t="s">
        <v>1759</v>
      </c>
      <c r="H169" s="835" t="s">
        <v>1760</v>
      </c>
      <c r="I169" s="849">
        <v>3.869999885559082</v>
      </c>
      <c r="J169" s="849">
        <v>3800</v>
      </c>
      <c r="K169" s="850">
        <v>14713.60009765625</v>
      </c>
    </row>
    <row r="170" spans="1:11" ht="14.45" customHeight="1" x14ac:dyDescent="0.2">
      <c r="A170" s="831" t="s">
        <v>552</v>
      </c>
      <c r="B170" s="832" t="s">
        <v>553</v>
      </c>
      <c r="C170" s="835" t="s">
        <v>573</v>
      </c>
      <c r="D170" s="863" t="s">
        <v>574</v>
      </c>
      <c r="E170" s="835" t="s">
        <v>1566</v>
      </c>
      <c r="F170" s="863" t="s">
        <v>1567</v>
      </c>
      <c r="G170" s="835" t="s">
        <v>1759</v>
      </c>
      <c r="H170" s="835" t="s">
        <v>1761</v>
      </c>
      <c r="I170" s="849">
        <v>3.869999885559082</v>
      </c>
      <c r="J170" s="849">
        <v>2800</v>
      </c>
      <c r="K170" s="850">
        <v>10841.599975585938</v>
      </c>
    </row>
    <row r="171" spans="1:11" ht="14.45" customHeight="1" x14ac:dyDescent="0.2">
      <c r="A171" s="831" t="s">
        <v>552</v>
      </c>
      <c r="B171" s="832" t="s">
        <v>553</v>
      </c>
      <c r="C171" s="835" t="s">
        <v>573</v>
      </c>
      <c r="D171" s="863" t="s">
        <v>574</v>
      </c>
      <c r="E171" s="835" t="s">
        <v>1566</v>
      </c>
      <c r="F171" s="863" t="s">
        <v>1567</v>
      </c>
      <c r="G171" s="835" t="s">
        <v>1673</v>
      </c>
      <c r="H171" s="835" t="s">
        <v>1674</v>
      </c>
      <c r="I171" s="849">
        <v>127.23000335693359</v>
      </c>
      <c r="J171" s="849">
        <v>60</v>
      </c>
      <c r="K171" s="850">
        <v>7633.949951171875</v>
      </c>
    </row>
    <row r="172" spans="1:11" ht="14.45" customHeight="1" x14ac:dyDescent="0.2">
      <c r="A172" s="831" t="s">
        <v>552</v>
      </c>
      <c r="B172" s="832" t="s">
        <v>553</v>
      </c>
      <c r="C172" s="835" t="s">
        <v>573</v>
      </c>
      <c r="D172" s="863" t="s">
        <v>574</v>
      </c>
      <c r="E172" s="835" t="s">
        <v>1566</v>
      </c>
      <c r="F172" s="863" t="s">
        <v>1567</v>
      </c>
      <c r="G172" s="835" t="s">
        <v>1673</v>
      </c>
      <c r="H172" s="835" t="s">
        <v>1675</v>
      </c>
      <c r="I172" s="849">
        <v>127.23000335693359</v>
      </c>
      <c r="J172" s="849">
        <v>20</v>
      </c>
      <c r="K172" s="850">
        <v>2544.60009765625</v>
      </c>
    </row>
    <row r="173" spans="1:11" ht="14.45" customHeight="1" x14ac:dyDescent="0.2">
      <c r="A173" s="831" t="s">
        <v>552</v>
      </c>
      <c r="B173" s="832" t="s">
        <v>553</v>
      </c>
      <c r="C173" s="835" t="s">
        <v>573</v>
      </c>
      <c r="D173" s="863" t="s">
        <v>574</v>
      </c>
      <c r="E173" s="835" t="s">
        <v>1566</v>
      </c>
      <c r="F173" s="863" t="s">
        <v>1567</v>
      </c>
      <c r="G173" s="835" t="s">
        <v>1762</v>
      </c>
      <c r="H173" s="835" t="s">
        <v>1763</v>
      </c>
      <c r="I173" s="849">
        <v>9.1999998092651367</v>
      </c>
      <c r="J173" s="849">
        <v>2100</v>
      </c>
      <c r="K173" s="850">
        <v>19320</v>
      </c>
    </row>
    <row r="174" spans="1:11" ht="14.45" customHeight="1" x14ac:dyDescent="0.2">
      <c r="A174" s="831" t="s">
        <v>552</v>
      </c>
      <c r="B174" s="832" t="s">
        <v>553</v>
      </c>
      <c r="C174" s="835" t="s">
        <v>573</v>
      </c>
      <c r="D174" s="863" t="s">
        <v>574</v>
      </c>
      <c r="E174" s="835" t="s">
        <v>1566</v>
      </c>
      <c r="F174" s="863" t="s">
        <v>1567</v>
      </c>
      <c r="G174" s="835" t="s">
        <v>1762</v>
      </c>
      <c r="H174" s="835" t="s">
        <v>1764</v>
      </c>
      <c r="I174" s="849">
        <v>9.1999998092651367</v>
      </c>
      <c r="J174" s="849">
        <v>1900</v>
      </c>
      <c r="K174" s="850">
        <v>17480</v>
      </c>
    </row>
    <row r="175" spans="1:11" ht="14.45" customHeight="1" x14ac:dyDescent="0.2">
      <c r="A175" s="831" t="s">
        <v>552</v>
      </c>
      <c r="B175" s="832" t="s">
        <v>553</v>
      </c>
      <c r="C175" s="835" t="s">
        <v>573</v>
      </c>
      <c r="D175" s="863" t="s">
        <v>574</v>
      </c>
      <c r="E175" s="835" t="s">
        <v>1566</v>
      </c>
      <c r="F175" s="863" t="s">
        <v>1567</v>
      </c>
      <c r="G175" s="835" t="s">
        <v>1762</v>
      </c>
      <c r="H175" s="835" t="s">
        <v>1765</v>
      </c>
      <c r="I175" s="849">
        <v>9.1999998092651367</v>
      </c>
      <c r="J175" s="849">
        <v>500</v>
      </c>
      <c r="K175" s="850">
        <v>4600</v>
      </c>
    </row>
    <row r="176" spans="1:11" ht="14.45" customHeight="1" x14ac:dyDescent="0.2">
      <c r="A176" s="831" t="s">
        <v>552</v>
      </c>
      <c r="B176" s="832" t="s">
        <v>553</v>
      </c>
      <c r="C176" s="835" t="s">
        <v>573</v>
      </c>
      <c r="D176" s="863" t="s">
        <v>574</v>
      </c>
      <c r="E176" s="835" t="s">
        <v>1566</v>
      </c>
      <c r="F176" s="863" t="s">
        <v>1567</v>
      </c>
      <c r="G176" s="835" t="s">
        <v>1579</v>
      </c>
      <c r="H176" s="835" t="s">
        <v>1580</v>
      </c>
      <c r="I176" s="849">
        <v>172.5</v>
      </c>
      <c r="J176" s="849">
        <v>3</v>
      </c>
      <c r="K176" s="850">
        <v>517.5</v>
      </c>
    </row>
    <row r="177" spans="1:11" ht="14.45" customHeight="1" x14ac:dyDescent="0.2">
      <c r="A177" s="831" t="s">
        <v>552</v>
      </c>
      <c r="B177" s="832" t="s">
        <v>553</v>
      </c>
      <c r="C177" s="835" t="s">
        <v>573</v>
      </c>
      <c r="D177" s="863" t="s">
        <v>574</v>
      </c>
      <c r="E177" s="835" t="s">
        <v>1566</v>
      </c>
      <c r="F177" s="863" t="s">
        <v>1567</v>
      </c>
      <c r="G177" s="835" t="s">
        <v>1579</v>
      </c>
      <c r="H177" s="835" t="s">
        <v>1766</v>
      </c>
      <c r="I177" s="849">
        <v>172.5</v>
      </c>
      <c r="J177" s="849">
        <v>1</v>
      </c>
      <c r="K177" s="850">
        <v>172.5</v>
      </c>
    </row>
    <row r="178" spans="1:11" ht="14.45" customHeight="1" x14ac:dyDescent="0.2">
      <c r="A178" s="831" t="s">
        <v>552</v>
      </c>
      <c r="B178" s="832" t="s">
        <v>553</v>
      </c>
      <c r="C178" s="835" t="s">
        <v>573</v>
      </c>
      <c r="D178" s="863" t="s">
        <v>574</v>
      </c>
      <c r="E178" s="835" t="s">
        <v>1566</v>
      </c>
      <c r="F178" s="863" t="s">
        <v>1567</v>
      </c>
      <c r="G178" s="835" t="s">
        <v>1767</v>
      </c>
      <c r="H178" s="835" t="s">
        <v>1768</v>
      </c>
      <c r="I178" s="849">
        <v>205.69999694824219</v>
      </c>
      <c r="J178" s="849">
        <v>1200</v>
      </c>
      <c r="K178" s="850">
        <v>246840</v>
      </c>
    </row>
    <row r="179" spans="1:11" ht="14.45" customHeight="1" x14ac:dyDescent="0.2">
      <c r="A179" s="831" t="s">
        <v>552</v>
      </c>
      <c r="B179" s="832" t="s">
        <v>553</v>
      </c>
      <c r="C179" s="835" t="s">
        <v>573</v>
      </c>
      <c r="D179" s="863" t="s">
        <v>574</v>
      </c>
      <c r="E179" s="835" t="s">
        <v>1566</v>
      </c>
      <c r="F179" s="863" t="s">
        <v>1567</v>
      </c>
      <c r="G179" s="835" t="s">
        <v>1767</v>
      </c>
      <c r="H179" s="835" t="s">
        <v>1769</v>
      </c>
      <c r="I179" s="849">
        <v>205.69999694824219</v>
      </c>
      <c r="J179" s="849">
        <v>1800</v>
      </c>
      <c r="K179" s="850">
        <v>370260</v>
      </c>
    </row>
    <row r="180" spans="1:11" ht="14.45" customHeight="1" x14ac:dyDescent="0.2">
      <c r="A180" s="831" t="s">
        <v>552</v>
      </c>
      <c r="B180" s="832" t="s">
        <v>553</v>
      </c>
      <c r="C180" s="835" t="s">
        <v>573</v>
      </c>
      <c r="D180" s="863" t="s">
        <v>574</v>
      </c>
      <c r="E180" s="835" t="s">
        <v>1566</v>
      </c>
      <c r="F180" s="863" t="s">
        <v>1567</v>
      </c>
      <c r="G180" s="835" t="s">
        <v>1770</v>
      </c>
      <c r="H180" s="835" t="s">
        <v>1771</v>
      </c>
      <c r="I180" s="849">
        <v>157.30000305175781</v>
      </c>
      <c r="J180" s="849">
        <v>50</v>
      </c>
      <c r="K180" s="850">
        <v>7865</v>
      </c>
    </row>
    <row r="181" spans="1:11" ht="14.45" customHeight="1" x14ac:dyDescent="0.2">
      <c r="A181" s="831" t="s">
        <v>552</v>
      </c>
      <c r="B181" s="832" t="s">
        <v>553</v>
      </c>
      <c r="C181" s="835" t="s">
        <v>573</v>
      </c>
      <c r="D181" s="863" t="s">
        <v>574</v>
      </c>
      <c r="E181" s="835" t="s">
        <v>1566</v>
      </c>
      <c r="F181" s="863" t="s">
        <v>1567</v>
      </c>
      <c r="G181" s="835" t="s">
        <v>1770</v>
      </c>
      <c r="H181" s="835" t="s">
        <v>1772</v>
      </c>
      <c r="I181" s="849">
        <v>157.30000305175781</v>
      </c>
      <c r="J181" s="849">
        <v>250</v>
      </c>
      <c r="K181" s="850">
        <v>39325</v>
      </c>
    </row>
    <row r="182" spans="1:11" ht="14.45" customHeight="1" x14ac:dyDescent="0.2">
      <c r="A182" s="831" t="s">
        <v>552</v>
      </c>
      <c r="B182" s="832" t="s">
        <v>553</v>
      </c>
      <c r="C182" s="835" t="s">
        <v>573</v>
      </c>
      <c r="D182" s="863" t="s">
        <v>574</v>
      </c>
      <c r="E182" s="835" t="s">
        <v>1566</v>
      </c>
      <c r="F182" s="863" t="s">
        <v>1567</v>
      </c>
      <c r="G182" s="835" t="s">
        <v>1773</v>
      </c>
      <c r="H182" s="835" t="s">
        <v>1774</v>
      </c>
      <c r="I182" s="849">
        <v>4513.2998046875</v>
      </c>
      <c r="J182" s="849">
        <v>100</v>
      </c>
      <c r="K182" s="850">
        <v>451330</v>
      </c>
    </row>
    <row r="183" spans="1:11" ht="14.45" customHeight="1" x14ac:dyDescent="0.2">
      <c r="A183" s="831" t="s">
        <v>552</v>
      </c>
      <c r="B183" s="832" t="s">
        <v>553</v>
      </c>
      <c r="C183" s="835" t="s">
        <v>573</v>
      </c>
      <c r="D183" s="863" t="s">
        <v>574</v>
      </c>
      <c r="E183" s="835" t="s">
        <v>1566</v>
      </c>
      <c r="F183" s="863" t="s">
        <v>1567</v>
      </c>
      <c r="G183" s="835" t="s">
        <v>1773</v>
      </c>
      <c r="H183" s="835" t="s">
        <v>1775</v>
      </c>
      <c r="I183" s="849">
        <v>4513.2998046875</v>
      </c>
      <c r="J183" s="849">
        <v>110</v>
      </c>
      <c r="K183" s="850">
        <v>496463</v>
      </c>
    </row>
    <row r="184" spans="1:11" ht="14.45" customHeight="1" x14ac:dyDescent="0.2">
      <c r="A184" s="831" t="s">
        <v>552</v>
      </c>
      <c r="B184" s="832" t="s">
        <v>553</v>
      </c>
      <c r="C184" s="835" t="s">
        <v>573</v>
      </c>
      <c r="D184" s="863" t="s">
        <v>574</v>
      </c>
      <c r="E184" s="835" t="s">
        <v>1566</v>
      </c>
      <c r="F184" s="863" t="s">
        <v>1567</v>
      </c>
      <c r="G184" s="835" t="s">
        <v>1699</v>
      </c>
      <c r="H184" s="835" t="s">
        <v>1700</v>
      </c>
      <c r="I184" s="849">
        <v>0.82999998331069946</v>
      </c>
      <c r="J184" s="849">
        <v>400</v>
      </c>
      <c r="K184" s="850">
        <v>332</v>
      </c>
    </row>
    <row r="185" spans="1:11" ht="14.45" customHeight="1" x14ac:dyDescent="0.2">
      <c r="A185" s="831" t="s">
        <v>552</v>
      </c>
      <c r="B185" s="832" t="s">
        <v>553</v>
      </c>
      <c r="C185" s="835" t="s">
        <v>573</v>
      </c>
      <c r="D185" s="863" t="s">
        <v>574</v>
      </c>
      <c r="E185" s="835" t="s">
        <v>1566</v>
      </c>
      <c r="F185" s="863" t="s">
        <v>1567</v>
      </c>
      <c r="G185" s="835" t="s">
        <v>1581</v>
      </c>
      <c r="H185" s="835" t="s">
        <v>1776</v>
      </c>
      <c r="I185" s="849">
        <v>1.0900000333786011</v>
      </c>
      <c r="J185" s="849">
        <v>800</v>
      </c>
      <c r="K185" s="850">
        <v>872</v>
      </c>
    </row>
    <row r="186" spans="1:11" ht="14.45" customHeight="1" x14ac:dyDescent="0.2">
      <c r="A186" s="831" t="s">
        <v>552</v>
      </c>
      <c r="B186" s="832" t="s">
        <v>553</v>
      </c>
      <c r="C186" s="835" t="s">
        <v>573</v>
      </c>
      <c r="D186" s="863" t="s">
        <v>574</v>
      </c>
      <c r="E186" s="835" t="s">
        <v>1566</v>
      </c>
      <c r="F186" s="863" t="s">
        <v>1567</v>
      </c>
      <c r="G186" s="835" t="s">
        <v>1581</v>
      </c>
      <c r="H186" s="835" t="s">
        <v>1582</v>
      </c>
      <c r="I186" s="849">
        <v>1.0800000429153442</v>
      </c>
      <c r="J186" s="849">
        <v>1400</v>
      </c>
      <c r="K186" s="850">
        <v>1512</v>
      </c>
    </row>
    <row r="187" spans="1:11" ht="14.45" customHeight="1" x14ac:dyDescent="0.2">
      <c r="A187" s="831" t="s">
        <v>552</v>
      </c>
      <c r="B187" s="832" t="s">
        <v>553</v>
      </c>
      <c r="C187" s="835" t="s">
        <v>573</v>
      </c>
      <c r="D187" s="863" t="s">
        <v>574</v>
      </c>
      <c r="E187" s="835" t="s">
        <v>1566</v>
      </c>
      <c r="F187" s="863" t="s">
        <v>1567</v>
      </c>
      <c r="G187" s="835" t="s">
        <v>1777</v>
      </c>
      <c r="H187" s="835" t="s">
        <v>1778</v>
      </c>
      <c r="I187" s="849">
        <v>0.43999999761581421</v>
      </c>
      <c r="J187" s="849">
        <v>200</v>
      </c>
      <c r="K187" s="850">
        <v>88</v>
      </c>
    </row>
    <row r="188" spans="1:11" ht="14.45" customHeight="1" x14ac:dyDescent="0.2">
      <c r="A188" s="831" t="s">
        <v>552</v>
      </c>
      <c r="B188" s="832" t="s">
        <v>553</v>
      </c>
      <c r="C188" s="835" t="s">
        <v>573</v>
      </c>
      <c r="D188" s="863" t="s">
        <v>574</v>
      </c>
      <c r="E188" s="835" t="s">
        <v>1566</v>
      </c>
      <c r="F188" s="863" t="s">
        <v>1567</v>
      </c>
      <c r="G188" s="835" t="s">
        <v>1584</v>
      </c>
      <c r="H188" s="835" t="s">
        <v>1701</v>
      </c>
      <c r="I188" s="849">
        <v>0.4699999988079071</v>
      </c>
      <c r="J188" s="849">
        <v>600</v>
      </c>
      <c r="K188" s="850">
        <v>282</v>
      </c>
    </row>
    <row r="189" spans="1:11" ht="14.45" customHeight="1" x14ac:dyDescent="0.2">
      <c r="A189" s="831" t="s">
        <v>552</v>
      </c>
      <c r="B189" s="832" t="s">
        <v>553</v>
      </c>
      <c r="C189" s="835" t="s">
        <v>573</v>
      </c>
      <c r="D189" s="863" t="s">
        <v>574</v>
      </c>
      <c r="E189" s="835" t="s">
        <v>1566</v>
      </c>
      <c r="F189" s="863" t="s">
        <v>1567</v>
      </c>
      <c r="G189" s="835" t="s">
        <v>1584</v>
      </c>
      <c r="H189" s="835" t="s">
        <v>1702</v>
      </c>
      <c r="I189" s="849">
        <v>0.47999998927116394</v>
      </c>
      <c r="J189" s="849">
        <v>500</v>
      </c>
      <c r="K189" s="850">
        <v>240</v>
      </c>
    </row>
    <row r="190" spans="1:11" ht="14.45" customHeight="1" x14ac:dyDescent="0.2">
      <c r="A190" s="831" t="s">
        <v>552</v>
      </c>
      <c r="B190" s="832" t="s">
        <v>553</v>
      </c>
      <c r="C190" s="835" t="s">
        <v>573</v>
      </c>
      <c r="D190" s="863" t="s">
        <v>574</v>
      </c>
      <c r="E190" s="835" t="s">
        <v>1566</v>
      </c>
      <c r="F190" s="863" t="s">
        <v>1567</v>
      </c>
      <c r="G190" s="835" t="s">
        <v>1584</v>
      </c>
      <c r="H190" s="835" t="s">
        <v>1678</v>
      </c>
      <c r="I190" s="849">
        <v>0.47999998927116394</v>
      </c>
      <c r="J190" s="849">
        <v>200</v>
      </c>
      <c r="K190" s="850">
        <v>96</v>
      </c>
    </row>
    <row r="191" spans="1:11" ht="14.45" customHeight="1" x14ac:dyDescent="0.2">
      <c r="A191" s="831" t="s">
        <v>552</v>
      </c>
      <c r="B191" s="832" t="s">
        <v>553</v>
      </c>
      <c r="C191" s="835" t="s">
        <v>573</v>
      </c>
      <c r="D191" s="863" t="s">
        <v>574</v>
      </c>
      <c r="E191" s="835" t="s">
        <v>1566</v>
      </c>
      <c r="F191" s="863" t="s">
        <v>1567</v>
      </c>
      <c r="G191" s="835" t="s">
        <v>1584</v>
      </c>
      <c r="H191" s="835" t="s">
        <v>1703</v>
      </c>
      <c r="I191" s="849">
        <v>0.4699999988079071</v>
      </c>
      <c r="J191" s="849">
        <v>200</v>
      </c>
      <c r="K191" s="850">
        <v>94</v>
      </c>
    </row>
    <row r="192" spans="1:11" ht="14.45" customHeight="1" x14ac:dyDescent="0.2">
      <c r="A192" s="831" t="s">
        <v>552</v>
      </c>
      <c r="B192" s="832" t="s">
        <v>553</v>
      </c>
      <c r="C192" s="835" t="s">
        <v>573</v>
      </c>
      <c r="D192" s="863" t="s">
        <v>574</v>
      </c>
      <c r="E192" s="835" t="s">
        <v>1566</v>
      </c>
      <c r="F192" s="863" t="s">
        <v>1567</v>
      </c>
      <c r="G192" s="835" t="s">
        <v>1704</v>
      </c>
      <c r="H192" s="835" t="s">
        <v>1705</v>
      </c>
      <c r="I192" s="849">
        <v>1.1100000143051147</v>
      </c>
      <c r="J192" s="849">
        <v>640</v>
      </c>
      <c r="K192" s="850">
        <v>710.4000244140625</v>
      </c>
    </row>
    <row r="193" spans="1:11" ht="14.45" customHeight="1" x14ac:dyDescent="0.2">
      <c r="A193" s="831" t="s">
        <v>552</v>
      </c>
      <c r="B193" s="832" t="s">
        <v>553</v>
      </c>
      <c r="C193" s="835" t="s">
        <v>573</v>
      </c>
      <c r="D193" s="863" t="s">
        <v>574</v>
      </c>
      <c r="E193" s="835" t="s">
        <v>1566</v>
      </c>
      <c r="F193" s="863" t="s">
        <v>1567</v>
      </c>
      <c r="G193" s="835" t="s">
        <v>1706</v>
      </c>
      <c r="H193" s="835" t="s">
        <v>1707</v>
      </c>
      <c r="I193" s="849">
        <v>1.6699999570846558</v>
      </c>
      <c r="J193" s="849">
        <v>200</v>
      </c>
      <c r="K193" s="850">
        <v>334</v>
      </c>
    </row>
    <row r="194" spans="1:11" ht="14.45" customHeight="1" x14ac:dyDescent="0.2">
      <c r="A194" s="831" t="s">
        <v>552</v>
      </c>
      <c r="B194" s="832" t="s">
        <v>553</v>
      </c>
      <c r="C194" s="835" t="s">
        <v>573</v>
      </c>
      <c r="D194" s="863" t="s">
        <v>574</v>
      </c>
      <c r="E194" s="835" t="s">
        <v>1566</v>
      </c>
      <c r="F194" s="863" t="s">
        <v>1567</v>
      </c>
      <c r="G194" s="835" t="s">
        <v>1586</v>
      </c>
      <c r="H194" s="835" t="s">
        <v>1709</v>
      </c>
      <c r="I194" s="849">
        <v>0.67000001668930054</v>
      </c>
      <c r="J194" s="849">
        <v>400</v>
      </c>
      <c r="K194" s="850">
        <v>268</v>
      </c>
    </row>
    <row r="195" spans="1:11" ht="14.45" customHeight="1" x14ac:dyDescent="0.2">
      <c r="A195" s="831" t="s">
        <v>552</v>
      </c>
      <c r="B195" s="832" t="s">
        <v>553</v>
      </c>
      <c r="C195" s="835" t="s">
        <v>573</v>
      </c>
      <c r="D195" s="863" t="s">
        <v>574</v>
      </c>
      <c r="E195" s="835" t="s">
        <v>1566</v>
      </c>
      <c r="F195" s="863" t="s">
        <v>1567</v>
      </c>
      <c r="G195" s="835" t="s">
        <v>1588</v>
      </c>
      <c r="H195" s="835" t="s">
        <v>1589</v>
      </c>
      <c r="I195" s="849">
        <v>35.090000152587891</v>
      </c>
      <c r="J195" s="849">
        <v>5</v>
      </c>
      <c r="K195" s="850">
        <v>175.44999694824219</v>
      </c>
    </row>
    <row r="196" spans="1:11" ht="14.45" customHeight="1" x14ac:dyDescent="0.2">
      <c r="A196" s="831" t="s">
        <v>552</v>
      </c>
      <c r="B196" s="832" t="s">
        <v>553</v>
      </c>
      <c r="C196" s="835" t="s">
        <v>573</v>
      </c>
      <c r="D196" s="863" t="s">
        <v>574</v>
      </c>
      <c r="E196" s="835" t="s">
        <v>1566</v>
      </c>
      <c r="F196" s="863" t="s">
        <v>1567</v>
      </c>
      <c r="G196" s="835" t="s">
        <v>1682</v>
      </c>
      <c r="H196" s="835" t="s">
        <v>1779</v>
      </c>
      <c r="I196" s="849">
        <v>0.4699999988079071</v>
      </c>
      <c r="J196" s="849">
        <v>7200</v>
      </c>
      <c r="K196" s="850">
        <v>3384</v>
      </c>
    </row>
    <row r="197" spans="1:11" ht="14.45" customHeight="1" x14ac:dyDescent="0.2">
      <c r="A197" s="831" t="s">
        <v>552</v>
      </c>
      <c r="B197" s="832" t="s">
        <v>553</v>
      </c>
      <c r="C197" s="835" t="s">
        <v>573</v>
      </c>
      <c r="D197" s="863" t="s">
        <v>574</v>
      </c>
      <c r="E197" s="835" t="s">
        <v>1566</v>
      </c>
      <c r="F197" s="863" t="s">
        <v>1567</v>
      </c>
      <c r="G197" s="835" t="s">
        <v>1682</v>
      </c>
      <c r="H197" s="835" t="s">
        <v>1683</v>
      </c>
      <c r="I197" s="849">
        <v>0.47599999308586122</v>
      </c>
      <c r="J197" s="849">
        <v>5600</v>
      </c>
      <c r="K197" s="850">
        <v>2670</v>
      </c>
    </row>
    <row r="198" spans="1:11" ht="14.45" customHeight="1" x14ac:dyDescent="0.2">
      <c r="A198" s="831" t="s">
        <v>552</v>
      </c>
      <c r="B198" s="832" t="s">
        <v>553</v>
      </c>
      <c r="C198" s="835" t="s">
        <v>573</v>
      </c>
      <c r="D198" s="863" t="s">
        <v>574</v>
      </c>
      <c r="E198" s="835" t="s">
        <v>1780</v>
      </c>
      <c r="F198" s="863" t="s">
        <v>1781</v>
      </c>
      <c r="G198" s="835" t="s">
        <v>1782</v>
      </c>
      <c r="H198" s="835" t="s">
        <v>1783</v>
      </c>
      <c r="I198" s="849">
        <v>367.3599853515625</v>
      </c>
      <c r="J198" s="849">
        <v>20</v>
      </c>
      <c r="K198" s="850">
        <v>7347.1201171875</v>
      </c>
    </row>
    <row r="199" spans="1:11" ht="14.45" customHeight="1" x14ac:dyDescent="0.2">
      <c r="A199" s="831" t="s">
        <v>552</v>
      </c>
      <c r="B199" s="832" t="s">
        <v>553</v>
      </c>
      <c r="C199" s="835" t="s">
        <v>573</v>
      </c>
      <c r="D199" s="863" t="s">
        <v>574</v>
      </c>
      <c r="E199" s="835" t="s">
        <v>1606</v>
      </c>
      <c r="F199" s="863" t="s">
        <v>1607</v>
      </c>
      <c r="G199" s="835" t="s">
        <v>1608</v>
      </c>
      <c r="H199" s="835" t="s">
        <v>1609</v>
      </c>
      <c r="I199" s="849">
        <v>0.30000001192092896</v>
      </c>
      <c r="J199" s="849">
        <v>400</v>
      </c>
      <c r="K199" s="850">
        <v>120</v>
      </c>
    </row>
    <row r="200" spans="1:11" ht="14.45" customHeight="1" x14ac:dyDescent="0.2">
      <c r="A200" s="831" t="s">
        <v>552</v>
      </c>
      <c r="B200" s="832" t="s">
        <v>553</v>
      </c>
      <c r="C200" s="835" t="s">
        <v>573</v>
      </c>
      <c r="D200" s="863" t="s">
        <v>574</v>
      </c>
      <c r="E200" s="835" t="s">
        <v>1606</v>
      </c>
      <c r="F200" s="863" t="s">
        <v>1607</v>
      </c>
      <c r="G200" s="835" t="s">
        <v>1612</v>
      </c>
      <c r="H200" s="835" t="s">
        <v>1613</v>
      </c>
      <c r="I200" s="849">
        <v>0.54000002145767212</v>
      </c>
      <c r="J200" s="849">
        <v>100</v>
      </c>
      <c r="K200" s="850">
        <v>54</v>
      </c>
    </row>
    <row r="201" spans="1:11" ht="14.45" customHeight="1" x14ac:dyDescent="0.2">
      <c r="A201" s="831" t="s">
        <v>552</v>
      </c>
      <c r="B201" s="832" t="s">
        <v>553</v>
      </c>
      <c r="C201" s="835" t="s">
        <v>573</v>
      </c>
      <c r="D201" s="863" t="s">
        <v>574</v>
      </c>
      <c r="E201" s="835" t="s">
        <v>1606</v>
      </c>
      <c r="F201" s="863" t="s">
        <v>1607</v>
      </c>
      <c r="G201" s="835" t="s">
        <v>1616</v>
      </c>
      <c r="H201" s="835" t="s">
        <v>1617</v>
      </c>
      <c r="I201" s="849">
        <v>0.97000002861022949</v>
      </c>
      <c r="J201" s="849">
        <v>2400</v>
      </c>
      <c r="K201" s="850">
        <v>2328</v>
      </c>
    </row>
    <row r="202" spans="1:11" ht="14.45" customHeight="1" x14ac:dyDescent="0.2">
      <c r="A202" s="831" t="s">
        <v>552</v>
      </c>
      <c r="B202" s="832" t="s">
        <v>553</v>
      </c>
      <c r="C202" s="835" t="s">
        <v>573</v>
      </c>
      <c r="D202" s="863" t="s">
        <v>574</v>
      </c>
      <c r="E202" s="835" t="s">
        <v>1606</v>
      </c>
      <c r="F202" s="863" t="s">
        <v>1607</v>
      </c>
      <c r="G202" s="835" t="s">
        <v>1616</v>
      </c>
      <c r="H202" s="835" t="s">
        <v>1618</v>
      </c>
      <c r="I202" s="849">
        <v>0.96199998855590818</v>
      </c>
      <c r="J202" s="849">
        <v>3000</v>
      </c>
      <c r="K202" s="850">
        <v>2885.1500244140625</v>
      </c>
    </row>
    <row r="203" spans="1:11" ht="14.45" customHeight="1" x14ac:dyDescent="0.2">
      <c r="A203" s="831" t="s">
        <v>552</v>
      </c>
      <c r="B203" s="832" t="s">
        <v>553</v>
      </c>
      <c r="C203" s="835" t="s">
        <v>573</v>
      </c>
      <c r="D203" s="863" t="s">
        <v>574</v>
      </c>
      <c r="E203" s="835" t="s">
        <v>1625</v>
      </c>
      <c r="F203" s="863" t="s">
        <v>1626</v>
      </c>
      <c r="G203" s="835" t="s">
        <v>1689</v>
      </c>
      <c r="H203" s="835" t="s">
        <v>1784</v>
      </c>
      <c r="I203" s="849">
        <v>1.2200000286102295</v>
      </c>
      <c r="J203" s="849">
        <v>1700</v>
      </c>
      <c r="K203" s="850">
        <v>2072.5999755859375</v>
      </c>
    </row>
    <row r="204" spans="1:11" ht="14.45" customHeight="1" x14ac:dyDescent="0.2">
      <c r="A204" s="831" t="s">
        <v>552</v>
      </c>
      <c r="B204" s="832" t="s">
        <v>553</v>
      </c>
      <c r="C204" s="835" t="s">
        <v>573</v>
      </c>
      <c r="D204" s="863" t="s">
        <v>574</v>
      </c>
      <c r="E204" s="835" t="s">
        <v>1625</v>
      </c>
      <c r="F204" s="863" t="s">
        <v>1626</v>
      </c>
      <c r="G204" s="835" t="s">
        <v>1627</v>
      </c>
      <c r="H204" s="835" t="s">
        <v>1628</v>
      </c>
      <c r="I204" s="849">
        <v>0.62799999713897703</v>
      </c>
      <c r="J204" s="849">
        <v>6400</v>
      </c>
      <c r="K204" s="850">
        <v>4018</v>
      </c>
    </row>
    <row r="205" spans="1:11" ht="14.45" customHeight="1" x14ac:dyDescent="0.2">
      <c r="A205" s="831" t="s">
        <v>552</v>
      </c>
      <c r="B205" s="832" t="s">
        <v>553</v>
      </c>
      <c r="C205" s="835" t="s">
        <v>573</v>
      </c>
      <c r="D205" s="863" t="s">
        <v>574</v>
      </c>
      <c r="E205" s="835" t="s">
        <v>1625</v>
      </c>
      <c r="F205" s="863" t="s">
        <v>1626</v>
      </c>
      <c r="G205" s="835" t="s">
        <v>1629</v>
      </c>
      <c r="H205" s="835" t="s">
        <v>1630</v>
      </c>
      <c r="I205" s="849">
        <v>0.62999999523162842</v>
      </c>
      <c r="J205" s="849">
        <v>9000</v>
      </c>
      <c r="K205" s="850">
        <v>5670</v>
      </c>
    </row>
    <row r="206" spans="1:11" ht="14.45" customHeight="1" x14ac:dyDescent="0.2">
      <c r="A206" s="831" t="s">
        <v>552</v>
      </c>
      <c r="B206" s="832" t="s">
        <v>553</v>
      </c>
      <c r="C206" s="835" t="s">
        <v>573</v>
      </c>
      <c r="D206" s="863" t="s">
        <v>574</v>
      </c>
      <c r="E206" s="835" t="s">
        <v>1625</v>
      </c>
      <c r="F206" s="863" t="s">
        <v>1626</v>
      </c>
      <c r="G206" s="835" t="s">
        <v>1785</v>
      </c>
      <c r="H206" s="835" t="s">
        <v>1786</v>
      </c>
      <c r="I206" s="849">
        <v>0.62999999523162842</v>
      </c>
      <c r="J206" s="849">
        <v>200</v>
      </c>
      <c r="K206" s="850">
        <v>126</v>
      </c>
    </row>
    <row r="207" spans="1:11" ht="14.45" customHeight="1" x14ac:dyDescent="0.2">
      <c r="A207" s="831" t="s">
        <v>552</v>
      </c>
      <c r="B207" s="832" t="s">
        <v>553</v>
      </c>
      <c r="C207" s="835" t="s">
        <v>573</v>
      </c>
      <c r="D207" s="863" t="s">
        <v>574</v>
      </c>
      <c r="E207" s="835" t="s">
        <v>1625</v>
      </c>
      <c r="F207" s="863" t="s">
        <v>1626</v>
      </c>
      <c r="G207" s="835" t="s">
        <v>1689</v>
      </c>
      <c r="H207" s="835" t="s">
        <v>1690</v>
      </c>
      <c r="I207" s="849">
        <v>1.2200000286102295</v>
      </c>
      <c r="J207" s="849">
        <v>2000</v>
      </c>
      <c r="K207" s="850">
        <v>2437.2700042724609</v>
      </c>
    </row>
    <row r="208" spans="1:11" ht="14.45" customHeight="1" x14ac:dyDescent="0.2">
      <c r="A208" s="831" t="s">
        <v>552</v>
      </c>
      <c r="B208" s="832" t="s">
        <v>553</v>
      </c>
      <c r="C208" s="835" t="s">
        <v>573</v>
      </c>
      <c r="D208" s="863" t="s">
        <v>574</v>
      </c>
      <c r="E208" s="835" t="s">
        <v>1625</v>
      </c>
      <c r="F208" s="863" t="s">
        <v>1626</v>
      </c>
      <c r="G208" s="835" t="s">
        <v>1627</v>
      </c>
      <c r="H208" s="835" t="s">
        <v>1631</v>
      </c>
      <c r="I208" s="849">
        <v>0.62833333015441895</v>
      </c>
      <c r="J208" s="849">
        <v>3800</v>
      </c>
      <c r="K208" s="850">
        <v>2386</v>
      </c>
    </row>
    <row r="209" spans="1:11" ht="14.45" customHeight="1" x14ac:dyDescent="0.2">
      <c r="A209" s="831" t="s">
        <v>552</v>
      </c>
      <c r="B209" s="832" t="s">
        <v>553</v>
      </c>
      <c r="C209" s="835" t="s">
        <v>573</v>
      </c>
      <c r="D209" s="863" t="s">
        <v>574</v>
      </c>
      <c r="E209" s="835" t="s">
        <v>1625</v>
      </c>
      <c r="F209" s="863" t="s">
        <v>1626</v>
      </c>
      <c r="G209" s="835" t="s">
        <v>1629</v>
      </c>
      <c r="H209" s="835" t="s">
        <v>1632</v>
      </c>
      <c r="I209" s="849">
        <v>0.62999999523162842</v>
      </c>
      <c r="J209" s="849">
        <v>6000</v>
      </c>
      <c r="K209" s="850">
        <v>3780</v>
      </c>
    </row>
    <row r="210" spans="1:11" ht="14.45" customHeight="1" x14ac:dyDescent="0.2">
      <c r="A210" s="831" t="s">
        <v>552</v>
      </c>
      <c r="B210" s="832" t="s">
        <v>553</v>
      </c>
      <c r="C210" s="835" t="s">
        <v>573</v>
      </c>
      <c r="D210" s="863" t="s">
        <v>574</v>
      </c>
      <c r="E210" s="835" t="s">
        <v>1625</v>
      </c>
      <c r="F210" s="863" t="s">
        <v>1626</v>
      </c>
      <c r="G210" s="835" t="s">
        <v>1785</v>
      </c>
      <c r="H210" s="835" t="s">
        <v>1787</v>
      </c>
      <c r="I210" s="849">
        <v>0.62999999523162842</v>
      </c>
      <c r="J210" s="849">
        <v>1000</v>
      </c>
      <c r="K210" s="850">
        <v>630</v>
      </c>
    </row>
    <row r="211" spans="1:11" ht="14.45" customHeight="1" thickBot="1" x14ac:dyDescent="0.25">
      <c r="A211" s="839" t="s">
        <v>552</v>
      </c>
      <c r="B211" s="840" t="s">
        <v>553</v>
      </c>
      <c r="C211" s="843" t="s">
        <v>573</v>
      </c>
      <c r="D211" s="864" t="s">
        <v>574</v>
      </c>
      <c r="E211" s="843" t="s">
        <v>1625</v>
      </c>
      <c r="F211" s="864" t="s">
        <v>1626</v>
      </c>
      <c r="G211" s="843" t="s">
        <v>1691</v>
      </c>
      <c r="H211" s="843" t="s">
        <v>1692</v>
      </c>
      <c r="I211" s="851">
        <v>0.60999998450279236</v>
      </c>
      <c r="J211" s="851">
        <v>510</v>
      </c>
      <c r="K211" s="852">
        <v>313.79999542236328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C29120E-F013-4EC6-89D6-9E760EA0DF38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.75" thickBot="1" x14ac:dyDescent="0.3">
      <c r="A2" s="371" t="s">
        <v>328</v>
      </c>
      <c r="B2" s="372"/>
    </row>
    <row r="3" spans="1:19" x14ac:dyDescent="0.25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.75" thickBot="1" x14ac:dyDescent="0.3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149999999999999" customHeight="1" x14ac:dyDescent="0.25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.75" thickBot="1" x14ac:dyDescent="0.3">
      <c r="A6" s="582" t="s">
        <v>223</v>
      </c>
      <c r="B6" s="583"/>
      <c r="C6" s="493">
        <f ca="1">SUM(Tabulka[01 uv_sk])/2</f>
        <v>38.413636363636371</v>
      </c>
      <c r="D6" s="491"/>
      <c r="E6" s="491"/>
      <c r="F6" s="490"/>
      <c r="G6" s="492">
        <f ca="1">SUM(Tabulka[05 h_vram])/2</f>
        <v>62674.05</v>
      </c>
      <c r="H6" s="491">
        <f ca="1">SUM(Tabulka[06 h_naduv])/2</f>
        <v>4823.3999999999996</v>
      </c>
      <c r="I6" s="491">
        <f ca="1">SUM(Tabulka[07 h_nadzk])/2</f>
        <v>623.1</v>
      </c>
      <c r="J6" s="490">
        <f ca="1">SUM(Tabulka[08 h_oon])/2</f>
        <v>108</v>
      </c>
      <c r="K6" s="492">
        <f ca="1">SUM(Tabulka[09 m_kl])/2</f>
        <v>0</v>
      </c>
      <c r="L6" s="491">
        <f ca="1">SUM(Tabulka[10 m_gr])/2</f>
        <v>61000</v>
      </c>
      <c r="M6" s="491">
        <f ca="1">SUM(Tabulka[11 m_jo])/2</f>
        <v>1479600</v>
      </c>
      <c r="N6" s="491">
        <f ca="1">SUM(Tabulka[12 m_oc])/2</f>
        <v>1540600</v>
      </c>
      <c r="O6" s="490">
        <f ca="1">SUM(Tabulka[13 m_sk])/2</f>
        <v>23791630</v>
      </c>
      <c r="P6" s="489">
        <f ca="1">SUM(Tabulka[14_vzsk])/2</f>
        <v>48260</v>
      </c>
      <c r="Q6" s="489">
        <f ca="1">SUM(Tabulka[15_vzpl])/2</f>
        <v>60745.967741935478</v>
      </c>
      <c r="R6" s="488">
        <f ca="1">IF(Q6=0,0,P6/Q6)</f>
        <v>0.79445602389644876</v>
      </c>
      <c r="S6" s="487">
        <f ca="1">Q6-P6</f>
        <v>12485.967741935478</v>
      </c>
    </row>
    <row r="7" spans="1:19" hidden="1" x14ac:dyDescent="0.25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25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13.186363636363636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21474.400000000001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2273.4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549.1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61000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766817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827817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11768225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41360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33245.967741935478</v>
      </c>
      <c r="R8" s="471">
        <f ca="1">IF(Tabulka[[#This Row],[15_vzpl]]=0,"",Tabulka[[#This Row],[14_vzsk]]/Tabulka[[#This Row],[15_vzpl]])</f>
        <v>1.2440606428138268</v>
      </c>
      <c r="S8" s="470">
        <f ca="1">IF(Tabulka[[#This Row],[15_vzpl]]-Tabulka[[#This Row],[14_vzsk]]=0,"",Tabulka[[#This Row],[15_vzpl]]-Tabulka[[#This Row],[14_vzsk]])</f>
        <v>-8114.0322580645225</v>
      </c>
    </row>
    <row r="9" spans="1:19" x14ac:dyDescent="0.25">
      <c r="A9" s="469">
        <v>99</v>
      </c>
      <c r="B9" s="468" t="s">
        <v>1803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27217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27217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553462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41360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33245.967741935478</v>
      </c>
      <c r="R9" s="471">
        <f ca="1">IF(Tabulka[[#This Row],[15_vzpl]]=0,"",Tabulka[[#This Row],[14_vzsk]]/Tabulka[[#This Row],[15_vzpl]])</f>
        <v>1.2440606428138268</v>
      </c>
      <c r="S9" s="470">
        <f ca="1">IF(Tabulka[[#This Row],[15_vzpl]]-Tabulka[[#This Row],[14_vzsk]]=0,"",Tabulka[[#This Row],[15_vzpl]]-Tabulka[[#This Row],[14_vzsk]])</f>
        <v>-8114.0322580645225</v>
      </c>
    </row>
    <row r="10" spans="1:19" x14ac:dyDescent="0.25">
      <c r="A10" s="469">
        <v>100</v>
      </c>
      <c r="B10" s="468" t="s">
        <v>1804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0.73636363636363644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1230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76.800000000000011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145.6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24932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24932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504984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1805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9.4500000000000011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15524.4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1891.6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403.49999999999994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61000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650232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711232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9546361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>
        <v>203</v>
      </c>
      <c r="B12" s="468" t="s">
        <v>1806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3060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64436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64436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1163418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25">
      <c r="A13" s="469" t="s">
        <v>1789</v>
      </c>
      <c r="B13" s="468"/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21.22727272727273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34414.400000000001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646009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646009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10746310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6900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27500</v>
      </c>
      <c r="R13" s="471">
        <f ca="1">IF(Tabulka[[#This Row],[15_vzpl]]=0,"",Tabulka[[#This Row],[14_vzsk]]/Tabulka[[#This Row],[15_vzpl]])</f>
        <v>0.25090909090909091</v>
      </c>
      <c r="S13" s="470">
        <f ca="1">IF(Tabulka[[#This Row],[15_vzpl]]-Tabulka[[#This Row],[14_vzsk]]=0,"",Tabulka[[#This Row],[15_vzpl]]-Tabulka[[#This Row],[14_vzsk]])</f>
        <v>20600</v>
      </c>
    </row>
    <row r="14" spans="1:19" x14ac:dyDescent="0.25">
      <c r="A14" s="469">
        <v>303</v>
      </c>
      <c r="B14" s="468" t="s">
        <v>1807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1619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40994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40994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563580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6900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27500</v>
      </c>
      <c r="R14" s="471">
        <f ca="1">IF(Tabulka[[#This Row],[15_vzpl]]=0,"",Tabulka[[#This Row],[14_vzsk]]/Tabulka[[#This Row],[15_vzpl]])</f>
        <v>0.25090909090909091</v>
      </c>
      <c r="S14" s="470">
        <f ca="1">IF(Tabulka[[#This Row],[15_vzpl]]-Tabulka[[#This Row],[14_vzsk]]=0,"",Tabulka[[#This Row],[15_vzpl]]-Tabulka[[#This Row],[14_vzsk]])</f>
        <v>20600</v>
      </c>
    </row>
    <row r="15" spans="1:19" x14ac:dyDescent="0.25">
      <c r="A15" s="469">
        <v>304</v>
      </c>
      <c r="B15" s="468" t="s">
        <v>1808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4707.75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74190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74190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1851925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305</v>
      </c>
      <c r="B16" s="468" t="s">
        <v>1809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1710.5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32325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32325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569684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408</v>
      </c>
      <c r="B17" s="468" t="s">
        <v>1810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12.227272727272727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19546.650000000001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2215.5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379542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379542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6250134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409</v>
      </c>
      <c r="B18" s="468" t="s">
        <v>1811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1718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29974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29974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505805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419</v>
      </c>
      <c r="B19" s="468" t="s">
        <v>1812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1687.5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153.5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28228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28228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448598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642</v>
      </c>
      <c r="B20" s="468" t="s">
        <v>1813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3425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60756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60756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556584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 t="s">
        <v>1790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6785.25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66774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66774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1277095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s="469">
        <v>30</v>
      </c>
      <c r="B22" s="468" t="s">
        <v>1814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6785.25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66774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66774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1277095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25">
      <c r="A23" t="s">
        <v>301</v>
      </c>
    </row>
    <row r="24" spans="1:19" x14ac:dyDescent="0.25">
      <c r="A24" s="222" t="s">
        <v>201</v>
      </c>
    </row>
    <row r="25" spans="1:19" x14ac:dyDescent="0.25">
      <c r="A25" s="223" t="s">
        <v>271</v>
      </c>
    </row>
    <row r="26" spans="1:19" x14ac:dyDescent="0.25">
      <c r="A26" s="461" t="s">
        <v>270</v>
      </c>
    </row>
    <row r="27" spans="1:19" x14ac:dyDescent="0.25">
      <c r="A27" s="374" t="s">
        <v>233</v>
      </c>
    </row>
    <row r="28" spans="1:19" x14ac:dyDescent="0.25">
      <c r="A28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823F6810-A242-459A-90EC-4DEB023A3CEA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2" t="s">
        <v>150</v>
      </c>
      <c r="B1" s="512"/>
      <c r="C1" s="513"/>
      <c r="D1" s="513"/>
      <c r="E1" s="513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84480.04106550217</v>
      </c>
      <c r="D4" s="280">
        <f ca="1">IF(ISERROR(VLOOKUP("Náklady celkem",INDIRECT("HI!$A:$G"),5,0)),0,VLOOKUP("Náklady celkem",INDIRECT("HI!$A:$G"),5,0))</f>
        <v>82687.495989999981</v>
      </c>
      <c r="E4" s="281">
        <f ca="1">IF(C4=0,0,D4/C4)</f>
        <v>0.97878143697737641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28879.583341796875</v>
      </c>
      <c r="D7" s="288">
        <f>IF(ISERROR(HI!E5),"",HI!E5)</f>
        <v>26094.39416</v>
      </c>
      <c r="E7" s="285">
        <f t="shared" ref="E7:E15" si="0">IF(C7=0,0,D7/C7)</f>
        <v>0.90355853999576496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0.7467770206074108</v>
      </c>
      <c r="E8" s="285">
        <f t="shared" si="0"/>
        <v>0.82975224511934531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4.4217687074829932E-2</v>
      </c>
      <c r="E9" s="285">
        <f>IF(C9=0,0,D9/C9)</f>
        <v>0.14739229024943312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0.50179701248797026</v>
      </c>
      <c r="E11" s="285">
        <f t="shared" si="0"/>
        <v>0.8363283541466171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0.94776872360181896</v>
      </c>
      <c r="E12" s="285">
        <f t="shared" si="0"/>
        <v>1.1847109045022737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2768.3332681732177</v>
      </c>
      <c r="D15" s="288">
        <f>IF(ISERROR(HI!E6),"",HI!E6)</f>
        <v>2637.0828099999994</v>
      </c>
      <c r="E15" s="285">
        <f t="shared" si="0"/>
        <v>0.9525886353055214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30458.697397460939</v>
      </c>
      <c r="D16" s="284">
        <f ca="1">IF(ISERROR(VLOOKUP("Osobní náklady (Kč) *",INDIRECT("HI!$A:$G"),5,0)),0,VLOOKUP("Osobní náklady (Kč) *",INDIRECT("HI!$A:$G"),5,0))</f>
        <v>32411.616460000005</v>
      </c>
      <c r="E16" s="285">
        <f ca="1">IF(C16=0,0,D16/C16)</f>
        <v>1.0641169593385784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74788.667669999995</v>
      </c>
      <c r="D18" s="303">
        <f ca="1">IF(ISERROR(VLOOKUP("Výnosy celkem",INDIRECT("HI!$A:$G"),5,0)),0,VLOOKUP("Výnosy celkem",INDIRECT("HI!$A:$G"),5,0))</f>
        <v>77953.467000000004</v>
      </c>
      <c r="E18" s="304">
        <f t="shared" ref="E18:E31" ca="1" si="1">IF(C18=0,0,D18/C18)</f>
        <v>1.0423165625033524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68832.67766999999</v>
      </c>
      <c r="D19" s="284">
        <f ca="1">IF(ISERROR(VLOOKUP("Ambulance *",INDIRECT("HI!$A:$G"),5,0)),0,VLOOKUP("Ambulance *",INDIRECT("HI!$A:$G"),5,0))</f>
        <v>70821.297000000006</v>
      </c>
      <c r="E19" s="285">
        <f t="shared" ca="1" si="1"/>
        <v>1.0288906286565507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1.0288906286565507</v>
      </c>
      <c r="E20" s="285">
        <f t="shared" si="1"/>
        <v>1.0288906286565507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1.0288906286565505</v>
      </c>
      <c r="E21" s="285">
        <f t="shared" si="1"/>
        <v>1.0288906286565505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1.0414586113371731</v>
      </c>
      <c r="E23" s="285">
        <f t="shared" si="1"/>
        <v>1.2252454251025566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5955.9900000000007</v>
      </c>
      <c r="D24" s="284">
        <f ca="1">IF(ISERROR(VLOOKUP("Hospitalizace *",INDIRECT("HI!$A:$G"),5,0)),0,VLOOKUP("Hospitalizace *",INDIRECT("HI!$A:$G"),5,0))</f>
        <v>7132.17</v>
      </c>
      <c r="E24" s="285">
        <f ca="1">IF(C24=0,0,D24/C24)</f>
        <v>1.1974785048329495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1.1974785048329497</v>
      </c>
      <c r="E25" s="285">
        <f t="shared" si="1"/>
        <v>1.1974785048329497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1.1974785048329497</v>
      </c>
      <c r="E26" s="285">
        <f t="shared" si="1"/>
        <v>1.1974785048329497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1.0313588850174216</v>
      </c>
      <c r="E29" s="285">
        <f t="shared" si="1"/>
        <v>1.0856409315972859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0.93273942093541207</v>
      </c>
      <c r="E30" s="285">
        <f t="shared" si="1"/>
        <v>0.93273942093541207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0.9773382347420414</v>
      </c>
      <c r="E31" s="285">
        <f t="shared" si="1"/>
        <v>1.0287770892021488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B77BC97-B158-46D8-8030-C88B75F35830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7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1802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272</v>
      </c>
      <c r="E4" s="498">
        <v>12.75</v>
      </c>
      <c r="F4" s="498"/>
      <c r="G4" s="498"/>
      <c r="H4" s="498"/>
      <c r="I4" s="498">
        <v>2118.4</v>
      </c>
      <c r="J4" s="498">
        <v>215</v>
      </c>
      <c r="K4" s="498">
        <v>44</v>
      </c>
      <c r="L4" s="498">
        <v>12</v>
      </c>
      <c r="M4" s="498"/>
      <c r="N4" s="498"/>
      <c r="O4" s="498"/>
      <c r="P4" s="498"/>
      <c r="Q4" s="498">
        <v>976367</v>
      </c>
      <c r="R4" s="498">
        <v>12900</v>
      </c>
      <c r="S4" s="498">
        <v>3022.3607038123168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1</v>
      </c>
      <c r="I5">
        <v>184</v>
      </c>
      <c r="J5">
        <v>20</v>
      </c>
      <c r="Q5">
        <v>47801</v>
      </c>
      <c r="R5">
        <v>12900</v>
      </c>
      <c r="S5">
        <v>3022.3607038123168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0.3</v>
      </c>
      <c r="I6">
        <v>60</v>
      </c>
      <c r="K6">
        <v>4</v>
      </c>
      <c r="Q6">
        <v>15976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9.4499999999999993</v>
      </c>
      <c r="I7">
        <v>1514.4</v>
      </c>
      <c r="J7">
        <v>176</v>
      </c>
      <c r="K7">
        <v>40</v>
      </c>
      <c r="L7">
        <v>12</v>
      </c>
      <c r="Q7">
        <v>799693</v>
      </c>
    </row>
    <row r="8" spans="1:19" x14ac:dyDescent="0.25">
      <c r="A8" s="505" t="s">
        <v>215</v>
      </c>
      <c r="B8" s="504">
        <v>5</v>
      </c>
      <c r="C8">
        <v>1</v>
      </c>
      <c r="D8">
        <v>203</v>
      </c>
      <c r="E8">
        <v>2</v>
      </c>
      <c r="I8">
        <v>360</v>
      </c>
      <c r="J8">
        <v>19</v>
      </c>
      <c r="Q8">
        <v>112897</v>
      </c>
    </row>
    <row r="9" spans="1:19" x14ac:dyDescent="0.25">
      <c r="A9" s="503" t="s">
        <v>216</v>
      </c>
      <c r="B9" s="502">
        <v>6</v>
      </c>
      <c r="C9">
        <v>1</v>
      </c>
      <c r="D9" t="s">
        <v>1789</v>
      </c>
      <c r="E9">
        <v>21.4</v>
      </c>
      <c r="I9">
        <v>3533.3</v>
      </c>
      <c r="J9">
        <v>244</v>
      </c>
      <c r="K9">
        <v>10.45</v>
      </c>
      <c r="O9">
        <v>12500</v>
      </c>
      <c r="P9">
        <v>12500</v>
      </c>
      <c r="Q9">
        <v>930973</v>
      </c>
      <c r="S9">
        <v>2500</v>
      </c>
    </row>
    <row r="10" spans="1:19" x14ac:dyDescent="0.25">
      <c r="A10" s="505" t="s">
        <v>217</v>
      </c>
      <c r="B10" s="504">
        <v>7</v>
      </c>
      <c r="C10">
        <v>1</v>
      </c>
      <c r="D10">
        <v>303</v>
      </c>
      <c r="E10">
        <v>1</v>
      </c>
      <c r="I10">
        <v>149</v>
      </c>
      <c r="Q10">
        <v>49537</v>
      </c>
      <c r="S10">
        <v>2500</v>
      </c>
    </row>
    <row r="11" spans="1:19" x14ac:dyDescent="0.25">
      <c r="A11" s="503" t="s">
        <v>218</v>
      </c>
      <c r="B11" s="502">
        <v>8</v>
      </c>
      <c r="C11">
        <v>1</v>
      </c>
      <c r="D11">
        <v>304</v>
      </c>
      <c r="E11">
        <v>3</v>
      </c>
      <c r="I11">
        <v>416</v>
      </c>
      <c r="Q11">
        <v>157327</v>
      </c>
    </row>
    <row r="12" spans="1:19" x14ac:dyDescent="0.25">
      <c r="A12" s="505" t="s">
        <v>219</v>
      </c>
      <c r="B12" s="504">
        <v>9</v>
      </c>
      <c r="C12">
        <v>1</v>
      </c>
      <c r="D12">
        <v>305</v>
      </c>
      <c r="E12">
        <v>1</v>
      </c>
      <c r="I12">
        <v>168</v>
      </c>
      <c r="Q12">
        <v>46978</v>
      </c>
    </row>
    <row r="13" spans="1:19" x14ac:dyDescent="0.25">
      <c r="A13" s="503" t="s">
        <v>220</v>
      </c>
      <c r="B13" s="502">
        <v>10</v>
      </c>
      <c r="C13">
        <v>1</v>
      </c>
      <c r="D13">
        <v>408</v>
      </c>
      <c r="E13">
        <v>12.4</v>
      </c>
      <c r="I13">
        <v>2100.3000000000002</v>
      </c>
      <c r="J13">
        <v>217</v>
      </c>
      <c r="K13">
        <v>10.45</v>
      </c>
      <c r="Q13">
        <v>551960</v>
      </c>
    </row>
    <row r="14" spans="1:19" x14ac:dyDescent="0.25">
      <c r="A14" s="505" t="s">
        <v>221</v>
      </c>
      <c r="B14" s="504">
        <v>11</v>
      </c>
      <c r="C14">
        <v>1</v>
      </c>
      <c r="D14">
        <v>409</v>
      </c>
      <c r="E14">
        <v>1</v>
      </c>
      <c r="I14">
        <v>184</v>
      </c>
      <c r="J14">
        <v>14</v>
      </c>
      <c r="Q14">
        <v>42394</v>
      </c>
    </row>
    <row r="15" spans="1:19" x14ac:dyDescent="0.25">
      <c r="A15" s="503" t="s">
        <v>222</v>
      </c>
      <c r="B15" s="502">
        <v>12</v>
      </c>
      <c r="C15">
        <v>1</v>
      </c>
      <c r="D15">
        <v>419</v>
      </c>
      <c r="E15">
        <v>1</v>
      </c>
      <c r="I15">
        <v>166</v>
      </c>
      <c r="J15">
        <v>13</v>
      </c>
      <c r="Q15">
        <v>37148</v>
      </c>
    </row>
    <row r="16" spans="1:19" x14ac:dyDescent="0.25">
      <c r="A16" s="501" t="s">
        <v>210</v>
      </c>
      <c r="B16" s="500">
        <v>2019</v>
      </c>
      <c r="C16">
        <v>1</v>
      </c>
      <c r="D16">
        <v>642</v>
      </c>
      <c r="E16">
        <v>2</v>
      </c>
      <c r="I16">
        <v>350</v>
      </c>
      <c r="O16">
        <v>12500</v>
      </c>
      <c r="P16">
        <v>12500</v>
      </c>
      <c r="Q16">
        <v>45629</v>
      </c>
    </row>
    <row r="17" spans="3:19" x14ac:dyDescent="0.25">
      <c r="C17">
        <v>1</v>
      </c>
      <c r="D17" t="s">
        <v>1790</v>
      </c>
      <c r="E17">
        <v>4</v>
      </c>
      <c r="I17">
        <v>605</v>
      </c>
      <c r="Q17">
        <v>103504</v>
      </c>
    </row>
    <row r="18" spans="3:19" x14ac:dyDescent="0.25">
      <c r="C18">
        <v>1</v>
      </c>
      <c r="D18">
        <v>30</v>
      </c>
      <c r="E18">
        <v>4</v>
      </c>
      <c r="I18">
        <v>605</v>
      </c>
      <c r="Q18">
        <v>103504</v>
      </c>
    </row>
    <row r="19" spans="3:19" x14ac:dyDescent="0.25">
      <c r="C19" t="s">
        <v>1791</v>
      </c>
      <c r="E19">
        <v>38.15</v>
      </c>
      <c r="I19">
        <v>6256.7000000000007</v>
      </c>
      <c r="J19">
        <v>459</v>
      </c>
      <c r="K19">
        <v>54.45</v>
      </c>
      <c r="L19">
        <v>12</v>
      </c>
      <c r="O19">
        <v>12500</v>
      </c>
      <c r="P19">
        <v>12500</v>
      </c>
      <c r="Q19">
        <v>2010844</v>
      </c>
      <c r="R19">
        <v>12900</v>
      </c>
      <c r="S19">
        <v>5522.3607038123173</v>
      </c>
    </row>
    <row r="20" spans="3:19" x14ac:dyDescent="0.25">
      <c r="C20">
        <v>2</v>
      </c>
      <c r="D20" t="s">
        <v>272</v>
      </c>
      <c r="E20">
        <v>12.75</v>
      </c>
      <c r="I20">
        <v>1844.8</v>
      </c>
      <c r="J20">
        <v>202.8</v>
      </c>
      <c r="K20">
        <v>51.2</v>
      </c>
      <c r="L20">
        <v>12</v>
      </c>
      <c r="Q20">
        <v>975140</v>
      </c>
      <c r="R20">
        <v>2600</v>
      </c>
      <c r="S20">
        <v>3022.3607038123168</v>
      </c>
    </row>
    <row r="21" spans="3:19" x14ac:dyDescent="0.25">
      <c r="C21">
        <v>2</v>
      </c>
      <c r="D21">
        <v>99</v>
      </c>
      <c r="E21">
        <v>1</v>
      </c>
      <c r="I21">
        <v>152</v>
      </c>
      <c r="J21">
        <v>20</v>
      </c>
      <c r="Q21">
        <v>48470</v>
      </c>
      <c r="R21">
        <v>2600</v>
      </c>
      <c r="S21">
        <v>3022.3607038123168</v>
      </c>
    </row>
    <row r="22" spans="3:19" x14ac:dyDescent="0.25">
      <c r="C22">
        <v>2</v>
      </c>
      <c r="D22">
        <v>100</v>
      </c>
      <c r="E22">
        <v>0.3</v>
      </c>
      <c r="I22">
        <v>48</v>
      </c>
      <c r="K22">
        <v>12</v>
      </c>
      <c r="Q22">
        <v>18574</v>
      </c>
    </row>
    <row r="23" spans="3:19" x14ac:dyDescent="0.25">
      <c r="C23">
        <v>2</v>
      </c>
      <c r="D23">
        <v>101</v>
      </c>
      <c r="E23">
        <v>9.4499999999999993</v>
      </c>
      <c r="I23">
        <v>1332.8</v>
      </c>
      <c r="J23">
        <v>164.8</v>
      </c>
      <c r="K23">
        <v>39.200000000000003</v>
      </c>
      <c r="L23">
        <v>12</v>
      </c>
      <c r="Q23">
        <v>795083</v>
      </c>
    </row>
    <row r="24" spans="3:19" x14ac:dyDescent="0.25">
      <c r="C24">
        <v>2</v>
      </c>
      <c r="D24">
        <v>203</v>
      </c>
      <c r="E24">
        <v>2</v>
      </c>
      <c r="I24">
        <v>312</v>
      </c>
      <c r="J24">
        <v>18</v>
      </c>
      <c r="Q24">
        <v>113013</v>
      </c>
    </row>
    <row r="25" spans="3:19" x14ac:dyDescent="0.25">
      <c r="C25">
        <v>2</v>
      </c>
      <c r="D25" t="s">
        <v>1789</v>
      </c>
      <c r="E25">
        <v>21.4</v>
      </c>
      <c r="I25">
        <v>3229</v>
      </c>
      <c r="J25">
        <v>215</v>
      </c>
      <c r="K25">
        <v>6</v>
      </c>
      <c r="O25">
        <v>750</v>
      </c>
      <c r="P25">
        <v>750</v>
      </c>
      <c r="Q25">
        <v>925944</v>
      </c>
      <c r="S25">
        <v>2500</v>
      </c>
    </row>
    <row r="26" spans="3:19" x14ac:dyDescent="0.25">
      <c r="C26">
        <v>2</v>
      </c>
      <c r="D26">
        <v>303</v>
      </c>
      <c r="E26">
        <v>1</v>
      </c>
      <c r="I26">
        <v>150</v>
      </c>
      <c r="Q26">
        <v>49132</v>
      </c>
      <c r="S26">
        <v>2500</v>
      </c>
    </row>
    <row r="27" spans="3:19" x14ac:dyDescent="0.25">
      <c r="C27">
        <v>2</v>
      </c>
      <c r="D27">
        <v>304</v>
      </c>
      <c r="E27">
        <v>3</v>
      </c>
      <c r="I27">
        <v>450</v>
      </c>
      <c r="Q27">
        <v>157573</v>
      </c>
    </row>
    <row r="28" spans="3:19" x14ac:dyDescent="0.25">
      <c r="C28">
        <v>2</v>
      </c>
      <c r="D28">
        <v>305</v>
      </c>
      <c r="E28">
        <v>1</v>
      </c>
      <c r="I28">
        <v>152</v>
      </c>
      <c r="Q28">
        <v>46520</v>
      </c>
    </row>
    <row r="29" spans="3:19" x14ac:dyDescent="0.25">
      <c r="C29">
        <v>2</v>
      </c>
      <c r="D29">
        <v>408</v>
      </c>
      <c r="E29">
        <v>12.4</v>
      </c>
      <c r="I29">
        <v>1879</v>
      </c>
      <c r="J29">
        <v>188.5</v>
      </c>
      <c r="K29">
        <v>6</v>
      </c>
      <c r="O29">
        <v>750</v>
      </c>
      <c r="P29">
        <v>750</v>
      </c>
      <c r="Q29">
        <v>547597</v>
      </c>
    </row>
    <row r="30" spans="3:19" x14ac:dyDescent="0.25">
      <c r="C30">
        <v>2</v>
      </c>
      <c r="D30">
        <v>409</v>
      </c>
      <c r="E30">
        <v>1</v>
      </c>
      <c r="I30">
        <v>148</v>
      </c>
      <c r="J30">
        <v>14</v>
      </c>
      <c r="Q30">
        <v>42817</v>
      </c>
    </row>
    <row r="31" spans="3:19" x14ac:dyDescent="0.25">
      <c r="C31">
        <v>2</v>
      </c>
      <c r="D31">
        <v>419</v>
      </c>
      <c r="E31">
        <v>1</v>
      </c>
      <c r="I31">
        <v>154</v>
      </c>
      <c r="J31">
        <v>12.5</v>
      </c>
      <c r="Q31">
        <v>36994</v>
      </c>
    </row>
    <row r="32" spans="3:19" x14ac:dyDescent="0.25">
      <c r="C32">
        <v>2</v>
      </c>
      <c r="D32">
        <v>642</v>
      </c>
      <c r="E32">
        <v>2</v>
      </c>
      <c r="I32">
        <v>296</v>
      </c>
      <c r="Q32">
        <v>45311</v>
      </c>
    </row>
    <row r="33" spans="3:19" x14ac:dyDescent="0.25">
      <c r="C33">
        <v>2</v>
      </c>
      <c r="D33" t="s">
        <v>1790</v>
      </c>
      <c r="E33">
        <v>4</v>
      </c>
      <c r="I33">
        <v>624.25</v>
      </c>
      <c r="Q33">
        <v>109223</v>
      </c>
    </row>
    <row r="34" spans="3:19" x14ac:dyDescent="0.25">
      <c r="C34">
        <v>2</v>
      </c>
      <c r="D34">
        <v>30</v>
      </c>
      <c r="E34">
        <v>4</v>
      </c>
      <c r="I34">
        <v>624.25</v>
      </c>
      <c r="Q34">
        <v>109223</v>
      </c>
    </row>
    <row r="35" spans="3:19" x14ac:dyDescent="0.25">
      <c r="C35" t="s">
        <v>1792</v>
      </c>
      <c r="E35">
        <v>38.15</v>
      </c>
      <c r="I35">
        <v>5698.05</v>
      </c>
      <c r="J35">
        <v>417.8</v>
      </c>
      <c r="K35">
        <v>57.2</v>
      </c>
      <c r="L35">
        <v>12</v>
      </c>
      <c r="O35">
        <v>750</v>
      </c>
      <c r="P35">
        <v>750</v>
      </c>
      <c r="Q35">
        <v>2010307</v>
      </c>
      <c r="R35">
        <v>2600</v>
      </c>
      <c r="S35">
        <v>5522.3607038123173</v>
      </c>
    </row>
    <row r="36" spans="3:19" x14ac:dyDescent="0.25">
      <c r="C36">
        <v>3</v>
      </c>
      <c r="D36" t="s">
        <v>272</v>
      </c>
      <c r="E36">
        <v>12.75</v>
      </c>
      <c r="I36">
        <v>1925.1999999999998</v>
      </c>
      <c r="J36">
        <v>212.6</v>
      </c>
      <c r="K36">
        <v>52.8</v>
      </c>
      <c r="L36">
        <v>12</v>
      </c>
      <c r="O36">
        <v>11300</v>
      </c>
      <c r="P36">
        <v>11300</v>
      </c>
      <c r="Q36">
        <v>983627</v>
      </c>
      <c r="S36">
        <v>3022.3607038123168</v>
      </c>
    </row>
    <row r="37" spans="3:19" x14ac:dyDescent="0.25">
      <c r="C37">
        <v>3</v>
      </c>
      <c r="D37">
        <v>99</v>
      </c>
      <c r="E37">
        <v>1</v>
      </c>
      <c r="I37">
        <v>160</v>
      </c>
      <c r="J37">
        <v>16</v>
      </c>
      <c r="Q37">
        <v>47104</v>
      </c>
      <c r="S37">
        <v>3022.3607038123168</v>
      </c>
    </row>
    <row r="38" spans="3:19" x14ac:dyDescent="0.25">
      <c r="C38">
        <v>3</v>
      </c>
      <c r="D38">
        <v>100</v>
      </c>
      <c r="E38">
        <v>0.3</v>
      </c>
      <c r="I38">
        <v>45.6</v>
      </c>
      <c r="K38">
        <v>10.4</v>
      </c>
      <c r="Q38">
        <v>18263</v>
      </c>
    </row>
    <row r="39" spans="3:19" x14ac:dyDescent="0.25">
      <c r="C39">
        <v>3</v>
      </c>
      <c r="D39">
        <v>101</v>
      </c>
      <c r="E39">
        <v>9.4499999999999993</v>
      </c>
      <c r="I39">
        <v>1391.6</v>
      </c>
      <c r="J39">
        <v>177.6</v>
      </c>
      <c r="K39">
        <v>42.4</v>
      </c>
      <c r="L39">
        <v>12</v>
      </c>
      <c r="O39">
        <v>11300</v>
      </c>
      <c r="P39">
        <v>11300</v>
      </c>
      <c r="Q39">
        <v>804788</v>
      </c>
    </row>
    <row r="40" spans="3:19" x14ac:dyDescent="0.25">
      <c r="C40">
        <v>3</v>
      </c>
      <c r="D40">
        <v>203</v>
      </c>
      <c r="E40">
        <v>2</v>
      </c>
      <c r="I40">
        <v>328</v>
      </c>
      <c r="J40">
        <v>19</v>
      </c>
      <c r="Q40">
        <v>113472</v>
      </c>
    </row>
    <row r="41" spans="3:19" x14ac:dyDescent="0.25">
      <c r="C41">
        <v>3</v>
      </c>
      <c r="D41" t="s">
        <v>1789</v>
      </c>
      <c r="E41">
        <v>21.3</v>
      </c>
      <c r="I41">
        <v>3282.4</v>
      </c>
      <c r="J41">
        <v>238.5</v>
      </c>
      <c r="K41">
        <v>1.4</v>
      </c>
      <c r="O41">
        <v>1815</v>
      </c>
      <c r="P41">
        <v>1815</v>
      </c>
      <c r="Q41">
        <v>937304</v>
      </c>
      <c r="S41">
        <v>2500</v>
      </c>
    </row>
    <row r="42" spans="3:19" x14ac:dyDescent="0.25">
      <c r="C42">
        <v>3</v>
      </c>
      <c r="D42">
        <v>303</v>
      </c>
      <c r="E42">
        <v>1</v>
      </c>
      <c r="I42">
        <v>157.5</v>
      </c>
      <c r="Q42">
        <v>49857</v>
      </c>
      <c r="S42">
        <v>2500</v>
      </c>
    </row>
    <row r="43" spans="3:19" x14ac:dyDescent="0.25">
      <c r="C43">
        <v>3</v>
      </c>
      <c r="D43">
        <v>304</v>
      </c>
      <c r="E43">
        <v>3</v>
      </c>
      <c r="I43">
        <v>472.5</v>
      </c>
      <c r="Q43">
        <v>161925</v>
      </c>
    </row>
    <row r="44" spans="3:19" x14ac:dyDescent="0.25">
      <c r="C44">
        <v>3</v>
      </c>
      <c r="D44">
        <v>305</v>
      </c>
      <c r="E44">
        <v>1</v>
      </c>
      <c r="I44">
        <v>160</v>
      </c>
      <c r="Q44">
        <v>46631</v>
      </c>
    </row>
    <row r="45" spans="3:19" x14ac:dyDescent="0.25">
      <c r="C45">
        <v>3</v>
      </c>
      <c r="D45">
        <v>408</v>
      </c>
      <c r="E45">
        <v>12.3</v>
      </c>
      <c r="I45">
        <v>1849.4</v>
      </c>
      <c r="J45">
        <v>215.5</v>
      </c>
      <c r="K45">
        <v>1.4</v>
      </c>
      <c r="O45">
        <v>1815</v>
      </c>
      <c r="P45">
        <v>1815</v>
      </c>
      <c r="Q45">
        <v>553577</v>
      </c>
    </row>
    <row r="46" spans="3:19" x14ac:dyDescent="0.25">
      <c r="C46">
        <v>3</v>
      </c>
      <c r="D46">
        <v>409</v>
      </c>
      <c r="E46">
        <v>1</v>
      </c>
      <c r="I46">
        <v>166</v>
      </c>
      <c r="J46">
        <v>11</v>
      </c>
      <c r="Q46">
        <v>41840</v>
      </c>
    </row>
    <row r="47" spans="3:19" x14ac:dyDescent="0.25">
      <c r="C47">
        <v>3</v>
      </c>
      <c r="D47">
        <v>419</v>
      </c>
      <c r="E47">
        <v>1</v>
      </c>
      <c r="I47">
        <v>144</v>
      </c>
      <c r="J47">
        <v>12</v>
      </c>
      <c r="Q47">
        <v>37194</v>
      </c>
    </row>
    <row r="48" spans="3:19" x14ac:dyDescent="0.25">
      <c r="C48">
        <v>3</v>
      </c>
      <c r="D48">
        <v>642</v>
      </c>
      <c r="E48">
        <v>2</v>
      </c>
      <c r="I48">
        <v>333</v>
      </c>
      <c r="Q48">
        <v>46280</v>
      </c>
    </row>
    <row r="49" spans="3:19" x14ac:dyDescent="0.25">
      <c r="C49">
        <v>3</v>
      </c>
      <c r="D49" t="s">
        <v>1790</v>
      </c>
      <c r="E49">
        <v>4</v>
      </c>
      <c r="I49">
        <v>616</v>
      </c>
      <c r="Q49">
        <v>111955</v>
      </c>
    </row>
    <row r="50" spans="3:19" x14ac:dyDescent="0.25">
      <c r="C50">
        <v>3</v>
      </c>
      <c r="D50">
        <v>30</v>
      </c>
      <c r="E50">
        <v>4</v>
      </c>
      <c r="I50">
        <v>616</v>
      </c>
      <c r="Q50">
        <v>111955</v>
      </c>
    </row>
    <row r="51" spans="3:19" x14ac:dyDescent="0.25">
      <c r="C51" t="s">
        <v>1793</v>
      </c>
      <c r="E51">
        <v>38.049999999999997</v>
      </c>
      <c r="I51">
        <v>5823.6</v>
      </c>
      <c r="J51">
        <v>451.1</v>
      </c>
      <c r="K51">
        <v>54.199999999999996</v>
      </c>
      <c r="L51">
        <v>12</v>
      </c>
      <c r="O51">
        <v>13115</v>
      </c>
      <c r="P51">
        <v>13115</v>
      </c>
      <c r="Q51">
        <v>2032886</v>
      </c>
      <c r="S51">
        <v>5522.3607038123173</v>
      </c>
    </row>
    <row r="52" spans="3:19" x14ac:dyDescent="0.25">
      <c r="C52">
        <v>4</v>
      </c>
      <c r="D52" t="s">
        <v>272</v>
      </c>
      <c r="E52">
        <v>13.35</v>
      </c>
      <c r="I52">
        <v>2079.6</v>
      </c>
      <c r="J52">
        <v>208.60000000000002</v>
      </c>
      <c r="K52">
        <v>50.400000000000006</v>
      </c>
      <c r="L52">
        <v>12</v>
      </c>
      <c r="Q52">
        <v>935595</v>
      </c>
      <c r="R52">
        <v>8110</v>
      </c>
      <c r="S52">
        <v>3022.3607038123168</v>
      </c>
    </row>
    <row r="53" spans="3:19" x14ac:dyDescent="0.25">
      <c r="C53">
        <v>4</v>
      </c>
      <c r="D53">
        <v>99</v>
      </c>
      <c r="E53">
        <v>1</v>
      </c>
      <c r="I53">
        <v>140</v>
      </c>
      <c r="J53">
        <v>20</v>
      </c>
      <c r="Q53">
        <v>49262</v>
      </c>
      <c r="R53">
        <v>8110</v>
      </c>
      <c r="S53">
        <v>3022.3607038123168</v>
      </c>
    </row>
    <row r="54" spans="3:19" x14ac:dyDescent="0.25">
      <c r="C54">
        <v>4</v>
      </c>
      <c r="D54">
        <v>100</v>
      </c>
      <c r="E54">
        <v>0.9</v>
      </c>
      <c r="I54">
        <v>136.80000000000001</v>
      </c>
      <c r="J54">
        <v>4.8</v>
      </c>
      <c r="K54">
        <v>15.2</v>
      </c>
      <c r="Q54">
        <v>46810</v>
      </c>
    </row>
    <row r="55" spans="3:19" x14ac:dyDescent="0.25">
      <c r="C55">
        <v>4</v>
      </c>
      <c r="D55">
        <v>101</v>
      </c>
      <c r="E55">
        <v>9.4499999999999993</v>
      </c>
      <c r="I55">
        <v>1594.8</v>
      </c>
      <c r="J55">
        <v>176.8</v>
      </c>
      <c r="K55">
        <v>35.200000000000003</v>
      </c>
      <c r="L55">
        <v>12</v>
      </c>
      <c r="Q55">
        <v>768576</v>
      </c>
    </row>
    <row r="56" spans="3:19" x14ac:dyDescent="0.25">
      <c r="C56">
        <v>4</v>
      </c>
      <c r="D56">
        <v>203</v>
      </c>
      <c r="E56">
        <v>2</v>
      </c>
      <c r="I56">
        <v>208</v>
      </c>
      <c r="J56">
        <v>7</v>
      </c>
      <c r="Q56">
        <v>70947</v>
      </c>
    </row>
    <row r="57" spans="3:19" x14ac:dyDescent="0.25">
      <c r="C57">
        <v>4</v>
      </c>
      <c r="D57" t="s">
        <v>1789</v>
      </c>
      <c r="E57">
        <v>21.3</v>
      </c>
      <c r="I57">
        <v>3382.55</v>
      </c>
      <c r="J57">
        <v>253</v>
      </c>
      <c r="K57">
        <v>12.05</v>
      </c>
      <c r="Q57">
        <v>937623</v>
      </c>
      <c r="S57">
        <v>2500</v>
      </c>
    </row>
    <row r="58" spans="3:19" x14ac:dyDescent="0.25">
      <c r="C58">
        <v>4</v>
      </c>
      <c r="D58">
        <v>303</v>
      </c>
      <c r="E58">
        <v>1</v>
      </c>
      <c r="I58">
        <v>165</v>
      </c>
      <c r="Q58">
        <v>48267</v>
      </c>
      <c r="S58">
        <v>2500</v>
      </c>
    </row>
    <row r="59" spans="3:19" x14ac:dyDescent="0.25">
      <c r="C59">
        <v>4</v>
      </c>
      <c r="D59">
        <v>304</v>
      </c>
      <c r="E59">
        <v>3</v>
      </c>
      <c r="I59">
        <v>495</v>
      </c>
      <c r="Q59">
        <v>156105</v>
      </c>
    </row>
    <row r="60" spans="3:19" x14ac:dyDescent="0.25">
      <c r="C60">
        <v>4</v>
      </c>
      <c r="D60">
        <v>305</v>
      </c>
      <c r="E60">
        <v>1</v>
      </c>
      <c r="I60">
        <v>168</v>
      </c>
      <c r="Q60">
        <v>46860</v>
      </c>
    </row>
    <row r="61" spans="3:19" x14ac:dyDescent="0.25">
      <c r="C61">
        <v>4</v>
      </c>
      <c r="D61">
        <v>408</v>
      </c>
      <c r="E61">
        <v>12.3</v>
      </c>
      <c r="I61">
        <v>1852.5500000000002</v>
      </c>
      <c r="J61">
        <v>214</v>
      </c>
      <c r="K61">
        <v>12.05</v>
      </c>
      <c r="Q61">
        <v>554274</v>
      </c>
    </row>
    <row r="62" spans="3:19" x14ac:dyDescent="0.25">
      <c r="C62">
        <v>4</v>
      </c>
      <c r="D62">
        <v>409</v>
      </c>
      <c r="E62">
        <v>1</v>
      </c>
      <c r="I62">
        <v>176</v>
      </c>
      <c r="J62">
        <v>24</v>
      </c>
      <c r="Q62">
        <v>46392</v>
      </c>
    </row>
    <row r="63" spans="3:19" x14ac:dyDescent="0.25">
      <c r="C63">
        <v>4</v>
      </c>
      <c r="D63">
        <v>419</v>
      </c>
      <c r="E63">
        <v>1</v>
      </c>
      <c r="I63">
        <v>176</v>
      </c>
      <c r="J63">
        <v>15</v>
      </c>
      <c r="Q63">
        <v>37971</v>
      </c>
    </row>
    <row r="64" spans="3:19" x14ac:dyDescent="0.25">
      <c r="C64">
        <v>4</v>
      </c>
      <c r="D64">
        <v>642</v>
      </c>
      <c r="E64">
        <v>2</v>
      </c>
      <c r="I64">
        <v>350</v>
      </c>
      <c r="Q64">
        <v>47754</v>
      </c>
    </row>
    <row r="65" spans="3:19" x14ac:dyDescent="0.25">
      <c r="C65">
        <v>4</v>
      </c>
      <c r="D65" t="s">
        <v>1790</v>
      </c>
      <c r="E65">
        <v>4</v>
      </c>
      <c r="I65">
        <v>666</v>
      </c>
      <c r="Q65">
        <v>111885</v>
      </c>
    </row>
    <row r="66" spans="3:19" x14ac:dyDescent="0.25">
      <c r="C66">
        <v>4</v>
      </c>
      <c r="D66">
        <v>30</v>
      </c>
      <c r="E66">
        <v>4</v>
      </c>
      <c r="I66">
        <v>666</v>
      </c>
      <c r="Q66">
        <v>111885</v>
      </c>
    </row>
    <row r="67" spans="3:19" x14ac:dyDescent="0.25">
      <c r="C67" t="s">
        <v>1794</v>
      </c>
      <c r="E67">
        <v>38.650000000000006</v>
      </c>
      <c r="I67">
        <v>6128.15</v>
      </c>
      <c r="J67">
        <v>461.6</v>
      </c>
      <c r="K67">
        <v>62.45</v>
      </c>
      <c r="L67">
        <v>12</v>
      </c>
      <c r="Q67">
        <v>1985103</v>
      </c>
      <c r="R67">
        <v>8110</v>
      </c>
      <c r="S67">
        <v>5522.3607038123173</v>
      </c>
    </row>
    <row r="68" spans="3:19" x14ac:dyDescent="0.25">
      <c r="C68">
        <v>5</v>
      </c>
      <c r="D68" t="s">
        <v>272</v>
      </c>
      <c r="E68">
        <v>13.35</v>
      </c>
      <c r="I68">
        <v>2048.8000000000002</v>
      </c>
      <c r="J68">
        <v>211.6</v>
      </c>
      <c r="K68">
        <v>59.2</v>
      </c>
      <c r="L68">
        <v>12</v>
      </c>
      <c r="O68">
        <v>6332</v>
      </c>
      <c r="P68">
        <v>6332</v>
      </c>
      <c r="Q68">
        <v>960445</v>
      </c>
      <c r="S68">
        <v>3022.3607038123168</v>
      </c>
    </row>
    <row r="69" spans="3:19" x14ac:dyDescent="0.25">
      <c r="C69">
        <v>5</v>
      </c>
      <c r="D69">
        <v>99</v>
      </c>
      <c r="E69">
        <v>1</v>
      </c>
      <c r="I69">
        <v>160</v>
      </c>
      <c r="J69">
        <v>20</v>
      </c>
      <c r="Q69">
        <v>48913</v>
      </c>
      <c r="S69">
        <v>3022.3607038123168</v>
      </c>
    </row>
    <row r="70" spans="3:19" x14ac:dyDescent="0.25">
      <c r="C70">
        <v>5</v>
      </c>
      <c r="D70">
        <v>100</v>
      </c>
      <c r="E70">
        <v>0.9</v>
      </c>
      <c r="I70">
        <v>151.19999999999999</v>
      </c>
      <c r="J70">
        <v>3.2</v>
      </c>
      <c r="K70">
        <v>16.8</v>
      </c>
      <c r="Q70">
        <v>51388</v>
      </c>
    </row>
    <row r="71" spans="3:19" x14ac:dyDescent="0.25">
      <c r="C71">
        <v>5</v>
      </c>
      <c r="D71">
        <v>101</v>
      </c>
      <c r="E71">
        <v>9.4499999999999993</v>
      </c>
      <c r="I71">
        <v>1597.6</v>
      </c>
      <c r="J71">
        <v>185.4</v>
      </c>
      <c r="K71">
        <v>42.4</v>
      </c>
      <c r="L71">
        <v>12</v>
      </c>
      <c r="Q71">
        <v>804702</v>
      </c>
    </row>
    <row r="72" spans="3:19" x14ac:dyDescent="0.25">
      <c r="C72">
        <v>5</v>
      </c>
      <c r="D72">
        <v>203</v>
      </c>
      <c r="E72">
        <v>2</v>
      </c>
      <c r="I72">
        <v>140</v>
      </c>
      <c r="J72">
        <v>3</v>
      </c>
      <c r="O72">
        <v>6332</v>
      </c>
      <c r="P72">
        <v>6332</v>
      </c>
      <c r="Q72">
        <v>55442</v>
      </c>
    </row>
    <row r="73" spans="3:19" x14ac:dyDescent="0.25">
      <c r="C73">
        <v>5</v>
      </c>
      <c r="D73" t="s">
        <v>1789</v>
      </c>
      <c r="E73">
        <v>21.3</v>
      </c>
      <c r="I73">
        <v>3189.7</v>
      </c>
      <c r="J73">
        <v>252.5</v>
      </c>
      <c r="O73">
        <v>26266</v>
      </c>
      <c r="P73">
        <v>26266</v>
      </c>
      <c r="Q73">
        <v>922122</v>
      </c>
      <c r="S73">
        <v>2500</v>
      </c>
    </row>
    <row r="74" spans="3:19" x14ac:dyDescent="0.25">
      <c r="C74">
        <v>5</v>
      </c>
      <c r="D74">
        <v>303</v>
      </c>
      <c r="E74">
        <v>1</v>
      </c>
      <c r="I74">
        <v>172.5</v>
      </c>
      <c r="Q74">
        <v>54959</v>
      </c>
      <c r="S74">
        <v>2500</v>
      </c>
    </row>
    <row r="75" spans="3:19" x14ac:dyDescent="0.25">
      <c r="C75">
        <v>5</v>
      </c>
      <c r="D75">
        <v>304</v>
      </c>
      <c r="E75">
        <v>3</v>
      </c>
      <c r="I75">
        <v>444</v>
      </c>
      <c r="Q75">
        <v>156109</v>
      </c>
    </row>
    <row r="76" spans="3:19" x14ac:dyDescent="0.25">
      <c r="C76">
        <v>5</v>
      </c>
      <c r="D76">
        <v>305</v>
      </c>
      <c r="E76">
        <v>1</v>
      </c>
      <c r="I76">
        <v>184</v>
      </c>
      <c r="Q76">
        <v>50137</v>
      </c>
    </row>
    <row r="77" spans="3:19" x14ac:dyDescent="0.25">
      <c r="C77">
        <v>5</v>
      </c>
      <c r="D77">
        <v>408</v>
      </c>
      <c r="E77">
        <v>12.3</v>
      </c>
      <c r="I77">
        <v>1655.1999999999998</v>
      </c>
      <c r="J77">
        <v>214.5</v>
      </c>
      <c r="O77">
        <v>13606</v>
      </c>
      <c r="P77">
        <v>13606</v>
      </c>
      <c r="Q77">
        <v>517158</v>
      </c>
    </row>
    <row r="78" spans="3:19" x14ac:dyDescent="0.25">
      <c r="C78">
        <v>5</v>
      </c>
      <c r="D78">
        <v>409</v>
      </c>
      <c r="E78">
        <v>1</v>
      </c>
      <c r="I78">
        <v>184</v>
      </c>
      <c r="J78">
        <v>12</v>
      </c>
      <c r="O78">
        <v>6330</v>
      </c>
      <c r="P78">
        <v>6330</v>
      </c>
      <c r="Q78">
        <v>48240</v>
      </c>
    </row>
    <row r="79" spans="3:19" x14ac:dyDescent="0.25">
      <c r="C79">
        <v>5</v>
      </c>
      <c r="D79">
        <v>419</v>
      </c>
      <c r="E79">
        <v>1</v>
      </c>
      <c r="I79">
        <v>182</v>
      </c>
      <c r="J79">
        <v>26</v>
      </c>
      <c r="O79">
        <v>6330</v>
      </c>
      <c r="P79">
        <v>6330</v>
      </c>
      <c r="Q79">
        <v>47779</v>
      </c>
    </row>
    <row r="80" spans="3:19" x14ac:dyDescent="0.25">
      <c r="C80">
        <v>5</v>
      </c>
      <c r="D80">
        <v>642</v>
      </c>
      <c r="E80">
        <v>2</v>
      </c>
      <c r="I80">
        <v>368</v>
      </c>
      <c r="Q80">
        <v>47740</v>
      </c>
    </row>
    <row r="81" spans="3:19" x14ac:dyDescent="0.25">
      <c r="C81">
        <v>5</v>
      </c>
      <c r="D81" t="s">
        <v>1790</v>
      </c>
      <c r="E81">
        <v>4</v>
      </c>
      <c r="I81">
        <v>706</v>
      </c>
      <c r="Q81">
        <v>111945</v>
      </c>
    </row>
    <row r="82" spans="3:19" x14ac:dyDescent="0.25">
      <c r="C82">
        <v>5</v>
      </c>
      <c r="D82">
        <v>30</v>
      </c>
      <c r="E82">
        <v>4</v>
      </c>
      <c r="I82">
        <v>706</v>
      </c>
      <c r="Q82">
        <v>111945</v>
      </c>
    </row>
    <row r="83" spans="3:19" x14ac:dyDescent="0.25">
      <c r="C83" t="s">
        <v>1795</v>
      </c>
      <c r="E83">
        <v>38.650000000000006</v>
      </c>
      <c r="I83">
        <v>5944.5</v>
      </c>
      <c r="J83">
        <v>464.1</v>
      </c>
      <c r="K83">
        <v>59.2</v>
      </c>
      <c r="L83">
        <v>12</v>
      </c>
      <c r="O83">
        <v>32598</v>
      </c>
      <c r="P83">
        <v>32598</v>
      </c>
      <c r="Q83">
        <v>1994512</v>
      </c>
      <c r="S83">
        <v>5522.3607038123173</v>
      </c>
    </row>
    <row r="84" spans="3:19" x14ac:dyDescent="0.25">
      <c r="C84">
        <v>6</v>
      </c>
      <c r="D84" t="s">
        <v>272</v>
      </c>
      <c r="E84">
        <v>13.35</v>
      </c>
      <c r="I84">
        <v>1793.6000000000001</v>
      </c>
      <c r="J84">
        <v>200</v>
      </c>
      <c r="K84">
        <v>52</v>
      </c>
      <c r="L84">
        <v>12</v>
      </c>
      <c r="Q84">
        <v>990647</v>
      </c>
      <c r="R84">
        <v>3300</v>
      </c>
      <c r="S84">
        <v>3022.3607038123168</v>
      </c>
    </row>
    <row r="85" spans="3:19" x14ac:dyDescent="0.25">
      <c r="C85">
        <v>6</v>
      </c>
      <c r="D85">
        <v>99</v>
      </c>
      <c r="E85">
        <v>1</v>
      </c>
      <c r="I85">
        <v>144</v>
      </c>
      <c r="J85">
        <v>20</v>
      </c>
      <c r="Q85">
        <v>48706</v>
      </c>
      <c r="R85">
        <v>3300</v>
      </c>
      <c r="S85">
        <v>3022.3607038123168</v>
      </c>
    </row>
    <row r="86" spans="3:19" x14ac:dyDescent="0.25">
      <c r="C86">
        <v>6</v>
      </c>
      <c r="D86">
        <v>100</v>
      </c>
      <c r="E86">
        <v>0.9</v>
      </c>
      <c r="I86">
        <v>133.19999999999999</v>
      </c>
      <c r="J86">
        <v>21.6</v>
      </c>
      <c r="K86">
        <v>14.4</v>
      </c>
      <c r="Q86">
        <v>59889</v>
      </c>
    </row>
    <row r="87" spans="3:19" x14ac:dyDescent="0.25">
      <c r="C87">
        <v>6</v>
      </c>
      <c r="D87">
        <v>101</v>
      </c>
      <c r="E87">
        <v>9.4499999999999993</v>
      </c>
      <c r="I87">
        <v>1316.4</v>
      </c>
      <c r="J87">
        <v>150.4</v>
      </c>
      <c r="K87">
        <v>37.6</v>
      </c>
      <c r="L87">
        <v>12</v>
      </c>
      <c r="Q87">
        <v>774874</v>
      </c>
    </row>
    <row r="88" spans="3:19" x14ac:dyDescent="0.25">
      <c r="C88">
        <v>6</v>
      </c>
      <c r="D88">
        <v>203</v>
      </c>
      <c r="E88">
        <v>2</v>
      </c>
      <c r="I88">
        <v>200</v>
      </c>
      <c r="J88">
        <v>8</v>
      </c>
      <c r="Q88">
        <v>107178</v>
      </c>
    </row>
    <row r="89" spans="3:19" x14ac:dyDescent="0.25">
      <c r="C89">
        <v>6</v>
      </c>
      <c r="D89" t="s">
        <v>1789</v>
      </c>
      <c r="E89">
        <v>21.3</v>
      </c>
      <c r="I89">
        <v>2921.5</v>
      </c>
      <c r="J89">
        <v>258</v>
      </c>
      <c r="K89">
        <v>12.7</v>
      </c>
      <c r="Q89">
        <v>929076</v>
      </c>
      <c r="R89">
        <v>6900</v>
      </c>
      <c r="S89">
        <v>2500</v>
      </c>
    </row>
    <row r="90" spans="3:19" x14ac:dyDescent="0.25">
      <c r="C90">
        <v>6</v>
      </c>
      <c r="D90">
        <v>303</v>
      </c>
      <c r="E90">
        <v>1</v>
      </c>
      <c r="I90">
        <v>150</v>
      </c>
      <c r="Q90">
        <v>52025</v>
      </c>
      <c r="R90">
        <v>6900</v>
      </c>
      <c r="S90">
        <v>2500</v>
      </c>
    </row>
    <row r="91" spans="3:19" x14ac:dyDescent="0.25">
      <c r="C91">
        <v>6</v>
      </c>
      <c r="D91">
        <v>304</v>
      </c>
      <c r="E91">
        <v>3</v>
      </c>
      <c r="I91">
        <v>450</v>
      </c>
      <c r="Q91">
        <v>162766</v>
      </c>
    </row>
    <row r="92" spans="3:19" x14ac:dyDescent="0.25">
      <c r="C92">
        <v>6</v>
      </c>
      <c r="D92">
        <v>305</v>
      </c>
      <c r="E92">
        <v>1</v>
      </c>
      <c r="I92">
        <v>160</v>
      </c>
      <c r="Q92">
        <v>46670</v>
      </c>
    </row>
    <row r="93" spans="3:19" x14ac:dyDescent="0.25">
      <c r="C93">
        <v>6</v>
      </c>
      <c r="D93">
        <v>408</v>
      </c>
      <c r="E93">
        <v>12.3</v>
      </c>
      <c r="I93">
        <v>1557</v>
      </c>
      <c r="J93">
        <v>223</v>
      </c>
      <c r="K93">
        <v>12.7</v>
      </c>
      <c r="Q93">
        <v>535622</v>
      </c>
    </row>
    <row r="94" spans="3:19" x14ac:dyDescent="0.25">
      <c r="C94">
        <v>6</v>
      </c>
      <c r="D94">
        <v>409</v>
      </c>
      <c r="E94">
        <v>1</v>
      </c>
      <c r="I94">
        <v>136</v>
      </c>
      <c r="J94">
        <v>23</v>
      </c>
      <c r="Q94">
        <v>46734</v>
      </c>
    </row>
    <row r="95" spans="3:19" x14ac:dyDescent="0.25">
      <c r="C95">
        <v>6</v>
      </c>
      <c r="D95">
        <v>419</v>
      </c>
      <c r="E95">
        <v>1</v>
      </c>
      <c r="I95">
        <v>148.5</v>
      </c>
      <c r="J95">
        <v>12</v>
      </c>
      <c r="Q95">
        <v>37519</v>
      </c>
    </row>
    <row r="96" spans="3:19" x14ac:dyDescent="0.25">
      <c r="C96">
        <v>6</v>
      </c>
      <c r="D96">
        <v>642</v>
      </c>
      <c r="E96">
        <v>2</v>
      </c>
      <c r="I96">
        <v>320</v>
      </c>
      <c r="Q96">
        <v>47740</v>
      </c>
    </row>
    <row r="97" spans="3:19" x14ac:dyDescent="0.25">
      <c r="C97">
        <v>6</v>
      </c>
      <c r="D97" t="s">
        <v>1790</v>
      </c>
      <c r="E97">
        <v>4</v>
      </c>
      <c r="I97">
        <v>550</v>
      </c>
      <c r="Q97">
        <v>111004</v>
      </c>
    </row>
    <row r="98" spans="3:19" x14ac:dyDescent="0.25">
      <c r="C98">
        <v>6</v>
      </c>
      <c r="D98">
        <v>30</v>
      </c>
      <c r="E98">
        <v>4</v>
      </c>
      <c r="I98">
        <v>550</v>
      </c>
      <c r="Q98">
        <v>111004</v>
      </c>
    </row>
    <row r="99" spans="3:19" x14ac:dyDescent="0.25">
      <c r="C99" t="s">
        <v>1796</v>
      </c>
      <c r="E99">
        <v>38.650000000000006</v>
      </c>
      <c r="I99">
        <v>5265.1</v>
      </c>
      <c r="J99">
        <v>458</v>
      </c>
      <c r="K99">
        <v>64.7</v>
      </c>
      <c r="L99">
        <v>12</v>
      </c>
      <c r="Q99">
        <v>2030727</v>
      </c>
      <c r="R99">
        <v>10200</v>
      </c>
      <c r="S99">
        <v>5522.3607038123173</v>
      </c>
    </row>
    <row r="100" spans="3:19" x14ac:dyDescent="0.25">
      <c r="C100">
        <v>7</v>
      </c>
      <c r="D100" t="s">
        <v>272</v>
      </c>
      <c r="E100">
        <v>13.35</v>
      </c>
      <c r="I100">
        <v>1743.6</v>
      </c>
      <c r="J100">
        <v>146.6</v>
      </c>
      <c r="K100">
        <v>42.4</v>
      </c>
      <c r="O100">
        <v>539481</v>
      </c>
      <c r="P100">
        <v>539481</v>
      </c>
      <c r="Q100">
        <v>1603450</v>
      </c>
      <c r="S100">
        <v>3022.3607038123168</v>
      </c>
    </row>
    <row r="101" spans="3:19" x14ac:dyDescent="0.25">
      <c r="C101">
        <v>7</v>
      </c>
      <c r="D101">
        <v>99</v>
      </c>
      <c r="E101">
        <v>1</v>
      </c>
      <c r="I101">
        <v>104</v>
      </c>
      <c r="J101">
        <v>4</v>
      </c>
      <c r="O101">
        <v>14199</v>
      </c>
      <c r="P101">
        <v>14199</v>
      </c>
      <c r="Q101">
        <v>58418</v>
      </c>
      <c r="S101">
        <v>3022.3607038123168</v>
      </c>
    </row>
    <row r="102" spans="3:19" x14ac:dyDescent="0.25">
      <c r="C102">
        <v>7</v>
      </c>
      <c r="D102">
        <v>100</v>
      </c>
      <c r="E102">
        <v>0.9</v>
      </c>
      <c r="I102">
        <v>72</v>
      </c>
      <c r="J102">
        <v>8</v>
      </c>
      <c r="K102">
        <v>8</v>
      </c>
      <c r="O102">
        <v>11695</v>
      </c>
      <c r="P102">
        <v>11695</v>
      </c>
      <c r="Q102">
        <v>63955</v>
      </c>
    </row>
    <row r="103" spans="3:19" x14ac:dyDescent="0.25">
      <c r="C103">
        <v>7</v>
      </c>
      <c r="D103">
        <v>101</v>
      </c>
      <c r="E103">
        <v>9.4499999999999993</v>
      </c>
      <c r="I103">
        <v>1223.5999999999999</v>
      </c>
      <c r="J103">
        <v>125.6</v>
      </c>
      <c r="K103">
        <v>34.4</v>
      </c>
      <c r="O103">
        <v>484535</v>
      </c>
      <c r="P103">
        <v>484535</v>
      </c>
      <c r="Q103">
        <v>1345027</v>
      </c>
    </row>
    <row r="104" spans="3:19" x14ac:dyDescent="0.25">
      <c r="C104">
        <v>7</v>
      </c>
      <c r="D104">
        <v>203</v>
      </c>
      <c r="E104">
        <v>2</v>
      </c>
      <c r="I104">
        <v>344</v>
      </c>
      <c r="J104">
        <v>9</v>
      </c>
      <c r="O104">
        <v>29052</v>
      </c>
      <c r="P104">
        <v>29052</v>
      </c>
      <c r="Q104">
        <v>136050</v>
      </c>
    </row>
    <row r="105" spans="3:19" x14ac:dyDescent="0.25">
      <c r="C105">
        <v>7</v>
      </c>
      <c r="D105" t="s">
        <v>1789</v>
      </c>
      <c r="E105">
        <v>21.3</v>
      </c>
      <c r="I105">
        <v>2091.65</v>
      </c>
      <c r="J105">
        <v>136</v>
      </c>
      <c r="O105">
        <v>284983</v>
      </c>
      <c r="P105">
        <v>284983</v>
      </c>
      <c r="Q105">
        <v>1191679</v>
      </c>
      <c r="S105">
        <v>2500</v>
      </c>
    </row>
    <row r="106" spans="3:19" x14ac:dyDescent="0.25">
      <c r="C106">
        <v>7</v>
      </c>
      <c r="D106">
        <v>303</v>
      </c>
      <c r="E106">
        <v>1</v>
      </c>
      <c r="I106">
        <v>22.5</v>
      </c>
      <c r="O106">
        <v>9619</v>
      </c>
      <c r="P106">
        <v>9619</v>
      </c>
      <c r="Q106">
        <v>62980</v>
      </c>
      <c r="S106">
        <v>2500</v>
      </c>
    </row>
    <row r="107" spans="3:19" x14ac:dyDescent="0.25">
      <c r="C107">
        <v>7</v>
      </c>
      <c r="D107">
        <v>304</v>
      </c>
      <c r="E107">
        <v>3</v>
      </c>
      <c r="I107">
        <v>22.75</v>
      </c>
      <c r="O107">
        <v>42745</v>
      </c>
      <c r="P107">
        <v>42745</v>
      </c>
      <c r="Q107">
        <v>203662</v>
      </c>
    </row>
    <row r="108" spans="3:19" x14ac:dyDescent="0.25">
      <c r="C108">
        <v>7</v>
      </c>
      <c r="D108">
        <v>305</v>
      </c>
      <c r="E108">
        <v>1</v>
      </c>
      <c r="I108">
        <v>32</v>
      </c>
      <c r="O108">
        <v>15915</v>
      </c>
      <c r="P108">
        <v>15915</v>
      </c>
      <c r="Q108">
        <v>66236</v>
      </c>
    </row>
    <row r="109" spans="3:19" x14ac:dyDescent="0.25">
      <c r="C109">
        <v>7</v>
      </c>
      <c r="D109">
        <v>408</v>
      </c>
      <c r="E109">
        <v>12.3</v>
      </c>
      <c r="I109">
        <v>1628.9</v>
      </c>
      <c r="J109">
        <v>129</v>
      </c>
      <c r="O109">
        <v>176055</v>
      </c>
      <c r="P109">
        <v>176055</v>
      </c>
      <c r="Q109">
        <v>689305</v>
      </c>
    </row>
    <row r="110" spans="3:19" x14ac:dyDescent="0.25">
      <c r="C110">
        <v>7</v>
      </c>
      <c r="D110">
        <v>409</v>
      </c>
      <c r="E110">
        <v>1</v>
      </c>
      <c r="I110">
        <v>80</v>
      </c>
      <c r="J110">
        <v>4</v>
      </c>
      <c r="O110">
        <v>11822</v>
      </c>
      <c r="P110">
        <v>11822</v>
      </c>
      <c r="Q110">
        <v>54664</v>
      </c>
    </row>
    <row r="111" spans="3:19" x14ac:dyDescent="0.25">
      <c r="C111">
        <v>7</v>
      </c>
      <c r="D111">
        <v>419</v>
      </c>
      <c r="E111">
        <v>1</v>
      </c>
      <c r="I111">
        <v>97.5</v>
      </c>
      <c r="J111">
        <v>3</v>
      </c>
      <c r="O111">
        <v>10949</v>
      </c>
      <c r="P111">
        <v>10949</v>
      </c>
      <c r="Q111">
        <v>47950</v>
      </c>
    </row>
    <row r="112" spans="3:19" x14ac:dyDescent="0.25">
      <c r="C112">
        <v>7</v>
      </c>
      <c r="D112">
        <v>642</v>
      </c>
      <c r="E112">
        <v>2</v>
      </c>
      <c r="I112">
        <v>208</v>
      </c>
      <c r="O112">
        <v>17878</v>
      </c>
      <c r="P112">
        <v>17878</v>
      </c>
      <c r="Q112">
        <v>66882</v>
      </c>
    </row>
    <row r="113" spans="3:19" x14ac:dyDescent="0.25">
      <c r="C113">
        <v>7</v>
      </c>
      <c r="D113" t="s">
        <v>1790</v>
      </c>
      <c r="E113">
        <v>4</v>
      </c>
      <c r="I113">
        <v>541.5</v>
      </c>
      <c r="O113">
        <v>33762</v>
      </c>
      <c r="P113">
        <v>33762</v>
      </c>
      <c r="Q113">
        <v>146093</v>
      </c>
    </row>
    <row r="114" spans="3:19" x14ac:dyDescent="0.25">
      <c r="C114">
        <v>7</v>
      </c>
      <c r="D114">
        <v>30</v>
      </c>
      <c r="E114">
        <v>4</v>
      </c>
      <c r="I114">
        <v>541.5</v>
      </c>
      <c r="O114">
        <v>33762</v>
      </c>
      <c r="P114">
        <v>33762</v>
      </c>
      <c r="Q114">
        <v>146093</v>
      </c>
    </row>
    <row r="115" spans="3:19" x14ac:dyDescent="0.25">
      <c r="C115" t="s">
        <v>1797</v>
      </c>
      <c r="E115">
        <v>38.650000000000006</v>
      </c>
      <c r="I115">
        <v>4376.75</v>
      </c>
      <c r="J115">
        <v>282.60000000000002</v>
      </c>
      <c r="K115">
        <v>42.4</v>
      </c>
      <c r="O115">
        <v>858226</v>
      </c>
      <c r="P115">
        <v>858226</v>
      </c>
      <c r="Q115">
        <v>2941222</v>
      </c>
      <c r="S115">
        <v>5522.3607038123173</v>
      </c>
    </row>
    <row r="116" spans="3:19" x14ac:dyDescent="0.25">
      <c r="C116">
        <v>8</v>
      </c>
      <c r="D116" t="s">
        <v>272</v>
      </c>
      <c r="E116">
        <v>13.35</v>
      </c>
      <c r="I116">
        <v>1575.1999999999998</v>
      </c>
      <c r="J116">
        <v>165</v>
      </c>
      <c r="K116">
        <v>48.8</v>
      </c>
      <c r="Q116">
        <v>974647</v>
      </c>
      <c r="S116">
        <v>3022.3607038123168</v>
      </c>
    </row>
    <row r="117" spans="3:19" x14ac:dyDescent="0.25">
      <c r="C117">
        <v>8</v>
      </c>
      <c r="D117">
        <v>99</v>
      </c>
      <c r="E117">
        <v>1</v>
      </c>
      <c r="I117">
        <v>136</v>
      </c>
      <c r="J117">
        <v>4</v>
      </c>
      <c r="Q117">
        <v>43462</v>
      </c>
      <c r="S117">
        <v>3022.3607038123168</v>
      </c>
    </row>
    <row r="118" spans="3:19" x14ac:dyDescent="0.25">
      <c r="C118">
        <v>8</v>
      </c>
      <c r="D118">
        <v>100</v>
      </c>
      <c r="E118">
        <v>0.9</v>
      </c>
      <c r="I118">
        <v>129.6</v>
      </c>
      <c r="J118">
        <v>5.6</v>
      </c>
      <c r="K118">
        <v>14.4</v>
      </c>
      <c r="Q118">
        <v>51704</v>
      </c>
    </row>
    <row r="119" spans="3:19" x14ac:dyDescent="0.25">
      <c r="C119">
        <v>8</v>
      </c>
      <c r="D119">
        <v>101</v>
      </c>
      <c r="E119">
        <v>9.4499999999999993</v>
      </c>
      <c r="I119">
        <v>1069.5999999999999</v>
      </c>
      <c r="J119">
        <v>149.4</v>
      </c>
      <c r="K119">
        <v>34.4</v>
      </c>
      <c r="Q119">
        <v>771181</v>
      </c>
    </row>
    <row r="120" spans="3:19" x14ac:dyDescent="0.25">
      <c r="C120">
        <v>8</v>
      </c>
      <c r="D120">
        <v>203</v>
      </c>
      <c r="E120">
        <v>2</v>
      </c>
      <c r="I120">
        <v>240</v>
      </c>
      <c r="J120">
        <v>6</v>
      </c>
      <c r="Q120">
        <v>108300</v>
      </c>
    </row>
    <row r="121" spans="3:19" x14ac:dyDescent="0.25">
      <c r="C121">
        <v>8</v>
      </c>
      <c r="D121" t="s">
        <v>1789</v>
      </c>
      <c r="E121">
        <v>21.3</v>
      </c>
      <c r="I121">
        <v>2785.8</v>
      </c>
      <c r="J121">
        <v>114</v>
      </c>
      <c r="K121">
        <v>13.55</v>
      </c>
      <c r="O121">
        <v>36936</v>
      </c>
      <c r="P121">
        <v>36936</v>
      </c>
      <c r="Q121">
        <v>880338</v>
      </c>
      <c r="S121">
        <v>2500</v>
      </c>
    </row>
    <row r="122" spans="3:19" x14ac:dyDescent="0.25">
      <c r="C122">
        <v>8</v>
      </c>
      <c r="D122">
        <v>303</v>
      </c>
      <c r="E122">
        <v>1</v>
      </c>
      <c r="I122">
        <v>165</v>
      </c>
      <c r="O122">
        <v>25000</v>
      </c>
      <c r="P122">
        <v>25000</v>
      </c>
      <c r="Q122">
        <v>46623</v>
      </c>
      <c r="S122">
        <v>2500</v>
      </c>
    </row>
    <row r="123" spans="3:19" x14ac:dyDescent="0.25">
      <c r="C123">
        <v>8</v>
      </c>
      <c r="D123">
        <v>304</v>
      </c>
      <c r="E123">
        <v>3</v>
      </c>
      <c r="I123">
        <v>495</v>
      </c>
      <c r="Q123">
        <v>159035</v>
      </c>
    </row>
    <row r="124" spans="3:19" x14ac:dyDescent="0.25">
      <c r="C124">
        <v>8</v>
      </c>
      <c r="D124">
        <v>305</v>
      </c>
      <c r="E124">
        <v>1</v>
      </c>
      <c r="I124">
        <v>168</v>
      </c>
      <c r="Q124">
        <v>48903</v>
      </c>
    </row>
    <row r="125" spans="3:19" x14ac:dyDescent="0.25">
      <c r="C125">
        <v>8</v>
      </c>
      <c r="D125">
        <v>408</v>
      </c>
      <c r="E125">
        <v>12.3</v>
      </c>
      <c r="I125">
        <v>1497.3000000000002</v>
      </c>
      <c r="J125">
        <v>106</v>
      </c>
      <c r="K125">
        <v>13.55</v>
      </c>
      <c r="O125">
        <v>11936</v>
      </c>
      <c r="P125">
        <v>11936</v>
      </c>
      <c r="Q125">
        <v>502807</v>
      </c>
    </row>
    <row r="126" spans="3:19" x14ac:dyDescent="0.25">
      <c r="C126">
        <v>8</v>
      </c>
      <c r="D126">
        <v>409</v>
      </c>
      <c r="E126">
        <v>1</v>
      </c>
      <c r="I126">
        <v>168</v>
      </c>
      <c r="J126">
        <v>4</v>
      </c>
      <c r="Q126">
        <v>38993</v>
      </c>
    </row>
    <row r="127" spans="3:19" x14ac:dyDescent="0.25">
      <c r="C127">
        <v>8</v>
      </c>
      <c r="D127">
        <v>419</v>
      </c>
      <c r="E127">
        <v>1</v>
      </c>
      <c r="I127">
        <v>116.5</v>
      </c>
      <c r="J127">
        <v>4</v>
      </c>
      <c r="Q127">
        <v>35866</v>
      </c>
    </row>
    <row r="128" spans="3:19" x14ac:dyDescent="0.25">
      <c r="C128">
        <v>8</v>
      </c>
      <c r="D128">
        <v>642</v>
      </c>
      <c r="E128">
        <v>2</v>
      </c>
      <c r="I128">
        <v>176</v>
      </c>
      <c r="Q128">
        <v>48111</v>
      </c>
    </row>
    <row r="129" spans="3:19" x14ac:dyDescent="0.25">
      <c r="C129">
        <v>8</v>
      </c>
      <c r="D129" t="s">
        <v>1790</v>
      </c>
      <c r="E129">
        <v>4</v>
      </c>
      <c r="I129">
        <v>552</v>
      </c>
      <c r="Q129">
        <v>111746</v>
      </c>
    </row>
    <row r="130" spans="3:19" x14ac:dyDescent="0.25">
      <c r="C130">
        <v>8</v>
      </c>
      <c r="D130">
        <v>30</v>
      </c>
      <c r="E130">
        <v>4</v>
      </c>
      <c r="I130">
        <v>552</v>
      </c>
      <c r="Q130">
        <v>111746</v>
      </c>
    </row>
    <row r="131" spans="3:19" x14ac:dyDescent="0.25">
      <c r="C131" t="s">
        <v>1798</v>
      </c>
      <c r="E131">
        <v>38.650000000000006</v>
      </c>
      <c r="I131">
        <v>4913</v>
      </c>
      <c r="J131">
        <v>279</v>
      </c>
      <c r="K131">
        <v>62.349999999999994</v>
      </c>
      <c r="O131">
        <v>36936</v>
      </c>
      <c r="P131">
        <v>36936</v>
      </c>
      <c r="Q131">
        <v>1966731</v>
      </c>
      <c r="S131">
        <v>5522.3607038123173</v>
      </c>
    </row>
    <row r="132" spans="3:19" x14ac:dyDescent="0.25">
      <c r="C132">
        <v>9</v>
      </c>
      <c r="D132" t="s">
        <v>272</v>
      </c>
      <c r="E132">
        <v>13.35</v>
      </c>
      <c r="I132">
        <v>1961.2</v>
      </c>
      <c r="J132">
        <v>233.2</v>
      </c>
      <c r="K132">
        <v>48.3</v>
      </c>
      <c r="L132">
        <v>12</v>
      </c>
      <c r="O132">
        <v>10000</v>
      </c>
      <c r="P132">
        <v>10000</v>
      </c>
      <c r="Q132">
        <v>988023</v>
      </c>
      <c r="R132">
        <v>2600</v>
      </c>
      <c r="S132">
        <v>3022.3607038123168</v>
      </c>
    </row>
    <row r="133" spans="3:19" x14ac:dyDescent="0.25">
      <c r="C133">
        <v>9</v>
      </c>
      <c r="D133">
        <v>99</v>
      </c>
      <c r="E133">
        <v>1</v>
      </c>
      <c r="I133">
        <v>168</v>
      </c>
      <c r="J133">
        <v>20</v>
      </c>
      <c r="Q133">
        <v>49389</v>
      </c>
      <c r="R133">
        <v>2600</v>
      </c>
      <c r="S133">
        <v>3022.3607038123168</v>
      </c>
    </row>
    <row r="134" spans="3:19" x14ac:dyDescent="0.25">
      <c r="C134">
        <v>9</v>
      </c>
      <c r="D134">
        <v>100</v>
      </c>
      <c r="E134">
        <v>0.9</v>
      </c>
      <c r="I134">
        <v>151.19999999999999</v>
      </c>
      <c r="J134">
        <v>7.2</v>
      </c>
      <c r="K134">
        <v>16.8</v>
      </c>
      <c r="Q134">
        <v>54129</v>
      </c>
    </row>
    <row r="135" spans="3:19" x14ac:dyDescent="0.25">
      <c r="C135">
        <v>9</v>
      </c>
      <c r="D135">
        <v>101</v>
      </c>
      <c r="E135">
        <v>9.4499999999999993</v>
      </c>
      <c r="I135">
        <v>1366</v>
      </c>
      <c r="J135">
        <v>196</v>
      </c>
      <c r="K135">
        <v>31.5</v>
      </c>
      <c r="L135">
        <v>12</v>
      </c>
      <c r="O135">
        <v>10000</v>
      </c>
      <c r="P135">
        <v>10000</v>
      </c>
      <c r="Q135">
        <v>776701</v>
      </c>
    </row>
    <row r="136" spans="3:19" x14ac:dyDescent="0.25">
      <c r="C136">
        <v>9</v>
      </c>
      <c r="D136">
        <v>203</v>
      </c>
      <c r="E136">
        <v>2</v>
      </c>
      <c r="I136">
        <v>276</v>
      </c>
      <c r="J136">
        <v>10</v>
      </c>
      <c r="Q136">
        <v>107804</v>
      </c>
    </row>
    <row r="137" spans="3:19" x14ac:dyDescent="0.25">
      <c r="C137">
        <v>9</v>
      </c>
      <c r="D137" t="s">
        <v>1789</v>
      </c>
      <c r="E137">
        <v>20.3</v>
      </c>
      <c r="I137">
        <v>3059.9</v>
      </c>
      <c r="J137">
        <v>267</v>
      </c>
      <c r="K137">
        <v>15.4</v>
      </c>
      <c r="O137">
        <v>24436</v>
      </c>
      <c r="P137">
        <v>24436</v>
      </c>
      <c r="Q137">
        <v>944435</v>
      </c>
      <c r="S137">
        <v>2500</v>
      </c>
    </row>
    <row r="138" spans="3:19" x14ac:dyDescent="0.25">
      <c r="C138">
        <v>9</v>
      </c>
      <c r="D138">
        <v>303</v>
      </c>
      <c r="E138">
        <v>1</v>
      </c>
      <c r="I138">
        <v>157.5</v>
      </c>
      <c r="Q138">
        <v>43859</v>
      </c>
      <c r="S138">
        <v>2500</v>
      </c>
    </row>
    <row r="139" spans="3:19" x14ac:dyDescent="0.25">
      <c r="C139">
        <v>9</v>
      </c>
      <c r="D139">
        <v>304</v>
      </c>
      <c r="E139">
        <v>3</v>
      </c>
      <c r="I139">
        <v>472.5</v>
      </c>
      <c r="Q139">
        <v>171922</v>
      </c>
    </row>
    <row r="140" spans="3:19" x14ac:dyDescent="0.25">
      <c r="C140">
        <v>9</v>
      </c>
      <c r="D140">
        <v>305</v>
      </c>
      <c r="E140">
        <v>1</v>
      </c>
      <c r="I140">
        <v>168</v>
      </c>
      <c r="Q140">
        <v>48050</v>
      </c>
    </row>
    <row r="141" spans="3:19" x14ac:dyDescent="0.25">
      <c r="C141">
        <v>9</v>
      </c>
      <c r="D141">
        <v>408</v>
      </c>
      <c r="E141">
        <v>11.3</v>
      </c>
      <c r="I141">
        <v>1599.9</v>
      </c>
      <c r="J141">
        <v>231</v>
      </c>
      <c r="K141">
        <v>15.4</v>
      </c>
      <c r="O141">
        <v>11936</v>
      </c>
      <c r="P141">
        <v>11936</v>
      </c>
      <c r="Q141">
        <v>549066</v>
      </c>
    </row>
    <row r="142" spans="3:19" x14ac:dyDescent="0.25">
      <c r="C142">
        <v>9</v>
      </c>
      <c r="D142">
        <v>409</v>
      </c>
      <c r="E142">
        <v>1</v>
      </c>
      <c r="I142">
        <v>160</v>
      </c>
      <c r="J142">
        <v>14</v>
      </c>
      <c r="Q142">
        <v>42905</v>
      </c>
    </row>
    <row r="143" spans="3:19" x14ac:dyDescent="0.25">
      <c r="C143">
        <v>9</v>
      </c>
      <c r="D143">
        <v>419</v>
      </c>
      <c r="E143">
        <v>1</v>
      </c>
      <c r="I143">
        <v>166</v>
      </c>
      <c r="J143">
        <v>22</v>
      </c>
      <c r="Q143">
        <v>40893</v>
      </c>
    </row>
    <row r="144" spans="3:19" x14ac:dyDescent="0.25">
      <c r="C144">
        <v>9</v>
      </c>
      <c r="D144">
        <v>642</v>
      </c>
      <c r="E144">
        <v>2</v>
      </c>
      <c r="I144">
        <v>336</v>
      </c>
      <c r="O144">
        <v>12500</v>
      </c>
      <c r="P144">
        <v>12500</v>
      </c>
      <c r="Q144">
        <v>47740</v>
      </c>
    </row>
    <row r="145" spans="3:19" x14ac:dyDescent="0.25">
      <c r="C145">
        <v>9</v>
      </c>
      <c r="D145" t="s">
        <v>1790</v>
      </c>
      <c r="E145">
        <v>4</v>
      </c>
      <c r="I145">
        <v>626</v>
      </c>
      <c r="Q145">
        <v>111134</v>
      </c>
    </row>
    <row r="146" spans="3:19" x14ac:dyDescent="0.25">
      <c r="C146">
        <v>9</v>
      </c>
      <c r="D146">
        <v>30</v>
      </c>
      <c r="E146">
        <v>4</v>
      </c>
      <c r="I146">
        <v>626</v>
      </c>
      <c r="Q146">
        <v>111134</v>
      </c>
    </row>
    <row r="147" spans="3:19" x14ac:dyDescent="0.25">
      <c r="C147" t="s">
        <v>1799</v>
      </c>
      <c r="E147">
        <v>37.650000000000006</v>
      </c>
      <c r="I147">
        <v>5647.1</v>
      </c>
      <c r="J147">
        <v>500.2</v>
      </c>
      <c r="K147">
        <v>63.699999999999996</v>
      </c>
      <c r="L147">
        <v>12</v>
      </c>
      <c r="O147">
        <v>34436</v>
      </c>
      <c r="P147">
        <v>34436</v>
      </c>
      <c r="Q147">
        <v>2043592</v>
      </c>
      <c r="R147">
        <v>2600</v>
      </c>
      <c r="S147">
        <v>5522.3607038123173</v>
      </c>
    </row>
    <row r="148" spans="3:19" x14ac:dyDescent="0.25">
      <c r="C148">
        <v>10</v>
      </c>
      <c r="D148" t="s">
        <v>272</v>
      </c>
      <c r="E148">
        <v>13.35</v>
      </c>
      <c r="I148">
        <v>2304.4</v>
      </c>
      <c r="J148">
        <v>242.4</v>
      </c>
      <c r="K148">
        <v>49.6</v>
      </c>
      <c r="L148">
        <v>12</v>
      </c>
      <c r="O148">
        <v>750</v>
      </c>
      <c r="P148">
        <v>750</v>
      </c>
      <c r="Q148">
        <v>1008443</v>
      </c>
      <c r="R148">
        <v>3600</v>
      </c>
      <c r="S148">
        <v>3022.3607038123168</v>
      </c>
    </row>
    <row r="149" spans="3:19" x14ac:dyDescent="0.25">
      <c r="C149">
        <v>10</v>
      </c>
      <c r="D149">
        <v>99</v>
      </c>
      <c r="E149">
        <v>1</v>
      </c>
      <c r="I149">
        <v>184</v>
      </c>
      <c r="J149">
        <v>20</v>
      </c>
      <c r="Q149">
        <v>49033</v>
      </c>
      <c r="R149">
        <v>3600</v>
      </c>
      <c r="S149">
        <v>3022.3607038123168</v>
      </c>
    </row>
    <row r="150" spans="3:19" x14ac:dyDescent="0.25">
      <c r="C150">
        <v>10</v>
      </c>
      <c r="D150">
        <v>100</v>
      </c>
      <c r="E150">
        <v>0.9</v>
      </c>
      <c r="I150">
        <v>158.4</v>
      </c>
      <c r="J150">
        <v>18.399999999999999</v>
      </c>
      <c r="K150">
        <v>17.600000000000001</v>
      </c>
      <c r="Q150">
        <v>57946</v>
      </c>
    </row>
    <row r="151" spans="3:19" x14ac:dyDescent="0.25">
      <c r="C151">
        <v>10</v>
      </c>
      <c r="D151">
        <v>101</v>
      </c>
      <c r="E151">
        <v>9.4499999999999993</v>
      </c>
      <c r="I151">
        <v>1610</v>
      </c>
      <c r="J151">
        <v>192</v>
      </c>
      <c r="K151">
        <v>32</v>
      </c>
      <c r="L151">
        <v>12</v>
      </c>
      <c r="Q151">
        <v>792980</v>
      </c>
    </row>
    <row r="152" spans="3:19" x14ac:dyDescent="0.25">
      <c r="C152">
        <v>10</v>
      </c>
      <c r="D152">
        <v>203</v>
      </c>
      <c r="E152">
        <v>2</v>
      </c>
      <c r="I152">
        <v>352</v>
      </c>
      <c r="J152">
        <v>12</v>
      </c>
      <c r="O152">
        <v>750</v>
      </c>
      <c r="P152">
        <v>750</v>
      </c>
      <c r="Q152">
        <v>108484</v>
      </c>
    </row>
    <row r="153" spans="3:19" x14ac:dyDescent="0.25">
      <c r="C153">
        <v>10</v>
      </c>
      <c r="D153" t="s">
        <v>1789</v>
      </c>
      <c r="E153">
        <v>21.3</v>
      </c>
      <c r="I153">
        <v>3620.2</v>
      </c>
      <c r="J153">
        <v>290</v>
      </c>
      <c r="K153">
        <v>2.4500000000000002</v>
      </c>
      <c r="O153">
        <v>750</v>
      </c>
      <c r="P153">
        <v>750</v>
      </c>
      <c r="Q153">
        <v>949969</v>
      </c>
      <c r="S153">
        <v>2500</v>
      </c>
    </row>
    <row r="154" spans="3:19" x14ac:dyDescent="0.25">
      <c r="C154">
        <v>10</v>
      </c>
      <c r="D154">
        <v>303</v>
      </c>
      <c r="E154">
        <v>1</v>
      </c>
      <c r="I154">
        <v>172.5</v>
      </c>
      <c r="Q154">
        <v>47617</v>
      </c>
      <c r="S154">
        <v>2500</v>
      </c>
    </row>
    <row r="155" spans="3:19" x14ac:dyDescent="0.25">
      <c r="C155">
        <v>10</v>
      </c>
      <c r="D155">
        <v>304</v>
      </c>
      <c r="E155">
        <v>3</v>
      </c>
      <c r="I155">
        <v>517.5</v>
      </c>
      <c r="Q155">
        <v>167759</v>
      </c>
    </row>
    <row r="156" spans="3:19" x14ac:dyDescent="0.25">
      <c r="C156">
        <v>10</v>
      </c>
      <c r="D156">
        <v>305</v>
      </c>
      <c r="E156">
        <v>1</v>
      </c>
      <c r="I156">
        <v>184</v>
      </c>
      <c r="J156">
        <v>24</v>
      </c>
      <c r="Q156">
        <v>58225</v>
      </c>
    </row>
    <row r="157" spans="3:19" x14ac:dyDescent="0.25">
      <c r="C157">
        <v>10</v>
      </c>
      <c r="D157">
        <v>408</v>
      </c>
      <c r="E157">
        <v>12.3</v>
      </c>
      <c r="I157">
        <v>2035.7</v>
      </c>
      <c r="J157">
        <v>231</v>
      </c>
      <c r="K157">
        <v>2.4500000000000002</v>
      </c>
      <c r="O157">
        <v>750</v>
      </c>
      <c r="P157">
        <v>750</v>
      </c>
      <c r="Q157">
        <v>544970</v>
      </c>
    </row>
    <row r="158" spans="3:19" x14ac:dyDescent="0.25">
      <c r="C158">
        <v>10</v>
      </c>
      <c r="D158">
        <v>409</v>
      </c>
      <c r="E158">
        <v>1</v>
      </c>
      <c r="I158">
        <v>172</v>
      </c>
      <c r="J158">
        <v>23</v>
      </c>
      <c r="Q158">
        <v>46136</v>
      </c>
    </row>
    <row r="159" spans="3:19" x14ac:dyDescent="0.25">
      <c r="C159">
        <v>10</v>
      </c>
      <c r="D159">
        <v>419</v>
      </c>
      <c r="E159">
        <v>1</v>
      </c>
      <c r="I159">
        <v>170.5</v>
      </c>
      <c r="J159">
        <v>12</v>
      </c>
      <c r="Q159">
        <v>37522</v>
      </c>
    </row>
    <row r="160" spans="3:19" x14ac:dyDescent="0.25">
      <c r="C160">
        <v>10</v>
      </c>
      <c r="D160">
        <v>642</v>
      </c>
      <c r="E160">
        <v>2</v>
      </c>
      <c r="I160">
        <v>368</v>
      </c>
      <c r="Q160">
        <v>47740</v>
      </c>
    </row>
    <row r="161" spans="3:19" x14ac:dyDescent="0.25">
      <c r="C161">
        <v>10</v>
      </c>
      <c r="D161" t="s">
        <v>1790</v>
      </c>
      <c r="E161">
        <v>4</v>
      </c>
      <c r="I161">
        <v>681.5</v>
      </c>
      <c r="Q161">
        <v>109330</v>
      </c>
    </row>
    <row r="162" spans="3:19" x14ac:dyDescent="0.25">
      <c r="C162">
        <v>10</v>
      </c>
      <c r="D162">
        <v>30</v>
      </c>
      <c r="E162">
        <v>4</v>
      </c>
      <c r="I162">
        <v>681.5</v>
      </c>
      <c r="Q162">
        <v>109330</v>
      </c>
    </row>
    <row r="163" spans="3:19" x14ac:dyDescent="0.25">
      <c r="C163" t="s">
        <v>1800</v>
      </c>
      <c r="E163">
        <v>38.650000000000006</v>
      </c>
      <c r="I163">
        <v>6606.1</v>
      </c>
      <c r="J163">
        <v>532.4</v>
      </c>
      <c r="K163">
        <v>52.050000000000004</v>
      </c>
      <c r="L163">
        <v>12</v>
      </c>
      <c r="O163">
        <v>1500</v>
      </c>
      <c r="P163">
        <v>1500</v>
      </c>
      <c r="Q163">
        <v>2067742</v>
      </c>
      <c r="R163">
        <v>3600</v>
      </c>
      <c r="S163">
        <v>5522.3607038123173</v>
      </c>
    </row>
    <row r="164" spans="3:19" x14ac:dyDescent="0.25">
      <c r="C164">
        <v>11</v>
      </c>
      <c r="D164" t="s">
        <v>272</v>
      </c>
      <c r="E164">
        <v>13.35</v>
      </c>
      <c r="I164">
        <v>2079.6</v>
      </c>
      <c r="J164">
        <v>235.6</v>
      </c>
      <c r="K164">
        <v>50.4</v>
      </c>
      <c r="L164">
        <v>12</v>
      </c>
      <c r="N164">
        <v>61000</v>
      </c>
      <c r="O164">
        <v>198954</v>
      </c>
      <c r="P164">
        <v>259954</v>
      </c>
      <c r="Q164">
        <v>1371841</v>
      </c>
      <c r="R164">
        <v>8250</v>
      </c>
      <c r="S164">
        <v>3022.3607038123168</v>
      </c>
    </row>
    <row r="165" spans="3:19" x14ac:dyDescent="0.25">
      <c r="C165">
        <v>11</v>
      </c>
      <c r="D165">
        <v>99</v>
      </c>
      <c r="E165">
        <v>1</v>
      </c>
      <c r="I165">
        <v>128</v>
      </c>
      <c r="J165">
        <v>20</v>
      </c>
      <c r="O165">
        <v>13018</v>
      </c>
      <c r="P165">
        <v>13018</v>
      </c>
      <c r="Q165">
        <v>62904</v>
      </c>
      <c r="R165">
        <v>8250</v>
      </c>
      <c r="S165">
        <v>3022.3607038123168</v>
      </c>
    </row>
    <row r="166" spans="3:19" x14ac:dyDescent="0.25">
      <c r="C166">
        <v>11</v>
      </c>
      <c r="D166">
        <v>100</v>
      </c>
      <c r="E166">
        <v>0.9</v>
      </c>
      <c r="I166">
        <v>144</v>
      </c>
      <c r="J166">
        <v>8</v>
      </c>
      <c r="K166">
        <v>16</v>
      </c>
      <c r="O166">
        <v>13237</v>
      </c>
      <c r="P166">
        <v>13237</v>
      </c>
      <c r="Q166">
        <v>66350</v>
      </c>
    </row>
    <row r="167" spans="3:19" x14ac:dyDescent="0.25">
      <c r="C167">
        <v>11</v>
      </c>
      <c r="D167">
        <v>101</v>
      </c>
      <c r="E167">
        <v>9.4499999999999993</v>
      </c>
      <c r="I167">
        <v>1507.6</v>
      </c>
      <c r="J167">
        <v>197.6</v>
      </c>
      <c r="K167">
        <v>34.4</v>
      </c>
      <c r="L167">
        <v>12</v>
      </c>
      <c r="N167">
        <v>61000</v>
      </c>
      <c r="O167">
        <v>144397</v>
      </c>
      <c r="P167">
        <v>205397</v>
      </c>
      <c r="Q167">
        <v>1112756</v>
      </c>
    </row>
    <row r="168" spans="3:19" x14ac:dyDescent="0.25">
      <c r="C168">
        <v>11</v>
      </c>
      <c r="D168">
        <v>203</v>
      </c>
      <c r="E168">
        <v>2</v>
      </c>
      <c r="I168">
        <v>300</v>
      </c>
      <c r="J168">
        <v>10</v>
      </c>
      <c r="O168">
        <v>28302</v>
      </c>
      <c r="P168">
        <v>28302</v>
      </c>
      <c r="Q168">
        <v>129831</v>
      </c>
    </row>
    <row r="169" spans="3:19" x14ac:dyDescent="0.25">
      <c r="C169">
        <v>11</v>
      </c>
      <c r="D169" t="s">
        <v>1789</v>
      </c>
      <c r="E169">
        <v>21.3</v>
      </c>
      <c r="I169">
        <v>3318.4</v>
      </c>
      <c r="J169">
        <v>282</v>
      </c>
      <c r="O169">
        <v>257573</v>
      </c>
      <c r="P169">
        <v>257573</v>
      </c>
      <c r="Q169">
        <v>1196847</v>
      </c>
      <c r="S169">
        <v>2500</v>
      </c>
    </row>
    <row r="170" spans="3:19" x14ac:dyDescent="0.25">
      <c r="C170">
        <v>11</v>
      </c>
      <c r="D170">
        <v>303</v>
      </c>
      <c r="E170">
        <v>1</v>
      </c>
      <c r="I170">
        <v>157.5</v>
      </c>
      <c r="O170">
        <v>6375</v>
      </c>
      <c r="P170">
        <v>6375</v>
      </c>
      <c r="Q170">
        <v>58724</v>
      </c>
      <c r="S170">
        <v>2500</v>
      </c>
    </row>
    <row r="171" spans="3:19" x14ac:dyDescent="0.25">
      <c r="C171">
        <v>11</v>
      </c>
      <c r="D171">
        <v>304</v>
      </c>
      <c r="E171">
        <v>3</v>
      </c>
      <c r="I171">
        <v>472.5</v>
      </c>
      <c r="O171">
        <v>31445</v>
      </c>
      <c r="P171">
        <v>31445</v>
      </c>
      <c r="Q171">
        <v>197742</v>
      </c>
    </row>
    <row r="172" spans="3:19" x14ac:dyDescent="0.25">
      <c r="C172">
        <v>11</v>
      </c>
      <c r="D172">
        <v>305</v>
      </c>
      <c r="E172">
        <v>1</v>
      </c>
      <c r="I172">
        <v>166.5</v>
      </c>
      <c r="O172">
        <v>16410</v>
      </c>
      <c r="P172">
        <v>16410</v>
      </c>
      <c r="Q172">
        <v>64474</v>
      </c>
    </row>
    <row r="173" spans="3:19" x14ac:dyDescent="0.25">
      <c r="C173">
        <v>11</v>
      </c>
      <c r="D173">
        <v>408</v>
      </c>
      <c r="E173">
        <v>12.3</v>
      </c>
      <c r="I173">
        <v>1891.4</v>
      </c>
      <c r="J173">
        <v>246</v>
      </c>
      <c r="O173">
        <v>162694</v>
      </c>
      <c r="P173">
        <v>162694</v>
      </c>
      <c r="Q173">
        <v>703798</v>
      </c>
    </row>
    <row r="174" spans="3:19" x14ac:dyDescent="0.25">
      <c r="C174">
        <v>11</v>
      </c>
      <c r="D174">
        <v>409</v>
      </c>
      <c r="E174">
        <v>1</v>
      </c>
      <c r="I174">
        <v>144</v>
      </c>
      <c r="J174">
        <v>14</v>
      </c>
      <c r="O174">
        <v>11822</v>
      </c>
      <c r="P174">
        <v>11822</v>
      </c>
      <c r="Q174">
        <v>54690</v>
      </c>
    </row>
    <row r="175" spans="3:19" x14ac:dyDescent="0.25">
      <c r="C175">
        <v>11</v>
      </c>
      <c r="D175">
        <v>419</v>
      </c>
      <c r="E175">
        <v>1</v>
      </c>
      <c r="I175">
        <v>166.5</v>
      </c>
      <c r="J175">
        <v>22</v>
      </c>
      <c r="O175">
        <v>10949</v>
      </c>
      <c r="P175">
        <v>10949</v>
      </c>
      <c r="Q175">
        <v>51762</v>
      </c>
    </row>
    <row r="176" spans="3:19" x14ac:dyDescent="0.25">
      <c r="C176">
        <v>11</v>
      </c>
      <c r="D176">
        <v>642</v>
      </c>
      <c r="E176">
        <v>2</v>
      </c>
      <c r="I176">
        <v>320</v>
      </c>
      <c r="O176">
        <v>17878</v>
      </c>
      <c r="P176">
        <v>17878</v>
      </c>
      <c r="Q176">
        <v>65657</v>
      </c>
    </row>
    <row r="177" spans="3:19" x14ac:dyDescent="0.25">
      <c r="C177">
        <v>11</v>
      </c>
      <c r="D177" t="s">
        <v>1790</v>
      </c>
      <c r="E177">
        <v>4</v>
      </c>
      <c r="I177">
        <v>617</v>
      </c>
      <c r="O177">
        <v>33012</v>
      </c>
      <c r="P177">
        <v>33012</v>
      </c>
      <c r="Q177">
        <v>139276</v>
      </c>
    </row>
    <row r="178" spans="3:19" x14ac:dyDescent="0.25">
      <c r="C178">
        <v>11</v>
      </c>
      <c r="D178">
        <v>30</v>
      </c>
      <c r="E178">
        <v>4</v>
      </c>
      <c r="I178">
        <v>617</v>
      </c>
      <c r="O178">
        <v>33012</v>
      </c>
      <c r="P178">
        <v>33012</v>
      </c>
      <c r="Q178">
        <v>139276</v>
      </c>
    </row>
    <row r="179" spans="3:19" x14ac:dyDescent="0.25">
      <c r="C179" t="s">
        <v>1801</v>
      </c>
      <c r="E179">
        <v>38.650000000000006</v>
      </c>
      <c r="I179">
        <v>6015</v>
      </c>
      <c r="J179">
        <v>517.6</v>
      </c>
      <c r="K179">
        <v>50.4</v>
      </c>
      <c r="L179">
        <v>12</v>
      </c>
      <c r="N179">
        <v>61000</v>
      </c>
      <c r="O179">
        <v>489539</v>
      </c>
      <c r="P179">
        <v>550539</v>
      </c>
      <c r="Q179">
        <v>2707964</v>
      </c>
      <c r="R179">
        <v>8250</v>
      </c>
      <c r="S179">
        <v>5522.3607038123173</v>
      </c>
    </row>
  </sheetData>
  <hyperlinks>
    <hyperlink ref="A2" location="Obsah!A1" display="Zpět na Obsah  KL 01  1.-4.měsíc" xr:uid="{5BE0B448-9046-439D-A7CA-77BC377BFC4D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2" t="s">
        <v>1817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69555307.050000012</v>
      </c>
      <c r="C3" s="344">
        <f t="shared" ref="C3:Z3" si="0">SUBTOTAL(9,C6:C1048576)</f>
        <v>7</v>
      </c>
      <c r="D3" s="344"/>
      <c r="E3" s="344">
        <f>SUBTOTAL(9,E6:E1048576)/4</f>
        <v>68832677.669999987</v>
      </c>
      <c r="F3" s="344"/>
      <c r="G3" s="344">
        <f t="shared" si="0"/>
        <v>7</v>
      </c>
      <c r="H3" s="344">
        <f>SUBTOTAL(9,H6:H1048576)/4</f>
        <v>70821297</v>
      </c>
      <c r="I3" s="347">
        <f>IF(B3&lt;&gt;0,H3/B3,"")</f>
        <v>1.0182011984950325</v>
      </c>
      <c r="J3" s="345">
        <f>IF(E3&lt;&gt;0,H3/E3,"")</f>
        <v>1.0288906286565507</v>
      </c>
      <c r="K3" s="346">
        <f t="shared" si="0"/>
        <v>93033942.339999765</v>
      </c>
      <c r="L3" s="346"/>
      <c r="M3" s="344">
        <f t="shared" si="0"/>
        <v>2.0157729370491282</v>
      </c>
      <c r="N3" s="344">
        <f t="shared" si="0"/>
        <v>92305974.179999977</v>
      </c>
      <c r="O3" s="344"/>
      <c r="P3" s="344">
        <f t="shared" si="0"/>
        <v>2</v>
      </c>
      <c r="Q3" s="344">
        <f t="shared" si="0"/>
        <v>95531913.399999872</v>
      </c>
      <c r="R3" s="347">
        <f>IF(K3&lt;&gt;0,Q3/K3,"")</f>
        <v>1.0268501043508516</v>
      </c>
      <c r="S3" s="347">
        <f>IF(N3&lt;&gt;0,Q3/N3,"")</f>
        <v>1.0349483253782599</v>
      </c>
      <c r="T3" s="343">
        <f t="shared" si="0"/>
        <v>2605492.7999999998</v>
      </c>
      <c r="U3" s="346"/>
      <c r="V3" s="344">
        <f t="shared" si="0"/>
        <v>1</v>
      </c>
      <c r="W3" s="344">
        <f t="shared" si="0"/>
        <v>5210985.5999999996</v>
      </c>
      <c r="X3" s="344"/>
      <c r="Y3" s="344">
        <f t="shared" si="0"/>
        <v>2</v>
      </c>
      <c r="Z3" s="344">
        <f t="shared" si="0"/>
        <v>0</v>
      </c>
      <c r="AA3" s="347">
        <f>IF(T3&lt;&gt;0,Z3/T3,"")</f>
        <v>0</v>
      </c>
      <c r="AB3" s="345">
        <f>IF(W3&lt;&gt;0,Z3/W3,"")</f>
        <v>0</v>
      </c>
    </row>
    <row r="4" spans="1:28" ht="14.45" customHeight="1" x14ac:dyDescent="0.2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5" customHeight="1" thickBot="1" x14ac:dyDescent="0.25">
      <c r="A5" s="865"/>
      <c r="B5" s="866">
        <v>2015</v>
      </c>
      <c r="C5" s="867"/>
      <c r="D5" s="867"/>
      <c r="E5" s="867">
        <v>2018</v>
      </c>
      <c r="F5" s="867"/>
      <c r="G5" s="867"/>
      <c r="H5" s="867">
        <v>2019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2018</v>
      </c>
      <c r="O5" s="867"/>
      <c r="P5" s="867"/>
      <c r="Q5" s="867">
        <v>2019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2018</v>
      </c>
      <c r="X5" s="867"/>
      <c r="Y5" s="867"/>
      <c r="Z5" s="867">
        <v>2019</v>
      </c>
      <c r="AA5" s="868" t="s">
        <v>257</v>
      </c>
      <c r="AB5" s="869" t="s">
        <v>2</v>
      </c>
    </row>
    <row r="6" spans="1:28" ht="14.45" customHeight="1" x14ac:dyDescent="0.25">
      <c r="A6" s="870" t="s">
        <v>1815</v>
      </c>
      <c r="B6" s="871">
        <v>69555307.050000027</v>
      </c>
      <c r="C6" s="872">
        <v>1</v>
      </c>
      <c r="D6" s="872">
        <v>1.0104983476520335</v>
      </c>
      <c r="E6" s="871">
        <v>68832677.670000002</v>
      </c>
      <c r="F6" s="872">
        <v>0.98961072259402783</v>
      </c>
      <c r="G6" s="872">
        <v>1</v>
      </c>
      <c r="H6" s="871">
        <v>70821297</v>
      </c>
      <c r="I6" s="872">
        <v>1.0182011984950323</v>
      </c>
      <c r="J6" s="872">
        <v>1.0288906286565505</v>
      </c>
      <c r="K6" s="871">
        <v>46516971.169999883</v>
      </c>
      <c r="L6" s="872">
        <v>1</v>
      </c>
      <c r="M6" s="872">
        <v>1.0078864685245641</v>
      </c>
      <c r="N6" s="871">
        <v>46152987.089999989</v>
      </c>
      <c r="O6" s="872">
        <v>0.99217524118950728</v>
      </c>
      <c r="P6" s="872">
        <v>1</v>
      </c>
      <c r="Q6" s="871">
        <v>47765956.699999936</v>
      </c>
      <c r="R6" s="872">
        <v>1.0268501043508516</v>
      </c>
      <c r="S6" s="872">
        <v>1.0349483253782599</v>
      </c>
      <c r="T6" s="871">
        <v>1302746.3999999999</v>
      </c>
      <c r="U6" s="872">
        <v>1</v>
      </c>
      <c r="V6" s="872">
        <v>0.5</v>
      </c>
      <c r="W6" s="871">
        <v>2605492.7999999998</v>
      </c>
      <c r="X6" s="872">
        <v>2</v>
      </c>
      <c r="Y6" s="872">
        <v>1</v>
      </c>
      <c r="Z6" s="871"/>
      <c r="AA6" s="872"/>
      <c r="AB6" s="873"/>
    </row>
    <row r="7" spans="1:28" ht="14.45" customHeight="1" thickBot="1" x14ac:dyDescent="0.3">
      <c r="A7" s="877" t="s">
        <v>1816</v>
      </c>
      <c r="B7" s="874">
        <v>69555307.050000027</v>
      </c>
      <c r="C7" s="875">
        <v>1</v>
      </c>
      <c r="D7" s="875">
        <v>1.0104983476520335</v>
      </c>
      <c r="E7" s="874">
        <v>68832677.670000002</v>
      </c>
      <c r="F7" s="875">
        <v>0.98961072259402783</v>
      </c>
      <c r="G7" s="875">
        <v>1</v>
      </c>
      <c r="H7" s="874">
        <v>70821297</v>
      </c>
      <c r="I7" s="875">
        <v>1.0182011984950323</v>
      </c>
      <c r="J7" s="875">
        <v>1.0288906286565505</v>
      </c>
      <c r="K7" s="874">
        <v>46516971.169999883</v>
      </c>
      <c r="L7" s="875">
        <v>1</v>
      </c>
      <c r="M7" s="875">
        <v>1.0078864685245641</v>
      </c>
      <c r="N7" s="874">
        <v>46152987.089999989</v>
      </c>
      <c r="O7" s="875">
        <v>0.99217524118950728</v>
      </c>
      <c r="P7" s="875">
        <v>1</v>
      </c>
      <c r="Q7" s="874">
        <v>47765956.699999936</v>
      </c>
      <c r="R7" s="875">
        <v>1.0268501043508516</v>
      </c>
      <c r="S7" s="875">
        <v>1.0349483253782599</v>
      </c>
      <c r="T7" s="874">
        <v>1302746.3999999999</v>
      </c>
      <c r="U7" s="875">
        <v>1</v>
      </c>
      <c r="V7" s="875">
        <v>0.5</v>
      </c>
      <c r="W7" s="874">
        <v>2605492.7999999998</v>
      </c>
      <c r="X7" s="875">
        <v>2</v>
      </c>
      <c r="Y7" s="875">
        <v>1</v>
      </c>
      <c r="Z7" s="874"/>
      <c r="AA7" s="875"/>
      <c r="AB7" s="876"/>
    </row>
    <row r="8" spans="1:28" ht="14.45" customHeight="1" thickBot="1" x14ac:dyDescent="0.25"/>
    <row r="9" spans="1:28" ht="14.45" customHeight="1" x14ac:dyDescent="0.25">
      <c r="A9" s="870" t="s">
        <v>567</v>
      </c>
      <c r="B9" s="871">
        <v>17074893.049999997</v>
      </c>
      <c r="C9" s="872">
        <v>1</v>
      </c>
      <c r="D9" s="872">
        <v>1.0473783172279285</v>
      </c>
      <c r="E9" s="871">
        <v>16302507.67</v>
      </c>
      <c r="F9" s="872">
        <v>0.95476484814644291</v>
      </c>
      <c r="G9" s="872">
        <v>1</v>
      </c>
      <c r="H9" s="871">
        <v>16738407</v>
      </c>
      <c r="I9" s="872">
        <v>0.9802935193201695</v>
      </c>
      <c r="J9" s="873">
        <v>1.026738176655003</v>
      </c>
    </row>
    <row r="10" spans="1:28" ht="14.45" customHeight="1" x14ac:dyDescent="0.25">
      <c r="A10" s="885" t="s">
        <v>1818</v>
      </c>
      <c r="B10" s="878">
        <v>48858.33</v>
      </c>
      <c r="C10" s="879">
        <v>1</v>
      </c>
      <c r="D10" s="879">
        <v>0.97590456022271999</v>
      </c>
      <c r="E10" s="878">
        <v>50064.66</v>
      </c>
      <c r="F10" s="879">
        <v>1.0246903649797281</v>
      </c>
      <c r="G10" s="879">
        <v>1</v>
      </c>
      <c r="H10" s="878">
        <v>25710</v>
      </c>
      <c r="I10" s="879">
        <v>0.5262152840672204</v>
      </c>
      <c r="J10" s="880">
        <v>0.51353589538009448</v>
      </c>
    </row>
    <row r="11" spans="1:28" ht="14.45" customHeight="1" x14ac:dyDescent="0.25">
      <c r="A11" s="885" t="s">
        <v>1819</v>
      </c>
      <c r="B11" s="878">
        <v>17026034.719999999</v>
      </c>
      <c r="C11" s="879">
        <v>1</v>
      </c>
      <c r="D11" s="879">
        <v>1.0475984877795919</v>
      </c>
      <c r="E11" s="878">
        <v>16252443.01</v>
      </c>
      <c r="F11" s="879">
        <v>0.95456418815525601</v>
      </c>
      <c r="G11" s="879">
        <v>1</v>
      </c>
      <c r="H11" s="878">
        <v>16712697</v>
      </c>
      <c r="I11" s="879">
        <v>0.98159655344576913</v>
      </c>
      <c r="J11" s="880">
        <v>1.0283190649994471</v>
      </c>
    </row>
    <row r="12" spans="1:28" ht="14.45" customHeight="1" x14ac:dyDescent="0.25">
      <c r="A12" s="881" t="s">
        <v>573</v>
      </c>
      <c r="B12" s="882">
        <v>52480414</v>
      </c>
      <c r="C12" s="883">
        <v>1</v>
      </c>
      <c r="D12" s="883">
        <v>0.99905281098462084</v>
      </c>
      <c r="E12" s="882">
        <v>52530170</v>
      </c>
      <c r="F12" s="883">
        <v>1.0009480870330025</v>
      </c>
      <c r="G12" s="883">
        <v>1</v>
      </c>
      <c r="H12" s="882">
        <v>54082890</v>
      </c>
      <c r="I12" s="883">
        <v>1.0305347438760677</v>
      </c>
      <c r="J12" s="884">
        <v>1.0295586326867017</v>
      </c>
    </row>
    <row r="13" spans="1:28" ht="14.45" customHeight="1" thickBot="1" x14ac:dyDescent="0.3">
      <c r="A13" s="877" t="s">
        <v>1819</v>
      </c>
      <c r="B13" s="874">
        <v>52480414</v>
      </c>
      <c r="C13" s="875">
        <v>1</v>
      </c>
      <c r="D13" s="875">
        <v>0.99905281098462084</v>
      </c>
      <c r="E13" s="874">
        <v>52530170</v>
      </c>
      <c r="F13" s="875">
        <v>1.0009480870330025</v>
      </c>
      <c r="G13" s="875">
        <v>1</v>
      </c>
      <c r="H13" s="874">
        <v>54082890</v>
      </c>
      <c r="I13" s="875">
        <v>1.0305347438760677</v>
      </c>
      <c r="J13" s="876">
        <v>1.0295586326867017</v>
      </c>
    </row>
    <row r="14" spans="1:28" ht="14.45" customHeight="1" x14ac:dyDescent="0.2">
      <c r="A14" s="804" t="s">
        <v>301</v>
      </c>
    </row>
    <row r="15" spans="1:28" ht="14.45" customHeight="1" x14ac:dyDescent="0.2">
      <c r="A15" s="805" t="s">
        <v>903</v>
      </c>
    </row>
    <row r="16" spans="1:28" ht="14.45" customHeight="1" x14ac:dyDescent="0.2">
      <c r="A16" s="804" t="s">
        <v>1820</v>
      </c>
    </row>
    <row r="17" spans="1:1" ht="14.45" customHeight="1" x14ac:dyDescent="0.2">
      <c r="A17" s="804" t="s">
        <v>1821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F6E5DF94-D9F4-44CC-AA9D-02FB83DF219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2" t="s">
        <v>1826</v>
      </c>
      <c r="B1" s="512"/>
      <c r="C1" s="512"/>
      <c r="D1" s="512"/>
      <c r="E1" s="512"/>
      <c r="F1" s="512"/>
      <c r="G1" s="512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21534</v>
      </c>
      <c r="C3" s="404">
        <f t="shared" si="0"/>
        <v>20817</v>
      </c>
      <c r="D3" s="438">
        <f t="shared" si="0"/>
        <v>22010</v>
      </c>
      <c r="E3" s="346">
        <f t="shared" si="0"/>
        <v>69555307.049999997</v>
      </c>
      <c r="F3" s="344">
        <f t="shared" si="0"/>
        <v>68832677.670000002</v>
      </c>
      <c r="G3" s="405">
        <f t="shared" si="0"/>
        <v>70821297</v>
      </c>
    </row>
    <row r="4" spans="1:7" ht="14.45" customHeight="1" x14ac:dyDescent="0.2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5" customHeight="1" thickBot="1" x14ac:dyDescent="0.25">
      <c r="A5" s="865"/>
      <c r="B5" s="866">
        <v>2015</v>
      </c>
      <c r="C5" s="867">
        <v>2018</v>
      </c>
      <c r="D5" s="886">
        <v>2019</v>
      </c>
      <c r="E5" s="866">
        <v>2015</v>
      </c>
      <c r="F5" s="867">
        <v>2018</v>
      </c>
      <c r="G5" s="886">
        <v>2019</v>
      </c>
    </row>
    <row r="6" spans="1:7" ht="14.45" customHeight="1" x14ac:dyDescent="0.2">
      <c r="A6" s="856" t="s">
        <v>1818</v>
      </c>
      <c r="B6" s="225">
        <v>44</v>
      </c>
      <c r="C6" s="225">
        <v>54</v>
      </c>
      <c r="D6" s="225">
        <v>16</v>
      </c>
      <c r="E6" s="887">
        <v>48858.33</v>
      </c>
      <c r="F6" s="887">
        <v>50064.66</v>
      </c>
      <c r="G6" s="888">
        <v>25710</v>
      </c>
    </row>
    <row r="7" spans="1:7" ht="14.45" customHeight="1" x14ac:dyDescent="0.2">
      <c r="A7" s="857" t="s">
        <v>905</v>
      </c>
      <c r="B7" s="849">
        <v>2295</v>
      </c>
      <c r="C7" s="849">
        <v>3050</v>
      </c>
      <c r="D7" s="849">
        <v>2787</v>
      </c>
      <c r="E7" s="889">
        <v>3640775.01</v>
      </c>
      <c r="F7" s="889">
        <v>4984203</v>
      </c>
      <c r="G7" s="890">
        <v>5016909.34</v>
      </c>
    </row>
    <row r="8" spans="1:7" ht="14.45" customHeight="1" x14ac:dyDescent="0.2">
      <c r="A8" s="857" t="s">
        <v>906</v>
      </c>
      <c r="B8" s="849">
        <v>979</v>
      </c>
      <c r="C8" s="849">
        <v>843</v>
      </c>
      <c r="D8" s="849">
        <v>975</v>
      </c>
      <c r="E8" s="889">
        <v>14202353</v>
      </c>
      <c r="F8" s="889">
        <v>12230886</v>
      </c>
      <c r="G8" s="890">
        <v>14012062</v>
      </c>
    </row>
    <row r="9" spans="1:7" ht="14.45" customHeight="1" x14ac:dyDescent="0.2">
      <c r="A9" s="857" t="s">
        <v>907</v>
      </c>
      <c r="B9" s="849">
        <v>328</v>
      </c>
      <c r="C9" s="849">
        <v>1095</v>
      </c>
      <c r="D9" s="849">
        <v>2021</v>
      </c>
      <c r="E9" s="889">
        <v>416696.35000000003</v>
      </c>
      <c r="F9" s="889">
        <v>1306377</v>
      </c>
      <c r="G9" s="890">
        <v>3298083.67</v>
      </c>
    </row>
    <row r="10" spans="1:7" ht="14.45" customHeight="1" x14ac:dyDescent="0.2">
      <c r="A10" s="857" t="s">
        <v>908</v>
      </c>
      <c r="B10" s="849">
        <v>971</v>
      </c>
      <c r="C10" s="849">
        <v>1102</v>
      </c>
      <c r="D10" s="849">
        <v>1311</v>
      </c>
      <c r="E10" s="889">
        <v>13912657</v>
      </c>
      <c r="F10" s="889">
        <v>15736630</v>
      </c>
      <c r="G10" s="890">
        <v>19000211</v>
      </c>
    </row>
    <row r="11" spans="1:7" ht="14.45" customHeight="1" x14ac:dyDescent="0.2">
      <c r="A11" s="857" t="s">
        <v>1822</v>
      </c>
      <c r="B11" s="849">
        <v>104</v>
      </c>
      <c r="C11" s="849">
        <v>61</v>
      </c>
      <c r="D11" s="849">
        <v>74</v>
      </c>
      <c r="E11" s="889">
        <v>1508728</v>
      </c>
      <c r="F11" s="889">
        <v>885027</v>
      </c>
      <c r="G11" s="890">
        <v>1074110</v>
      </c>
    </row>
    <row r="12" spans="1:7" ht="14.45" customHeight="1" x14ac:dyDescent="0.2">
      <c r="A12" s="857" t="s">
        <v>909</v>
      </c>
      <c r="B12" s="849">
        <v>2907</v>
      </c>
      <c r="C12" s="849">
        <v>2790</v>
      </c>
      <c r="D12" s="849">
        <v>2748</v>
      </c>
      <c r="E12" s="889">
        <v>3476870.01</v>
      </c>
      <c r="F12" s="889">
        <v>3923699.34</v>
      </c>
      <c r="G12" s="890">
        <v>4182602.33</v>
      </c>
    </row>
    <row r="13" spans="1:7" ht="14.45" customHeight="1" x14ac:dyDescent="0.2">
      <c r="A13" s="857" t="s">
        <v>910</v>
      </c>
      <c r="B13" s="849">
        <v>283</v>
      </c>
      <c r="C13" s="849">
        <v>249</v>
      </c>
      <c r="D13" s="849">
        <v>160</v>
      </c>
      <c r="E13" s="889">
        <v>539203</v>
      </c>
      <c r="F13" s="889">
        <v>2185563</v>
      </c>
      <c r="G13" s="890">
        <v>1539465</v>
      </c>
    </row>
    <row r="14" spans="1:7" ht="14.45" customHeight="1" x14ac:dyDescent="0.2">
      <c r="A14" s="857" t="s">
        <v>911</v>
      </c>
      <c r="B14" s="849">
        <v>3430</v>
      </c>
      <c r="C14" s="849">
        <v>3373</v>
      </c>
      <c r="D14" s="849">
        <v>2980</v>
      </c>
      <c r="E14" s="889">
        <v>4068026</v>
      </c>
      <c r="F14" s="889">
        <v>4040685</v>
      </c>
      <c r="G14" s="890">
        <v>3477729</v>
      </c>
    </row>
    <row r="15" spans="1:7" ht="14.45" customHeight="1" x14ac:dyDescent="0.2">
      <c r="A15" s="857" t="s">
        <v>1823</v>
      </c>
      <c r="B15" s="849">
        <v>1</v>
      </c>
      <c r="C15" s="849">
        <v>1</v>
      </c>
      <c r="D15" s="849"/>
      <c r="E15" s="889">
        <v>14507</v>
      </c>
      <c r="F15" s="889">
        <v>14508</v>
      </c>
      <c r="G15" s="890"/>
    </row>
    <row r="16" spans="1:7" ht="14.45" customHeight="1" x14ac:dyDescent="0.2">
      <c r="A16" s="857" t="s">
        <v>912</v>
      </c>
      <c r="B16" s="849">
        <v>440</v>
      </c>
      <c r="C16" s="849">
        <v>376</v>
      </c>
      <c r="D16" s="849">
        <v>284</v>
      </c>
      <c r="E16" s="889">
        <v>1164491</v>
      </c>
      <c r="F16" s="889">
        <v>1282786.3399999999</v>
      </c>
      <c r="G16" s="890">
        <v>662302.32999999996</v>
      </c>
    </row>
    <row r="17" spans="1:7" ht="14.45" customHeight="1" x14ac:dyDescent="0.2">
      <c r="A17" s="857" t="s">
        <v>913</v>
      </c>
      <c r="B17" s="849">
        <v>3447</v>
      </c>
      <c r="C17" s="849">
        <v>1619</v>
      </c>
      <c r="D17" s="849">
        <v>3241</v>
      </c>
      <c r="E17" s="889">
        <v>4682326.34</v>
      </c>
      <c r="F17" s="889">
        <v>1766532.6600000001</v>
      </c>
      <c r="G17" s="890">
        <v>5065293.99</v>
      </c>
    </row>
    <row r="18" spans="1:7" ht="14.45" customHeight="1" x14ac:dyDescent="0.2">
      <c r="A18" s="857" t="s">
        <v>1824</v>
      </c>
      <c r="B18" s="849">
        <v>677</v>
      </c>
      <c r="C18" s="849">
        <v>644</v>
      </c>
      <c r="D18" s="849"/>
      <c r="E18" s="889">
        <v>9794479</v>
      </c>
      <c r="F18" s="889">
        <v>9343694</v>
      </c>
      <c r="G18" s="890"/>
    </row>
    <row r="19" spans="1:7" ht="14.45" customHeight="1" x14ac:dyDescent="0.2">
      <c r="A19" s="857" t="s">
        <v>1825</v>
      </c>
      <c r="B19" s="849">
        <v>1</v>
      </c>
      <c r="C19" s="849"/>
      <c r="D19" s="849"/>
      <c r="E19" s="889">
        <v>14507</v>
      </c>
      <c r="F19" s="889"/>
      <c r="G19" s="890"/>
    </row>
    <row r="20" spans="1:7" ht="14.45" customHeight="1" x14ac:dyDescent="0.2">
      <c r="A20" s="857" t="s">
        <v>914</v>
      </c>
      <c r="B20" s="849">
        <v>1399</v>
      </c>
      <c r="C20" s="849">
        <v>1556</v>
      </c>
      <c r="D20" s="849">
        <v>1201</v>
      </c>
      <c r="E20" s="889">
        <v>5175508</v>
      </c>
      <c r="F20" s="889">
        <v>4585466</v>
      </c>
      <c r="G20" s="890">
        <v>5274574</v>
      </c>
    </row>
    <row r="21" spans="1:7" ht="14.45" customHeight="1" x14ac:dyDescent="0.2">
      <c r="A21" s="857" t="s">
        <v>915</v>
      </c>
      <c r="B21" s="849">
        <v>1177</v>
      </c>
      <c r="C21" s="849">
        <v>1671</v>
      </c>
      <c r="D21" s="849">
        <v>1967</v>
      </c>
      <c r="E21" s="889">
        <v>2215422</v>
      </c>
      <c r="F21" s="889">
        <v>2721336.34</v>
      </c>
      <c r="G21" s="890">
        <v>4152402</v>
      </c>
    </row>
    <row r="22" spans="1:7" ht="14.45" customHeight="1" thickBot="1" x14ac:dyDescent="0.25">
      <c r="A22" s="893" t="s">
        <v>916</v>
      </c>
      <c r="B22" s="851">
        <v>3051</v>
      </c>
      <c r="C22" s="851">
        <v>2333</v>
      </c>
      <c r="D22" s="851">
        <v>2245</v>
      </c>
      <c r="E22" s="891">
        <v>4679900.01</v>
      </c>
      <c r="F22" s="891">
        <v>3775219.33</v>
      </c>
      <c r="G22" s="892">
        <v>4039842.34</v>
      </c>
    </row>
    <row r="23" spans="1:7" ht="14.45" customHeight="1" x14ac:dyDescent="0.2">
      <c r="A23" s="804" t="s">
        <v>301</v>
      </c>
    </row>
    <row r="24" spans="1:7" ht="14.45" customHeight="1" x14ac:dyDescent="0.2">
      <c r="A24" s="805" t="s">
        <v>903</v>
      </c>
    </row>
    <row r="25" spans="1:7" ht="14.45" customHeight="1" x14ac:dyDescent="0.2">
      <c r="A25" s="804" t="s">
        <v>1820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40586A0A-32C4-4704-B032-BA23776886A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0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2" t="s">
        <v>2016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3003091.69</v>
      </c>
      <c r="H3" s="208">
        <f t="shared" si="0"/>
        <v>117375024.62</v>
      </c>
      <c r="I3" s="78"/>
      <c r="J3" s="78"/>
      <c r="K3" s="208">
        <f t="shared" si="0"/>
        <v>2930572.8200000003</v>
      </c>
      <c r="L3" s="208">
        <f t="shared" si="0"/>
        <v>117591157.56</v>
      </c>
      <c r="M3" s="78"/>
      <c r="N3" s="78"/>
      <c r="O3" s="208">
        <f t="shared" si="0"/>
        <v>2955780.41</v>
      </c>
      <c r="P3" s="208">
        <f t="shared" si="0"/>
        <v>118587253.69999997</v>
      </c>
      <c r="Q3" s="79">
        <f>IF(L3=0,0,P3/L3)</f>
        <v>1.0084708422016486</v>
      </c>
      <c r="R3" s="209">
        <f>IF(O3=0,0,P3/O3)</f>
        <v>40.120454584107605</v>
      </c>
    </row>
    <row r="4" spans="1:18" ht="14.45" customHeight="1" x14ac:dyDescent="0.2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5" customHeight="1" thickBot="1" x14ac:dyDescent="0.2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5" customHeight="1" x14ac:dyDescent="0.2">
      <c r="A6" s="824" t="s">
        <v>1827</v>
      </c>
      <c r="B6" s="825" t="s">
        <v>1828</v>
      </c>
      <c r="C6" s="825" t="s">
        <v>567</v>
      </c>
      <c r="D6" s="825" t="s">
        <v>1829</v>
      </c>
      <c r="E6" s="825" t="s">
        <v>1830</v>
      </c>
      <c r="F6" s="825" t="s">
        <v>1831</v>
      </c>
      <c r="G6" s="225"/>
      <c r="H6" s="225"/>
      <c r="I6" s="825"/>
      <c r="J6" s="825"/>
      <c r="K6" s="225"/>
      <c r="L6" s="225"/>
      <c r="M6" s="825"/>
      <c r="N6" s="825"/>
      <c r="O6" s="225">
        <v>20</v>
      </c>
      <c r="P6" s="225">
        <v>35275.4</v>
      </c>
      <c r="Q6" s="830"/>
      <c r="R6" s="848">
        <v>1763.77</v>
      </c>
    </row>
    <row r="7" spans="1:18" ht="14.45" customHeight="1" x14ac:dyDescent="0.2">
      <c r="A7" s="831" t="s">
        <v>1827</v>
      </c>
      <c r="B7" s="832" t="s">
        <v>1828</v>
      </c>
      <c r="C7" s="832" t="s">
        <v>567</v>
      </c>
      <c r="D7" s="832" t="s">
        <v>1832</v>
      </c>
      <c r="E7" s="832" t="s">
        <v>1833</v>
      </c>
      <c r="F7" s="832" t="s">
        <v>1834</v>
      </c>
      <c r="G7" s="849">
        <v>2330</v>
      </c>
      <c r="H7" s="849">
        <v>53435.600000000006</v>
      </c>
      <c r="I7" s="832">
        <v>0.69888827853200453</v>
      </c>
      <c r="J7" s="832">
        <v>22.933733905579402</v>
      </c>
      <c r="K7" s="849">
        <v>3204</v>
      </c>
      <c r="L7" s="849">
        <v>76458</v>
      </c>
      <c r="M7" s="832">
        <v>1</v>
      </c>
      <c r="N7" s="832">
        <v>23.863295880149813</v>
      </c>
      <c r="O7" s="849">
        <v>4732</v>
      </c>
      <c r="P7" s="849">
        <v>127368.44</v>
      </c>
      <c r="Q7" s="837">
        <v>1.665861518742316</v>
      </c>
      <c r="R7" s="850">
        <v>26.916407438715133</v>
      </c>
    </row>
    <row r="8" spans="1:18" ht="14.45" customHeight="1" x14ac:dyDescent="0.2">
      <c r="A8" s="831" t="s">
        <v>1827</v>
      </c>
      <c r="B8" s="832" t="s">
        <v>1828</v>
      </c>
      <c r="C8" s="832" t="s">
        <v>567</v>
      </c>
      <c r="D8" s="832" t="s">
        <v>1832</v>
      </c>
      <c r="E8" s="832" t="s">
        <v>1835</v>
      </c>
      <c r="F8" s="832" t="s">
        <v>1836</v>
      </c>
      <c r="G8" s="849">
        <v>23016</v>
      </c>
      <c r="H8" s="849">
        <v>59504.430000000008</v>
      </c>
      <c r="I8" s="832">
        <v>1.0178214973211903</v>
      </c>
      <c r="J8" s="832">
        <v>2.5853506256517207</v>
      </c>
      <c r="K8" s="849">
        <v>22507</v>
      </c>
      <c r="L8" s="849">
        <v>58462.54000000003</v>
      </c>
      <c r="M8" s="832">
        <v>1</v>
      </c>
      <c r="N8" s="832">
        <v>2.597526991602614</v>
      </c>
      <c r="O8" s="849">
        <v>35401</v>
      </c>
      <c r="P8" s="849">
        <v>91131.31000000007</v>
      </c>
      <c r="Q8" s="837">
        <v>1.558798334796949</v>
      </c>
      <c r="R8" s="850">
        <v>2.5742580718058834</v>
      </c>
    </row>
    <row r="9" spans="1:18" ht="14.45" customHeight="1" x14ac:dyDescent="0.2">
      <c r="A9" s="831" t="s">
        <v>1827</v>
      </c>
      <c r="B9" s="832" t="s">
        <v>1828</v>
      </c>
      <c r="C9" s="832" t="s">
        <v>567</v>
      </c>
      <c r="D9" s="832" t="s">
        <v>1832</v>
      </c>
      <c r="E9" s="832" t="s">
        <v>1837</v>
      </c>
      <c r="F9" s="832" t="s">
        <v>1838</v>
      </c>
      <c r="G9" s="849">
        <v>58878</v>
      </c>
      <c r="H9" s="849">
        <v>414773.29999999923</v>
      </c>
      <c r="I9" s="832">
        <v>0.98126054958480768</v>
      </c>
      <c r="J9" s="832">
        <v>7.0446227793063496</v>
      </c>
      <c r="K9" s="849">
        <v>58644</v>
      </c>
      <c r="L9" s="849">
        <v>422694.36000000068</v>
      </c>
      <c r="M9" s="832">
        <v>1</v>
      </c>
      <c r="N9" s="832">
        <v>7.2078023327194716</v>
      </c>
      <c r="O9" s="849">
        <v>50323.5</v>
      </c>
      <c r="P9" s="849">
        <v>362979.97000000009</v>
      </c>
      <c r="Q9" s="837">
        <v>0.85872915361349866</v>
      </c>
      <c r="R9" s="850">
        <v>7.2129317316959289</v>
      </c>
    </row>
    <row r="10" spans="1:18" ht="14.45" customHeight="1" x14ac:dyDescent="0.2">
      <c r="A10" s="831" t="s">
        <v>1827</v>
      </c>
      <c r="B10" s="832" t="s">
        <v>1828</v>
      </c>
      <c r="C10" s="832" t="s">
        <v>567</v>
      </c>
      <c r="D10" s="832" t="s">
        <v>1832</v>
      </c>
      <c r="E10" s="832" t="s">
        <v>1839</v>
      </c>
      <c r="F10" s="832" t="s">
        <v>1840</v>
      </c>
      <c r="G10" s="849">
        <v>1</v>
      </c>
      <c r="H10" s="849">
        <v>10.199999999999999</v>
      </c>
      <c r="I10" s="832">
        <v>5.0393763030740189E-3</v>
      </c>
      <c r="J10" s="832">
        <v>10.199999999999999</v>
      </c>
      <c r="K10" s="849">
        <v>201</v>
      </c>
      <c r="L10" s="849">
        <v>2024.06</v>
      </c>
      <c r="M10" s="832">
        <v>1</v>
      </c>
      <c r="N10" s="832">
        <v>10.069950248756218</v>
      </c>
      <c r="O10" s="849">
        <v>1</v>
      </c>
      <c r="P10" s="849">
        <v>10.1</v>
      </c>
      <c r="Q10" s="837">
        <v>4.9899706530438818E-3</v>
      </c>
      <c r="R10" s="850">
        <v>10.1</v>
      </c>
    </row>
    <row r="11" spans="1:18" ht="14.45" customHeight="1" x14ac:dyDescent="0.2">
      <c r="A11" s="831" t="s">
        <v>1827</v>
      </c>
      <c r="B11" s="832" t="s">
        <v>1828</v>
      </c>
      <c r="C11" s="832" t="s">
        <v>567</v>
      </c>
      <c r="D11" s="832" t="s">
        <v>1832</v>
      </c>
      <c r="E11" s="832" t="s">
        <v>1841</v>
      </c>
      <c r="F11" s="832" t="s">
        <v>1842</v>
      </c>
      <c r="G11" s="849">
        <v>1400</v>
      </c>
      <c r="H11" s="849">
        <v>11074</v>
      </c>
      <c r="I11" s="832"/>
      <c r="J11" s="832">
        <v>7.91</v>
      </c>
      <c r="K11" s="849"/>
      <c r="L11" s="849"/>
      <c r="M11" s="832"/>
      <c r="N11" s="832"/>
      <c r="O11" s="849"/>
      <c r="P11" s="849"/>
      <c r="Q11" s="837"/>
      <c r="R11" s="850"/>
    </row>
    <row r="12" spans="1:18" ht="14.45" customHeight="1" x14ac:dyDescent="0.2">
      <c r="A12" s="831" t="s">
        <v>1827</v>
      </c>
      <c r="B12" s="832" t="s">
        <v>1828</v>
      </c>
      <c r="C12" s="832" t="s">
        <v>567</v>
      </c>
      <c r="D12" s="832" t="s">
        <v>1832</v>
      </c>
      <c r="E12" s="832" t="s">
        <v>1843</v>
      </c>
      <c r="F12" s="832" t="s">
        <v>1844</v>
      </c>
      <c r="G12" s="849">
        <v>715717</v>
      </c>
      <c r="H12" s="849">
        <v>3790879.850000001</v>
      </c>
      <c r="I12" s="832">
        <v>0.99212443880283241</v>
      </c>
      <c r="J12" s="832">
        <v>5.2966184259979867</v>
      </c>
      <c r="K12" s="849">
        <v>715895</v>
      </c>
      <c r="L12" s="849">
        <v>3820972.149999999</v>
      </c>
      <c r="M12" s="832">
        <v>1</v>
      </c>
      <c r="N12" s="832">
        <v>5.3373359920099999</v>
      </c>
      <c r="O12" s="849">
        <v>782993</v>
      </c>
      <c r="P12" s="849">
        <v>4123730.6100000003</v>
      </c>
      <c r="Q12" s="837">
        <v>1.0792359766348993</v>
      </c>
      <c r="R12" s="850">
        <v>5.2666251294711453</v>
      </c>
    </row>
    <row r="13" spans="1:18" ht="14.45" customHeight="1" x14ac:dyDescent="0.2">
      <c r="A13" s="831" t="s">
        <v>1827</v>
      </c>
      <c r="B13" s="832" t="s">
        <v>1828</v>
      </c>
      <c r="C13" s="832" t="s">
        <v>567</v>
      </c>
      <c r="D13" s="832" t="s">
        <v>1832</v>
      </c>
      <c r="E13" s="832" t="s">
        <v>1845</v>
      </c>
      <c r="F13" s="832" t="s">
        <v>1846</v>
      </c>
      <c r="G13" s="849">
        <v>7973</v>
      </c>
      <c r="H13" s="849">
        <v>72873.209999999992</v>
      </c>
      <c r="I13" s="832">
        <v>1.0796586135613193</v>
      </c>
      <c r="J13" s="832">
        <v>9.1399987457669631</v>
      </c>
      <c r="K13" s="849">
        <v>7344.4</v>
      </c>
      <c r="L13" s="849">
        <v>67496.53</v>
      </c>
      <c r="M13" s="832">
        <v>1</v>
      </c>
      <c r="N13" s="832">
        <v>9.1902034202930132</v>
      </c>
      <c r="O13" s="849">
        <v>8476.2999999999993</v>
      </c>
      <c r="P13" s="849">
        <v>78587.020000000019</v>
      </c>
      <c r="Q13" s="837">
        <v>1.1643120024096056</v>
      </c>
      <c r="R13" s="850">
        <v>9.2713825607871385</v>
      </c>
    </row>
    <row r="14" spans="1:18" ht="14.45" customHeight="1" x14ac:dyDescent="0.2">
      <c r="A14" s="831" t="s">
        <v>1827</v>
      </c>
      <c r="B14" s="832" t="s">
        <v>1828</v>
      </c>
      <c r="C14" s="832" t="s">
        <v>567</v>
      </c>
      <c r="D14" s="832" t="s">
        <v>1832</v>
      </c>
      <c r="E14" s="832" t="s">
        <v>1847</v>
      </c>
      <c r="F14" s="832" t="s">
        <v>1848</v>
      </c>
      <c r="G14" s="849">
        <v>10690</v>
      </c>
      <c r="H14" s="849">
        <v>98134.2</v>
      </c>
      <c r="I14" s="832">
        <v>1.7366696444625029</v>
      </c>
      <c r="J14" s="832">
        <v>9.18</v>
      </c>
      <c r="K14" s="849">
        <v>6147</v>
      </c>
      <c r="L14" s="849">
        <v>56507.12</v>
      </c>
      <c r="M14" s="832">
        <v>1</v>
      </c>
      <c r="N14" s="832">
        <v>9.1926338051081835</v>
      </c>
      <c r="O14" s="849">
        <v>5912.2</v>
      </c>
      <c r="P14" s="849">
        <v>55187.49</v>
      </c>
      <c r="Q14" s="837">
        <v>0.9766466597483644</v>
      </c>
      <c r="R14" s="850">
        <v>9.3345099962788805</v>
      </c>
    </row>
    <row r="15" spans="1:18" ht="14.45" customHeight="1" x14ac:dyDescent="0.2">
      <c r="A15" s="831" t="s">
        <v>1827</v>
      </c>
      <c r="B15" s="832" t="s">
        <v>1828</v>
      </c>
      <c r="C15" s="832" t="s">
        <v>567</v>
      </c>
      <c r="D15" s="832" t="s">
        <v>1832</v>
      </c>
      <c r="E15" s="832" t="s">
        <v>1849</v>
      </c>
      <c r="F15" s="832" t="s">
        <v>1850</v>
      </c>
      <c r="G15" s="849">
        <v>16845.099999999999</v>
      </c>
      <c r="H15" s="849">
        <v>171235.17999999991</v>
      </c>
      <c r="I15" s="832">
        <v>1.089132802252718</v>
      </c>
      <c r="J15" s="832">
        <v>10.165281298419121</v>
      </c>
      <c r="K15" s="849">
        <v>15502.5</v>
      </c>
      <c r="L15" s="849">
        <v>157221.58000000002</v>
      </c>
      <c r="M15" s="832">
        <v>1</v>
      </c>
      <c r="N15" s="832">
        <v>10.141691985163684</v>
      </c>
      <c r="O15" s="849">
        <v>19008.400000000001</v>
      </c>
      <c r="P15" s="849">
        <v>195368.38</v>
      </c>
      <c r="Q15" s="837">
        <v>1.2426308144212772</v>
      </c>
      <c r="R15" s="850">
        <v>10.27800235685276</v>
      </c>
    </row>
    <row r="16" spans="1:18" ht="14.45" customHeight="1" x14ac:dyDescent="0.2">
      <c r="A16" s="831" t="s">
        <v>1827</v>
      </c>
      <c r="B16" s="832" t="s">
        <v>1828</v>
      </c>
      <c r="C16" s="832" t="s">
        <v>567</v>
      </c>
      <c r="D16" s="832" t="s">
        <v>1832</v>
      </c>
      <c r="E16" s="832" t="s">
        <v>1851</v>
      </c>
      <c r="F16" s="832" t="s">
        <v>1852</v>
      </c>
      <c r="G16" s="849">
        <v>1400</v>
      </c>
      <c r="H16" s="849">
        <v>36680</v>
      </c>
      <c r="I16" s="832"/>
      <c r="J16" s="832">
        <v>26.2</v>
      </c>
      <c r="K16" s="849"/>
      <c r="L16" s="849"/>
      <c r="M16" s="832"/>
      <c r="N16" s="832"/>
      <c r="O16" s="849"/>
      <c r="P16" s="849"/>
      <c r="Q16" s="837"/>
      <c r="R16" s="850"/>
    </row>
    <row r="17" spans="1:18" ht="14.45" customHeight="1" x14ac:dyDescent="0.2">
      <c r="A17" s="831" t="s">
        <v>1827</v>
      </c>
      <c r="B17" s="832" t="s">
        <v>1828</v>
      </c>
      <c r="C17" s="832" t="s">
        <v>567</v>
      </c>
      <c r="D17" s="832" t="s">
        <v>1832</v>
      </c>
      <c r="E17" s="832" t="s">
        <v>1853</v>
      </c>
      <c r="F17" s="832" t="s">
        <v>1854</v>
      </c>
      <c r="G17" s="849">
        <v>13.35</v>
      </c>
      <c r="H17" s="849">
        <v>520.34</v>
      </c>
      <c r="I17" s="832">
        <v>1.3471934548467277</v>
      </c>
      <c r="J17" s="832">
        <v>38.97677902621723</v>
      </c>
      <c r="K17" s="849">
        <v>10.4</v>
      </c>
      <c r="L17" s="849">
        <v>386.23999999999995</v>
      </c>
      <c r="M17" s="832">
        <v>1</v>
      </c>
      <c r="N17" s="832">
        <v>37.138461538461534</v>
      </c>
      <c r="O17" s="849">
        <v>122.2</v>
      </c>
      <c r="P17" s="849">
        <v>7558.59</v>
      </c>
      <c r="Q17" s="837">
        <v>19.569671706710857</v>
      </c>
      <c r="R17" s="850">
        <v>61.854255319148933</v>
      </c>
    </row>
    <row r="18" spans="1:18" ht="14.45" customHeight="1" x14ac:dyDescent="0.2">
      <c r="A18" s="831" t="s">
        <v>1827</v>
      </c>
      <c r="B18" s="832" t="s">
        <v>1828</v>
      </c>
      <c r="C18" s="832" t="s">
        <v>567</v>
      </c>
      <c r="D18" s="832" t="s">
        <v>1832</v>
      </c>
      <c r="E18" s="832" t="s">
        <v>1855</v>
      </c>
      <c r="F18" s="832" t="s">
        <v>1856</v>
      </c>
      <c r="G18" s="849">
        <v>700</v>
      </c>
      <c r="H18" s="849">
        <v>5432</v>
      </c>
      <c r="I18" s="832">
        <v>0.6475485661424607</v>
      </c>
      <c r="J18" s="832">
        <v>7.76</v>
      </c>
      <c r="K18" s="849">
        <v>1081</v>
      </c>
      <c r="L18" s="849">
        <v>8388.56</v>
      </c>
      <c r="M18" s="832">
        <v>1</v>
      </c>
      <c r="N18" s="832">
        <v>7.76</v>
      </c>
      <c r="O18" s="849">
        <v>100</v>
      </c>
      <c r="P18" s="849">
        <v>770</v>
      </c>
      <c r="Q18" s="837">
        <v>9.1791678190297266E-2</v>
      </c>
      <c r="R18" s="850">
        <v>7.7</v>
      </c>
    </row>
    <row r="19" spans="1:18" ht="14.45" customHeight="1" x14ac:dyDescent="0.2">
      <c r="A19" s="831" t="s">
        <v>1827</v>
      </c>
      <c r="B19" s="832" t="s">
        <v>1828</v>
      </c>
      <c r="C19" s="832" t="s">
        <v>567</v>
      </c>
      <c r="D19" s="832" t="s">
        <v>1832</v>
      </c>
      <c r="E19" s="832" t="s">
        <v>1857</v>
      </c>
      <c r="F19" s="832" t="s">
        <v>1858</v>
      </c>
      <c r="G19" s="849">
        <v>10386</v>
      </c>
      <c r="H19" s="849">
        <v>212185.97999999998</v>
      </c>
      <c r="I19" s="832">
        <v>0.24867860836490804</v>
      </c>
      <c r="J19" s="832">
        <v>20.43</v>
      </c>
      <c r="K19" s="849">
        <v>41849</v>
      </c>
      <c r="L19" s="849">
        <v>853253.85</v>
      </c>
      <c r="M19" s="832">
        <v>1</v>
      </c>
      <c r="N19" s="832">
        <v>20.388870701808884</v>
      </c>
      <c r="O19" s="849">
        <v>47442</v>
      </c>
      <c r="P19" s="849">
        <v>955977.14999999991</v>
      </c>
      <c r="Q19" s="837">
        <v>1.1203900808651492</v>
      </c>
      <c r="R19" s="850">
        <v>20.150439484001517</v>
      </c>
    </row>
    <row r="20" spans="1:18" ht="14.45" customHeight="1" x14ac:dyDescent="0.2">
      <c r="A20" s="831" t="s">
        <v>1827</v>
      </c>
      <c r="B20" s="832" t="s">
        <v>1828</v>
      </c>
      <c r="C20" s="832" t="s">
        <v>567</v>
      </c>
      <c r="D20" s="832" t="s">
        <v>1832</v>
      </c>
      <c r="E20" s="832" t="s">
        <v>1859</v>
      </c>
      <c r="F20" s="832" t="s">
        <v>1860</v>
      </c>
      <c r="G20" s="849">
        <v>5.7</v>
      </c>
      <c r="H20" s="849">
        <v>8513.58</v>
      </c>
      <c r="I20" s="832">
        <v>0.36428574179279016</v>
      </c>
      <c r="J20" s="832">
        <v>1493.6105263157895</v>
      </c>
      <c r="K20" s="849">
        <v>14.42</v>
      </c>
      <c r="L20" s="849">
        <v>23370.61</v>
      </c>
      <c r="M20" s="832">
        <v>1</v>
      </c>
      <c r="N20" s="832">
        <v>1620.7080443828017</v>
      </c>
      <c r="O20" s="849">
        <v>26.310000000000002</v>
      </c>
      <c r="P20" s="849">
        <v>40874.880000000005</v>
      </c>
      <c r="Q20" s="837">
        <v>1.748986440662011</v>
      </c>
      <c r="R20" s="850">
        <v>1553.587229190422</v>
      </c>
    </row>
    <row r="21" spans="1:18" ht="14.45" customHeight="1" x14ac:dyDescent="0.2">
      <c r="A21" s="831" t="s">
        <v>1827</v>
      </c>
      <c r="B21" s="832" t="s">
        <v>1828</v>
      </c>
      <c r="C21" s="832" t="s">
        <v>567</v>
      </c>
      <c r="D21" s="832" t="s">
        <v>1832</v>
      </c>
      <c r="E21" s="832" t="s">
        <v>1861</v>
      </c>
      <c r="F21" s="832" t="s">
        <v>1862</v>
      </c>
      <c r="G21" s="849"/>
      <c r="H21" s="849"/>
      <c r="I21" s="832"/>
      <c r="J21" s="832"/>
      <c r="K21" s="849">
        <v>4.4000000000000004</v>
      </c>
      <c r="L21" s="849">
        <v>22613.58</v>
      </c>
      <c r="M21" s="832">
        <v>1</v>
      </c>
      <c r="N21" s="832">
        <v>5139.45</v>
      </c>
      <c r="O21" s="849"/>
      <c r="P21" s="849"/>
      <c r="Q21" s="837"/>
      <c r="R21" s="850"/>
    </row>
    <row r="22" spans="1:18" ht="14.45" customHeight="1" x14ac:dyDescent="0.2">
      <c r="A22" s="831" t="s">
        <v>1827</v>
      </c>
      <c r="B22" s="832" t="s">
        <v>1828</v>
      </c>
      <c r="C22" s="832" t="s">
        <v>567</v>
      </c>
      <c r="D22" s="832" t="s">
        <v>1832</v>
      </c>
      <c r="E22" s="832" t="s">
        <v>1863</v>
      </c>
      <c r="F22" s="832" t="s">
        <v>1864</v>
      </c>
      <c r="G22" s="849">
        <v>193</v>
      </c>
      <c r="H22" s="849">
        <v>385196.77000000066</v>
      </c>
      <c r="I22" s="832">
        <v>0.98460878943506891</v>
      </c>
      <c r="J22" s="832">
        <v>1995.8381865285007</v>
      </c>
      <c r="K22" s="849">
        <v>201</v>
      </c>
      <c r="L22" s="849">
        <v>391218.09000000084</v>
      </c>
      <c r="M22" s="832">
        <v>1</v>
      </c>
      <c r="N22" s="832">
        <v>1946.358656716422</v>
      </c>
      <c r="O22" s="849">
        <v>236</v>
      </c>
      <c r="P22" s="849">
        <v>431637.4800000001</v>
      </c>
      <c r="Q22" s="837">
        <v>1.1033167714713785</v>
      </c>
      <c r="R22" s="850">
        <v>1828.9723728813563</v>
      </c>
    </row>
    <row r="23" spans="1:18" ht="14.45" customHeight="1" x14ac:dyDescent="0.2">
      <c r="A23" s="831" t="s">
        <v>1827</v>
      </c>
      <c r="B23" s="832" t="s">
        <v>1828</v>
      </c>
      <c r="C23" s="832" t="s">
        <v>567</v>
      </c>
      <c r="D23" s="832" t="s">
        <v>1832</v>
      </c>
      <c r="E23" s="832" t="s">
        <v>1865</v>
      </c>
      <c r="F23" s="832" t="s">
        <v>1866</v>
      </c>
      <c r="G23" s="849">
        <v>935</v>
      </c>
      <c r="H23" s="849">
        <v>231732.55</v>
      </c>
      <c r="I23" s="832">
        <v>0.3443997542309073</v>
      </c>
      <c r="J23" s="832">
        <v>247.84229946524064</v>
      </c>
      <c r="K23" s="849">
        <v>3414</v>
      </c>
      <c r="L23" s="849">
        <v>672859.22</v>
      </c>
      <c r="M23" s="832">
        <v>1</v>
      </c>
      <c r="N23" s="832">
        <v>197.08823081429406</v>
      </c>
      <c r="O23" s="849">
        <v>2000</v>
      </c>
      <c r="P23" s="849">
        <v>387572</v>
      </c>
      <c r="Q23" s="837">
        <v>0.57600756366242556</v>
      </c>
      <c r="R23" s="850">
        <v>193.786</v>
      </c>
    </row>
    <row r="24" spans="1:18" ht="14.45" customHeight="1" x14ac:dyDescent="0.2">
      <c r="A24" s="831" t="s">
        <v>1827</v>
      </c>
      <c r="B24" s="832" t="s">
        <v>1828</v>
      </c>
      <c r="C24" s="832" t="s">
        <v>567</v>
      </c>
      <c r="D24" s="832" t="s">
        <v>1832</v>
      </c>
      <c r="E24" s="832" t="s">
        <v>1867</v>
      </c>
      <c r="F24" s="832" t="s">
        <v>1868</v>
      </c>
      <c r="G24" s="849">
        <v>1096602</v>
      </c>
      <c r="H24" s="849">
        <v>4123933.6400000011</v>
      </c>
      <c r="I24" s="832">
        <v>1.080832691831948</v>
      </c>
      <c r="J24" s="832">
        <v>3.7606475640204935</v>
      </c>
      <c r="K24" s="849">
        <v>1012489</v>
      </c>
      <c r="L24" s="849">
        <v>3815515.2699999996</v>
      </c>
      <c r="M24" s="832">
        <v>1</v>
      </c>
      <c r="N24" s="832">
        <v>3.7684510844068426</v>
      </c>
      <c r="O24" s="849">
        <v>863966</v>
      </c>
      <c r="P24" s="849">
        <v>3241605.5599999991</v>
      </c>
      <c r="Q24" s="837">
        <v>0.84958526715580396</v>
      </c>
      <c r="R24" s="850">
        <v>3.752005935418754</v>
      </c>
    </row>
    <row r="25" spans="1:18" ht="14.45" customHeight="1" x14ac:dyDescent="0.2">
      <c r="A25" s="831" t="s">
        <v>1827</v>
      </c>
      <c r="B25" s="832" t="s">
        <v>1828</v>
      </c>
      <c r="C25" s="832" t="s">
        <v>567</v>
      </c>
      <c r="D25" s="832" t="s">
        <v>1832</v>
      </c>
      <c r="E25" s="832" t="s">
        <v>1869</v>
      </c>
      <c r="F25" s="832" t="s">
        <v>1870</v>
      </c>
      <c r="G25" s="849">
        <v>11288</v>
      </c>
      <c r="H25" s="849">
        <v>70098.48000000001</v>
      </c>
      <c r="I25" s="832"/>
      <c r="J25" s="832">
        <v>6.2100000000000009</v>
      </c>
      <c r="K25" s="849"/>
      <c r="L25" s="849"/>
      <c r="M25" s="832"/>
      <c r="N25" s="832"/>
      <c r="O25" s="849">
        <v>21853</v>
      </c>
      <c r="P25" s="849">
        <v>131992.12</v>
      </c>
      <c r="Q25" s="837"/>
      <c r="R25" s="850">
        <v>6.04</v>
      </c>
    </row>
    <row r="26" spans="1:18" ht="14.45" customHeight="1" x14ac:dyDescent="0.2">
      <c r="A26" s="831" t="s">
        <v>1827</v>
      </c>
      <c r="B26" s="832" t="s">
        <v>1828</v>
      </c>
      <c r="C26" s="832" t="s">
        <v>567</v>
      </c>
      <c r="D26" s="832" t="s">
        <v>1832</v>
      </c>
      <c r="E26" s="832" t="s">
        <v>1871</v>
      </c>
      <c r="F26" s="832" t="s">
        <v>1872</v>
      </c>
      <c r="G26" s="849">
        <v>700</v>
      </c>
      <c r="H26" s="849">
        <v>5383</v>
      </c>
      <c r="I26" s="832"/>
      <c r="J26" s="832">
        <v>7.69</v>
      </c>
      <c r="K26" s="849"/>
      <c r="L26" s="849"/>
      <c r="M26" s="832"/>
      <c r="N26" s="832"/>
      <c r="O26" s="849"/>
      <c r="P26" s="849"/>
      <c r="Q26" s="837"/>
      <c r="R26" s="850"/>
    </row>
    <row r="27" spans="1:18" ht="14.45" customHeight="1" x14ac:dyDescent="0.2">
      <c r="A27" s="831" t="s">
        <v>1827</v>
      </c>
      <c r="B27" s="832" t="s">
        <v>1828</v>
      </c>
      <c r="C27" s="832" t="s">
        <v>567</v>
      </c>
      <c r="D27" s="832" t="s">
        <v>1832</v>
      </c>
      <c r="E27" s="832" t="s">
        <v>1873</v>
      </c>
      <c r="F27" s="832" t="s">
        <v>1874</v>
      </c>
      <c r="G27" s="849">
        <v>3147</v>
      </c>
      <c r="H27" s="849">
        <v>500261.46</v>
      </c>
      <c r="I27" s="832">
        <v>0.95997293370103864</v>
      </c>
      <c r="J27" s="832">
        <v>158.96455672068637</v>
      </c>
      <c r="K27" s="849">
        <v>3367</v>
      </c>
      <c r="L27" s="849">
        <v>521120.37999999995</v>
      </c>
      <c r="M27" s="832">
        <v>1</v>
      </c>
      <c r="N27" s="832">
        <v>154.77290763290762</v>
      </c>
      <c r="O27" s="849">
        <v>3907</v>
      </c>
      <c r="P27" s="849">
        <v>593251.9</v>
      </c>
      <c r="Q27" s="837">
        <v>1.1384162331168091</v>
      </c>
      <c r="R27" s="850">
        <v>151.84333248016381</v>
      </c>
    </row>
    <row r="28" spans="1:18" ht="14.45" customHeight="1" x14ac:dyDescent="0.2">
      <c r="A28" s="831" t="s">
        <v>1827</v>
      </c>
      <c r="B28" s="832" t="s">
        <v>1828</v>
      </c>
      <c r="C28" s="832" t="s">
        <v>567</v>
      </c>
      <c r="D28" s="832" t="s">
        <v>1832</v>
      </c>
      <c r="E28" s="832" t="s">
        <v>1875</v>
      </c>
      <c r="F28" s="832" t="s">
        <v>1876</v>
      </c>
      <c r="G28" s="849">
        <v>57318</v>
      </c>
      <c r="H28" s="849">
        <v>1164372.5600000005</v>
      </c>
      <c r="I28" s="832">
        <v>1.1107619139153544</v>
      </c>
      <c r="J28" s="832">
        <v>20.314256603510252</v>
      </c>
      <c r="K28" s="849">
        <v>50986</v>
      </c>
      <c r="L28" s="849">
        <v>1048264.7500000001</v>
      </c>
      <c r="M28" s="832">
        <v>1</v>
      </c>
      <c r="N28" s="832">
        <v>20.559854665986744</v>
      </c>
      <c r="O28" s="849">
        <v>46771</v>
      </c>
      <c r="P28" s="849">
        <v>953812.64999999991</v>
      </c>
      <c r="Q28" s="837">
        <v>0.90989671263867244</v>
      </c>
      <c r="R28" s="850">
        <v>20.393249021829764</v>
      </c>
    </row>
    <row r="29" spans="1:18" ht="14.45" customHeight="1" x14ac:dyDescent="0.2">
      <c r="A29" s="831" t="s">
        <v>1827</v>
      </c>
      <c r="B29" s="832" t="s">
        <v>1828</v>
      </c>
      <c r="C29" s="832" t="s">
        <v>567</v>
      </c>
      <c r="D29" s="832" t="s">
        <v>1832</v>
      </c>
      <c r="E29" s="832" t="s">
        <v>1877</v>
      </c>
      <c r="F29" s="832" t="s">
        <v>1878</v>
      </c>
      <c r="G29" s="849">
        <v>5</v>
      </c>
      <c r="H29" s="849">
        <v>342.40000000000003</v>
      </c>
      <c r="I29" s="832"/>
      <c r="J29" s="832">
        <v>68.48</v>
      </c>
      <c r="K29" s="849"/>
      <c r="L29" s="849"/>
      <c r="M29" s="832"/>
      <c r="N29" s="832"/>
      <c r="O29" s="849">
        <v>1</v>
      </c>
      <c r="P29" s="849">
        <v>71.02</v>
      </c>
      <c r="Q29" s="837"/>
      <c r="R29" s="850">
        <v>71.02</v>
      </c>
    </row>
    <row r="30" spans="1:18" ht="14.45" customHeight="1" x14ac:dyDescent="0.2">
      <c r="A30" s="831" t="s">
        <v>1827</v>
      </c>
      <c r="B30" s="832" t="s">
        <v>1828</v>
      </c>
      <c r="C30" s="832" t="s">
        <v>567</v>
      </c>
      <c r="D30" s="832" t="s">
        <v>1832</v>
      </c>
      <c r="E30" s="832" t="s">
        <v>1879</v>
      </c>
      <c r="F30" s="832" t="s">
        <v>1880</v>
      </c>
      <c r="G30" s="849">
        <v>12</v>
      </c>
      <c r="H30" s="849">
        <v>1302746.3999999997</v>
      </c>
      <c r="I30" s="832">
        <v>0.49999999999999983</v>
      </c>
      <c r="J30" s="832">
        <v>108562.19999999997</v>
      </c>
      <c r="K30" s="849">
        <v>24</v>
      </c>
      <c r="L30" s="849">
        <v>2605492.8000000003</v>
      </c>
      <c r="M30" s="832">
        <v>1</v>
      </c>
      <c r="N30" s="832">
        <v>108562.20000000001</v>
      </c>
      <c r="O30" s="849"/>
      <c r="P30" s="849"/>
      <c r="Q30" s="837"/>
      <c r="R30" s="850"/>
    </row>
    <row r="31" spans="1:18" ht="14.45" customHeight="1" x14ac:dyDescent="0.2">
      <c r="A31" s="831" t="s">
        <v>1827</v>
      </c>
      <c r="B31" s="832" t="s">
        <v>1828</v>
      </c>
      <c r="C31" s="832" t="s">
        <v>567</v>
      </c>
      <c r="D31" s="832" t="s">
        <v>1832</v>
      </c>
      <c r="E31" s="832" t="s">
        <v>1881</v>
      </c>
      <c r="F31" s="832" t="s">
        <v>1882</v>
      </c>
      <c r="G31" s="849">
        <v>39771</v>
      </c>
      <c r="H31" s="849">
        <v>789471.84</v>
      </c>
      <c r="I31" s="832">
        <v>0.68307328496546282</v>
      </c>
      <c r="J31" s="832">
        <v>19.850439767669908</v>
      </c>
      <c r="K31" s="849">
        <v>59338</v>
      </c>
      <c r="L31" s="849">
        <v>1155764.48</v>
      </c>
      <c r="M31" s="832">
        <v>1</v>
      </c>
      <c r="N31" s="832">
        <v>19.47764467963194</v>
      </c>
      <c r="O31" s="849">
        <v>57984</v>
      </c>
      <c r="P31" s="849">
        <v>1113152.58</v>
      </c>
      <c r="Q31" s="837">
        <v>0.96313098322592516</v>
      </c>
      <c r="R31" s="850">
        <v>19.197581746688744</v>
      </c>
    </row>
    <row r="32" spans="1:18" ht="14.45" customHeight="1" x14ac:dyDescent="0.2">
      <c r="A32" s="831" t="s">
        <v>1827</v>
      </c>
      <c r="B32" s="832" t="s">
        <v>1828</v>
      </c>
      <c r="C32" s="832" t="s">
        <v>567</v>
      </c>
      <c r="D32" s="832" t="s">
        <v>1832</v>
      </c>
      <c r="E32" s="832" t="s">
        <v>1883</v>
      </c>
      <c r="F32" s="832" t="s">
        <v>1884</v>
      </c>
      <c r="G32" s="849">
        <v>2100</v>
      </c>
      <c r="H32" s="849">
        <v>42693</v>
      </c>
      <c r="I32" s="832"/>
      <c r="J32" s="832">
        <v>20.329999999999998</v>
      </c>
      <c r="K32" s="849"/>
      <c r="L32" s="849"/>
      <c r="M32" s="832"/>
      <c r="N32" s="832"/>
      <c r="O32" s="849"/>
      <c r="P32" s="849"/>
      <c r="Q32" s="837"/>
      <c r="R32" s="850"/>
    </row>
    <row r="33" spans="1:18" ht="14.45" customHeight="1" x14ac:dyDescent="0.2">
      <c r="A33" s="831" t="s">
        <v>1827</v>
      </c>
      <c r="B33" s="832" t="s">
        <v>1828</v>
      </c>
      <c r="C33" s="832" t="s">
        <v>567</v>
      </c>
      <c r="D33" s="832" t="s">
        <v>1832</v>
      </c>
      <c r="E33" s="832" t="s">
        <v>1885</v>
      </c>
      <c r="F33" s="832"/>
      <c r="G33" s="849"/>
      <c r="H33" s="849"/>
      <c r="I33" s="832"/>
      <c r="J33" s="832"/>
      <c r="K33" s="849">
        <v>150</v>
      </c>
      <c r="L33" s="849">
        <v>1281</v>
      </c>
      <c r="M33" s="832">
        <v>1</v>
      </c>
      <c r="N33" s="832">
        <v>8.5399999999999991</v>
      </c>
      <c r="O33" s="849">
        <v>192</v>
      </c>
      <c r="P33" s="849">
        <v>1624.32</v>
      </c>
      <c r="Q33" s="837">
        <v>1.2680093676814987</v>
      </c>
      <c r="R33" s="850">
        <v>8.4599999999999991</v>
      </c>
    </row>
    <row r="34" spans="1:18" ht="14.45" customHeight="1" x14ac:dyDescent="0.2">
      <c r="A34" s="831" t="s">
        <v>1827</v>
      </c>
      <c r="B34" s="832" t="s">
        <v>1828</v>
      </c>
      <c r="C34" s="832" t="s">
        <v>567</v>
      </c>
      <c r="D34" s="832" t="s">
        <v>1832</v>
      </c>
      <c r="E34" s="832" t="s">
        <v>1885</v>
      </c>
      <c r="F34" s="832" t="s">
        <v>1886</v>
      </c>
      <c r="G34" s="849"/>
      <c r="H34" s="849"/>
      <c r="I34" s="832"/>
      <c r="J34" s="832"/>
      <c r="K34" s="849">
        <v>166</v>
      </c>
      <c r="L34" s="849">
        <v>1435.9</v>
      </c>
      <c r="M34" s="832">
        <v>1</v>
      </c>
      <c r="N34" s="832">
        <v>8.65</v>
      </c>
      <c r="O34" s="849">
        <v>203</v>
      </c>
      <c r="P34" s="849">
        <v>1717.38</v>
      </c>
      <c r="Q34" s="837">
        <v>1.1960303642314924</v>
      </c>
      <c r="R34" s="850">
        <v>8.4600000000000009</v>
      </c>
    </row>
    <row r="35" spans="1:18" ht="14.45" customHeight="1" x14ac:dyDescent="0.2">
      <c r="A35" s="831" t="s">
        <v>1827</v>
      </c>
      <c r="B35" s="832" t="s">
        <v>1828</v>
      </c>
      <c r="C35" s="832" t="s">
        <v>567</v>
      </c>
      <c r="D35" s="832" t="s">
        <v>1832</v>
      </c>
      <c r="E35" s="832" t="s">
        <v>1887</v>
      </c>
      <c r="F35" s="832" t="s">
        <v>1888</v>
      </c>
      <c r="G35" s="849"/>
      <c r="H35" s="849"/>
      <c r="I35" s="832"/>
      <c r="J35" s="832"/>
      <c r="K35" s="849">
        <v>148</v>
      </c>
      <c r="L35" s="849">
        <v>1219.52</v>
      </c>
      <c r="M35" s="832">
        <v>1</v>
      </c>
      <c r="N35" s="832">
        <v>8.24</v>
      </c>
      <c r="O35" s="849"/>
      <c r="P35" s="849"/>
      <c r="Q35" s="837"/>
      <c r="R35" s="850"/>
    </row>
    <row r="36" spans="1:18" ht="14.45" customHeight="1" x14ac:dyDescent="0.2">
      <c r="A36" s="831" t="s">
        <v>1827</v>
      </c>
      <c r="B36" s="832" t="s">
        <v>1828</v>
      </c>
      <c r="C36" s="832" t="s">
        <v>567</v>
      </c>
      <c r="D36" s="832" t="s">
        <v>1832</v>
      </c>
      <c r="E36" s="832" t="s">
        <v>1889</v>
      </c>
      <c r="F36" s="832" t="s">
        <v>1890</v>
      </c>
      <c r="G36" s="849"/>
      <c r="H36" s="849"/>
      <c r="I36" s="832"/>
      <c r="J36" s="832"/>
      <c r="K36" s="849">
        <v>170</v>
      </c>
      <c r="L36" s="849">
        <v>12110.8</v>
      </c>
      <c r="M36" s="832">
        <v>1</v>
      </c>
      <c r="N36" s="832">
        <v>71.239999999999995</v>
      </c>
      <c r="O36" s="849"/>
      <c r="P36" s="849"/>
      <c r="Q36" s="837"/>
      <c r="R36" s="850"/>
    </row>
    <row r="37" spans="1:18" ht="14.45" customHeight="1" x14ac:dyDescent="0.2">
      <c r="A37" s="831" t="s">
        <v>1827</v>
      </c>
      <c r="B37" s="832" t="s">
        <v>1828</v>
      </c>
      <c r="C37" s="832" t="s">
        <v>567</v>
      </c>
      <c r="D37" s="832" t="s">
        <v>1832</v>
      </c>
      <c r="E37" s="832" t="s">
        <v>1891</v>
      </c>
      <c r="F37" s="832" t="s">
        <v>1892</v>
      </c>
      <c r="G37" s="849"/>
      <c r="H37" s="849"/>
      <c r="I37" s="832"/>
      <c r="J37" s="832"/>
      <c r="K37" s="849"/>
      <c r="L37" s="849"/>
      <c r="M37" s="832"/>
      <c r="N37" s="832"/>
      <c r="O37" s="849">
        <v>100</v>
      </c>
      <c r="P37" s="849">
        <v>649</v>
      </c>
      <c r="Q37" s="837"/>
      <c r="R37" s="850">
        <v>6.49</v>
      </c>
    </row>
    <row r="38" spans="1:18" ht="14.45" customHeight="1" x14ac:dyDescent="0.2">
      <c r="A38" s="831" t="s">
        <v>1827</v>
      </c>
      <c r="B38" s="832" t="s">
        <v>1828</v>
      </c>
      <c r="C38" s="832" t="s">
        <v>567</v>
      </c>
      <c r="D38" s="832" t="s">
        <v>1832</v>
      </c>
      <c r="E38" s="832" t="s">
        <v>1893</v>
      </c>
      <c r="F38" s="832" t="s">
        <v>1894</v>
      </c>
      <c r="G38" s="849"/>
      <c r="H38" s="849"/>
      <c r="I38" s="832"/>
      <c r="J38" s="832"/>
      <c r="K38" s="849"/>
      <c r="L38" s="849"/>
      <c r="M38" s="832"/>
      <c r="N38" s="832"/>
      <c r="O38" s="849">
        <v>10</v>
      </c>
      <c r="P38" s="849">
        <v>422.8</v>
      </c>
      <c r="Q38" s="837"/>
      <c r="R38" s="850">
        <v>42.28</v>
      </c>
    </row>
    <row r="39" spans="1:18" ht="14.45" customHeight="1" x14ac:dyDescent="0.2">
      <c r="A39" s="831" t="s">
        <v>1827</v>
      </c>
      <c r="B39" s="832" t="s">
        <v>1828</v>
      </c>
      <c r="C39" s="832" t="s">
        <v>567</v>
      </c>
      <c r="D39" s="832" t="s">
        <v>1832</v>
      </c>
      <c r="E39" s="832" t="s">
        <v>1895</v>
      </c>
      <c r="F39" s="832" t="s">
        <v>1896</v>
      </c>
      <c r="G39" s="849"/>
      <c r="H39" s="849"/>
      <c r="I39" s="832"/>
      <c r="J39" s="832"/>
      <c r="K39" s="849"/>
      <c r="L39" s="849"/>
      <c r="M39" s="832"/>
      <c r="N39" s="832"/>
      <c r="O39" s="849">
        <v>4.5999999999999996</v>
      </c>
      <c r="P39" s="849">
        <v>11877</v>
      </c>
      <c r="Q39" s="837"/>
      <c r="R39" s="850">
        <v>2581.9565217391305</v>
      </c>
    </row>
    <row r="40" spans="1:18" ht="14.45" customHeight="1" x14ac:dyDescent="0.2">
      <c r="A40" s="831" t="s">
        <v>1827</v>
      </c>
      <c r="B40" s="832" t="s">
        <v>1828</v>
      </c>
      <c r="C40" s="832" t="s">
        <v>567</v>
      </c>
      <c r="D40" s="832" t="s">
        <v>1897</v>
      </c>
      <c r="E40" s="832" t="s">
        <v>1898</v>
      </c>
      <c r="F40" s="832" t="s">
        <v>1899</v>
      </c>
      <c r="G40" s="849">
        <v>281</v>
      </c>
      <c r="H40" s="849">
        <v>10397</v>
      </c>
      <c r="I40" s="832">
        <v>0.80747126436781613</v>
      </c>
      <c r="J40" s="832">
        <v>37</v>
      </c>
      <c r="K40" s="849">
        <v>348</v>
      </c>
      <c r="L40" s="849">
        <v>12876</v>
      </c>
      <c r="M40" s="832">
        <v>1</v>
      </c>
      <c r="N40" s="832">
        <v>37</v>
      </c>
      <c r="O40" s="849">
        <v>401</v>
      </c>
      <c r="P40" s="849">
        <v>15238</v>
      </c>
      <c r="Q40" s="837">
        <v>1.1834420627524076</v>
      </c>
      <c r="R40" s="850">
        <v>38</v>
      </c>
    </row>
    <row r="41" spans="1:18" ht="14.45" customHeight="1" x14ac:dyDescent="0.2">
      <c r="A41" s="831" t="s">
        <v>1827</v>
      </c>
      <c r="B41" s="832" t="s">
        <v>1828</v>
      </c>
      <c r="C41" s="832" t="s">
        <v>567</v>
      </c>
      <c r="D41" s="832" t="s">
        <v>1897</v>
      </c>
      <c r="E41" s="832" t="s">
        <v>1900</v>
      </c>
      <c r="F41" s="832" t="s">
        <v>1901</v>
      </c>
      <c r="G41" s="849">
        <v>256</v>
      </c>
      <c r="H41" s="849">
        <v>113664</v>
      </c>
      <c r="I41" s="832">
        <v>1.0078740157480315</v>
      </c>
      <c r="J41" s="832">
        <v>444</v>
      </c>
      <c r="K41" s="849">
        <v>254</v>
      </c>
      <c r="L41" s="849">
        <v>112776</v>
      </c>
      <c r="M41" s="832">
        <v>1</v>
      </c>
      <c r="N41" s="832">
        <v>444</v>
      </c>
      <c r="O41" s="849">
        <v>270</v>
      </c>
      <c r="P41" s="849">
        <v>120690</v>
      </c>
      <c r="Q41" s="837">
        <v>1.0701745052138754</v>
      </c>
      <c r="R41" s="850">
        <v>447</v>
      </c>
    </row>
    <row r="42" spans="1:18" ht="14.45" customHeight="1" x14ac:dyDescent="0.2">
      <c r="A42" s="831" t="s">
        <v>1827</v>
      </c>
      <c r="B42" s="832" t="s">
        <v>1828</v>
      </c>
      <c r="C42" s="832" t="s">
        <v>567</v>
      </c>
      <c r="D42" s="832" t="s">
        <v>1897</v>
      </c>
      <c r="E42" s="832" t="s">
        <v>1902</v>
      </c>
      <c r="F42" s="832" t="s">
        <v>1903</v>
      </c>
      <c r="G42" s="849">
        <v>1930</v>
      </c>
      <c r="H42" s="849">
        <v>341610</v>
      </c>
      <c r="I42" s="832">
        <v>0.97419152455369873</v>
      </c>
      <c r="J42" s="832">
        <v>177</v>
      </c>
      <c r="K42" s="849">
        <v>1970</v>
      </c>
      <c r="L42" s="849">
        <v>350660</v>
      </c>
      <c r="M42" s="832">
        <v>1</v>
      </c>
      <c r="N42" s="832">
        <v>178</v>
      </c>
      <c r="O42" s="849">
        <v>2031</v>
      </c>
      <c r="P42" s="849">
        <v>363549</v>
      </c>
      <c r="Q42" s="837">
        <v>1.0367564022129698</v>
      </c>
      <c r="R42" s="850">
        <v>179</v>
      </c>
    </row>
    <row r="43" spans="1:18" ht="14.45" customHeight="1" x14ac:dyDescent="0.2">
      <c r="A43" s="831" t="s">
        <v>1827</v>
      </c>
      <c r="B43" s="832" t="s">
        <v>1828</v>
      </c>
      <c r="C43" s="832" t="s">
        <v>567</v>
      </c>
      <c r="D43" s="832" t="s">
        <v>1897</v>
      </c>
      <c r="E43" s="832" t="s">
        <v>1904</v>
      </c>
      <c r="F43" s="832" t="s">
        <v>1905</v>
      </c>
      <c r="G43" s="849">
        <v>14</v>
      </c>
      <c r="H43" s="849">
        <v>4928</v>
      </c>
      <c r="I43" s="832">
        <v>0.58333333333333337</v>
      </c>
      <c r="J43" s="832">
        <v>352</v>
      </c>
      <c r="K43" s="849">
        <v>24</v>
      </c>
      <c r="L43" s="849">
        <v>8448</v>
      </c>
      <c r="M43" s="832">
        <v>1</v>
      </c>
      <c r="N43" s="832">
        <v>352</v>
      </c>
      <c r="O43" s="849"/>
      <c r="P43" s="849"/>
      <c r="Q43" s="837"/>
      <c r="R43" s="850"/>
    </row>
    <row r="44" spans="1:18" ht="14.45" customHeight="1" x14ac:dyDescent="0.2">
      <c r="A44" s="831" t="s">
        <v>1827</v>
      </c>
      <c r="B44" s="832" t="s">
        <v>1828</v>
      </c>
      <c r="C44" s="832" t="s">
        <v>567</v>
      </c>
      <c r="D44" s="832" t="s">
        <v>1897</v>
      </c>
      <c r="E44" s="832" t="s">
        <v>1906</v>
      </c>
      <c r="F44" s="832" t="s">
        <v>1907</v>
      </c>
      <c r="G44" s="849">
        <v>17</v>
      </c>
      <c r="H44" s="849">
        <v>5406</v>
      </c>
      <c r="I44" s="832">
        <v>1</v>
      </c>
      <c r="J44" s="832">
        <v>318</v>
      </c>
      <c r="K44" s="849">
        <v>17</v>
      </c>
      <c r="L44" s="849">
        <v>5406</v>
      </c>
      <c r="M44" s="832">
        <v>1</v>
      </c>
      <c r="N44" s="832">
        <v>318</v>
      </c>
      <c r="O44" s="849">
        <v>25</v>
      </c>
      <c r="P44" s="849">
        <v>7975</v>
      </c>
      <c r="Q44" s="837">
        <v>1.4752127266000741</v>
      </c>
      <c r="R44" s="850">
        <v>319</v>
      </c>
    </row>
    <row r="45" spans="1:18" ht="14.45" customHeight="1" x14ac:dyDescent="0.2">
      <c r="A45" s="831" t="s">
        <v>1827</v>
      </c>
      <c r="B45" s="832" t="s">
        <v>1828</v>
      </c>
      <c r="C45" s="832" t="s">
        <v>567</v>
      </c>
      <c r="D45" s="832" t="s">
        <v>1897</v>
      </c>
      <c r="E45" s="832" t="s">
        <v>1908</v>
      </c>
      <c r="F45" s="832" t="s">
        <v>1909</v>
      </c>
      <c r="G45" s="849">
        <v>4</v>
      </c>
      <c r="H45" s="849">
        <v>5688</v>
      </c>
      <c r="I45" s="832"/>
      <c r="J45" s="832">
        <v>1422</v>
      </c>
      <c r="K45" s="849"/>
      <c r="L45" s="849"/>
      <c r="M45" s="832"/>
      <c r="N45" s="832"/>
      <c r="O45" s="849">
        <v>1</v>
      </c>
      <c r="P45" s="849">
        <v>1427</v>
      </c>
      <c r="Q45" s="837"/>
      <c r="R45" s="850">
        <v>1427</v>
      </c>
    </row>
    <row r="46" spans="1:18" ht="14.45" customHeight="1" x14ac:dyDescent="0.2">
      <c r="A46" s="831" t="s">
        <v>1827</v>
      </c>
      <c r="B46" s="832" t="s">
        <v>1828</v>
      </c>
      <c r="C46" s="832" t="s">
        <v>567</v>
      </c>
      <c r="D46" s="832" t="s">
        <v>1897</v>
      </c>
      <c r="E46" s="832" t="s">
        <v>1910</v>
      </c>
      <c r="F46" s="832" t="s">
        <v>1911</v>
      </c>
      <c r="G46" s="849">
        <v>93</v>
      </c>
      <c r="H46" s="849">
        <v>189627</v>
      </c>
      <c r="I46" s="832">
        <v>0.9295441176470588</v>
      </c>
      <c r="J46" s="832">
        <v>2039</v>
      </c>
      <c r="K46" s="849">
        <v>100</v>
      </c>
      <c r="L46" s="849">
        <v>204000</v>
      </c>
      <c r="M46" s="832">
        <v>1</v>
      </c>
      <c r="N46" s="832">
        <v>2040</v>
      </c>
      <c r="O46" s="849">
        <v>125</v>
      </c>
      <c r="P46" s="849">
        <v>255875</v>
      </c>
      <c r="Q46" s="837">
        <v>1.2542892156862746</v>
      </c>
      <c r="R46" s="850">
        <v>2047</v>
      </c>
    </row>
    <row r="47" spans="1:18" ht="14.45" customHeight="1" x14ac:dyDescent="0.2">
      <c r="A47" s="831" t="s">
        <v>1827</v>
      </c>
      <c r="B47" s="832" t="s">
        <v>1828</v>
      </c>
      <c r="C47" s="832" t="s">
        <v>567</v>
      </c>
      <c r="D47" s="832" t="s">
        <v>1897</v>
      </c>
      <c r="E47" s="832" t="s">
        <v>1912</v>
      </c>
      <c r="F47" s="832" t="s">
        <v>1913</v>
      </c>
      <c r="G47" s="849">
        <v>4</v>
      </c>
      <c r="H47" s="849">
        <v>12236</v>
      </c>
      <c r="I47" s="832">
        <v>1.9983668136534378</v>
      </c>
      <c r="J47" s="832">
        <v>3059</v>
      </c>
      <c r="K47" s="849">
        <v>2</v>
      </c>
      <c r="L47" s="849">
        <v>6123</v>
      </c>
      <c r="M47" s="832">
        <v>1</v>
      </c>
      <c r="N47" s="832">
        <v>3061.5</v>
      </c>
      <c r="O47" s="849">
        <v>4</v>
      </c>
      <c r="P47" s="849">
        <v>12292</v>
      </c>
      <c r="Q47" s="837">
        <v>2.0075126571941859</v>
      </c>
      <c r="R47" s="850">
        <v>3073</v>
      </c>
    </row>
    <row r="48" spans="1:18" ht="14.45" customHeight="1" x14ac:dyDescent="0.2">
      <c r="A48" s="831" t="s">
        <v>1827</v>
      </c>
      <c r="B48" s="832" t="s">
        <v>1828</v>
      </c>
      <c r="C48" s="832" t="s">
        <v>567</v>
      </c>
      <c r="D48" s="832" t="s">
        <v>1897</v>
      </c>
      <c r="E48" s="832" t="s">
        <v>1914</v>
      </c>
      <c r="F48" s="832" t="s">
        <v>1915</v>
      </c>
      <c r="G48" s="849">
        <v>4</v>
      </c>
      <c r="H48" s="849">
        <v>2668</v>
      </c>
      <c r="I48" s="832">
        <v>1.3326673326673326</v>
      </c>
      <c r="J48" s="832">
        <v>667</v>
      </c>
      <c r="K48" s="849">
        <v>3</v>
      </c>
      <c r="L48" s="849">
        <v>2002</v>
      </c>
      <c r="M48" s="832">
        <v>1</v>
      </c>
      <c r="N48" s="832">
        <v>667.33333333333337</v>
      </c>
      <c r="O48" s="849">
        <v>3</v>
      </c>
      <c r="P48" s="849">
        <v>2013</v>
      </c>
      <c r="Q48" s="837">
        <v>1.0054945054945055</v>
      </c>
      <c r="R48" s="850">
        <v>671</v>
      </c>
    </row>
    <row r="49" spans="1:18" ht="14.45" customHeight="1" x14ac:dyDescent="0.2">
      <c r="A49" s="831" t="s">
        <v>1827</v>
      </c>
      <c r="B49" s="832" t="s">
        <v>1828</v>
      </c>
      <c r="C49" s="832" t="s">
        <v>567</v>
      </c>
      <c r="D49" s="832" t="s">
        <v>1897</v>
      </c>
      <c r="E49" s="832" t="s">
        <v>1916</v>
      </c>
      <c r="F49" s="832" t="s">
        <v>1917</v>
      </c>
      <c r="G49" s="849">
        <v>4</v>
      </c>
      <c r="H49" s="849">
        <v>5396</v>
      </c>
      <c r="I49" s="832">
        <v>1.3323456790123456</v>
      </c>
      <c r="J49" s="832">
        <v>1349</v>
      </c>
      <c r="K49" s="849">
        <v>3</v>
      </c>
      <c r="L49" s="849">
        <v>4050</v>
      </c>
      <c r="M49" s="832">
        <v>1</v>
      </c>
      <c r="N49" s="832">
        <v>1350</v>
      </c>
      <c r="O49" s="849">
        <v>2</v>
      </c>
      <c r="P49" s="849">
        <v>2714</v>
      </c>
      <c r="Q49" s="837">
        <v>0.67012345679012342</v>
      </c>
      <c r="R49" s="850">
        <v>1357</v>
      </c>
    </row>
    <row r="50" spans="1:18" ht="14.45" customHeight="1" x14ac:dyDescent="0.2">
      <c r="A50" s="831" t="s">
        <v>1827</v>
      </c>
      <c r="B50" s="832" t="s">
        <v>1828</v>
      </c>
      <c r="C50" s="832" t="s">
        <v>567</v>
      </c>
      <c r="D50" s="832" t="s">
        <v>1897</v>
      </c>
      <c r="E50" s="832" t="s">
        <v>1918</v>
      </c>
      <c r="F50" s="832" t="s">
        <v>1919</v>
      </c>
      <c r="G50" s="849">
        <v>100</v>
      </c>
      <c r="H50" s="849">
        <v>143100</v>
      </c>
      <c r="I50" s="832">
        <v>0.90845606907059417</v>
      </c>
      <c r="J50" s="832">
        <v>1431</v>
      </c>
      <c r="K50" s="849">
        <v>110</v>
      </c>
      <c r="L50" s="849">
        <v>157520</v>
      </c>
      <c r="M50" s="832">
        <v>1</v>
      </c>
      <c r="N50" s="832">
        <v>1432</v>
      </c>
      <c r="O50" s="849">
        <v>108</v>
      </c>
      <c r="P50" s="849">
        <v>155196</v>
      </c>
      <c r="Q50" s="837">
        <v>0.9852463179278822</v>
      </c>
      <c r="R50" s="850">
        <v>1437</v>
      </c>
    </row>
    <row r="51" spans="1:18" ht="14.45" customHeight="1" x14ac:dyDescent="0.2">
      <c r="A51" s="831" t="s">
        <v>1827</v>
      </c>
      <c r="B51" s="832" t="s">
        <v>1828</v>
      </c>
      <c r="C51" s="832" t="s">
        <v>567</v>
      </c>
      <c r="D51" s="832" t="s">
        <v>1897</v>
      </c>
      <c r="E51" s="832" t="s">
        <v>1920</v>
      </c>
      <c r="F51" s="832" t="s">
        <v>1921</v>
      </c>
      <c r="G51" s="849">
        <v>183</v>
      </c>
      <c r="H51" s="849">
        <v>349896</v>
      </c>
      <c r="I51" s="832">
        <v>0.8703793992099581</v>
      </c>
      <c r="J51" s="832">
        <v>1912</v>
      </c>
      <c r="K51" s="849">
        <v>210</v>
      </c>
      <c r="L51" s="849">
        <v>402004</v>
      </c>
      <c r="M51" s="832">
        <v>1</v>
      </c>
      <c r="N51" s="832">
        <v>1914.304761904762</v>
      </c>
      <c r="O51" s="849">
        <v>236</v>
      </c>
      <c r="P51" s="849">
        <v>453120</v>
      </c>
      <c r="Q51" s="837">
        <v>1.1271529636521029</v>
      </c>
      <c r="R51" s="850">
        <v>1920</v>
      </c>
    </row>
    <row r="52" spans="1:18" ht="14.45" customHeight="1" x14ac:dyDescent="0.2">
      <c r="A52" s="831" t="s">
        <v>1827</v>
      </c>
      <c r="B52" s="832" t="s">
        <v>1828</v>
      </c>
      <c r="C52" s="832" t="s">
        <v>567</v>
      </c>
      <c r="D52" s="832" t="s">
        <v>1897</v>
      </c>
      <c r="E52" s="832" t="s">
        <v>1922</v>
      </c>
      <c r="F52" s="832" t="s">
        <v>1923</v>
      </c>
      <c r="G52" s="849"/>
      <c r="H52" s="849"/>
      <c r="I52" s="832"/>
      <c r="J52" s="832"/>
      <c r="K52" s="849">
        <v>1</v>
      </c>
      <c r="L52" s="849">
        <v>1282</v>
      </c>
      <c r="M52" s="832">
        <v>1</v>
      </c>
      <c r="N52" s="832">
        <v>1282</v>
      </c>
      <c r="O52" s="849">
        <v>1</v>
      </c>
      <c r="P52" s="849">
        <v>1289</v>
      </c>
      <c r="Q52" s="837">
        <v>1.0054602184087365</v>
      </c>
      <c r="R52" s="850">
        <v>1289</v>
      </c>
    </row>
    <row r="53" spans="1:18" ht="14.45" customHeight="1" x14ac:dyDescent="0.2">
      <c r="A53" s="831" t="s">
        <v>1827</v>
      </c>
      <c r="B53" s="832" t="s">
        <v>1828</v>
      </c>
      <c r="C53" s="832" t="s">
        <v>567</v>
      </c>
      <c r="D53" s="832" t="s">
        <v>1897</v>
      </c>
      <c r="E53" s="832" t="s">
        <v>1924</v>
      </c>
      <c r="F53" s="832" t="s">
        <v>1925</v>
      </c>
      <c r="G53" s="849">
        <v>127</v>
      </c>
      <c r="H53" s="849">
        <v>154051</v>
      </c>
      <c r="I53" s="832">
        <v>0.88738032971970371</v>
      </c>
      <c r="J53" s="832">
        <v>1213</v>
      </c>
      <c r="K53" s="849">
        <v>143</v>
      </c>
      <c r="L53" s="849">
        <v>173602</v>
      </c>
      <c r="M53" s="832">
        <v>1</v>
      </c>
      <c r="N53" s="832">
        <v>1214</v>
      </c>
      <c r="O53" s="849">
        <v>132</v>
      </c>
      <c r="P53" s="849">
        <v>160908</v>
      </c>
      <c r="Q53" s="837">
        <v>0.92687872259536186</v>
      </c>
      <c r="R53" s="850">
        <v>1219</v>
      </c>
    </row>
    <row r="54" spans="1:18" ht="14.45" customHeight="1" x14ac:dyDescent="0.2">
      <c r="A54" s="831" t="s">
        <v>1827</v>
      </c>
      <c r="B54" s="832" t="s">
        <v>1828</v>
      </c>
      <c r="C54" s="832" t="s">
        <v>567</v>
      </c>
      <c r="D54" s="832" t="s">
        <v>1897</v>
      </c>
      <c r="E54" s="832" t="s">
        <v>1926</v>
      </c>
      <c r="F54" s="832" t="s">
        <v>1927</v>
      </c>
      <c r="G54" s="849">
        <v>3</v>
      </c>
      <c r="H54" s="849">
        <v>4827</v>
      </c>
      <c r="I54" s="832"/>
      <c r="J54" s="832">
        <v>1609</v>
      </c>
      <c r="K54" s="849"/>
      <c r="L54" s="849"/>
      <c r="M54" s="832"/>
      <c r="N54" s="832"/>
      <c r="O54" s="849"/>
      <c r="P54" s="849"/>
      <c r="Q54" s="837"/>
      <c r="R54" s="850"/>
    </row>
    <row r="55" spans="1:18" ht="14.45" customHeight="1" x14ac:dyDescent="0.2">
      <c r="A55" s="831" t="s">
        <v>1827</v>
      </c>
      <c r="B55" s="832" t="s">
        <v>1828</v>
      </c>
      <c r="C55" s="832" t="s">
        <v>567</v>
      </c>
      <c r="D55" s="832" t="s">
        <v>1897</v>
      </c>
      <c r="E55" s="832" t="s">
        <v>1928</v>
      </c>
      <c r="F55" s="832" t="s">
        <v>1929</v>
      </c>
      <c r="G55" s="849">
        <v>193</v>
      </c>
      <c r="H55" s="849">
        <v>131626</v>
      </c>
      <c r="I55" s="832">
        <v>0.95073891625615758</v>
      </c>
      <c r="J55" s="832">
        <v>682</v>
      </c>
      <c r="K55" s="849">
        <v>203</v>
      </c>
      <c r="L55" s="849">
        <v>138446</v>
      </c>
      <c r="M55" s="832">
        <v>1</v>
      </c>
      <c r="N55" s="832">
        <v>682</v>
      </c>
      <c r="O55" s="849">
        <v>236</v>
      </c>
      <c r="P55" s="849">
        <v>161660</v>
      </c>
      <c r="Q55" s="837">
        <v>1.1676754835820464</v>
      </c>
      <c r="R55" s="850">
        <v>685</v>
      </c>
    </row>
    <row r="56" spans="1:18" ht="14.45" customHeight="1" x14ac:dyDescent="0.2">
      <c r="A56" s="831" t="s">
        <v>1827</v>
      </c>
      <c r="B56" s="832" t="s">
        <v>1828</v>
      </c>
      <c r="C56" s="832" t="s">
        <v>567</v>
      </c>
      <c r="D56" s="832" t="s">
        <v>1897</v>
      </c>
      <c r="E56" s="832" t="s">
        <v>1930</v>
      </c>
      <c r="F56" s="832" t="s">
        <v>1931</v>
      </c>
      <c r="G56" s="849">
        <v>164</v>
      </c>
      <c r="H56" s="849">
        <v>117588</v>
      </c>
      <c r="I56" s="832">
        <v>1.251908396946565</v>
      </c>
      <c r="J56" s="832">
        <v>717</v>
      </c>
      <c r="K56" s="849">
        <v>131</v>
      </c>
      <c r="L56" s="849">
        <v>93927</v>
      </c>
      <c r="M56" s="832">
        <v>1</v>
      </c>
      <c r="N56" s="832">
        <v>717</v>
      </c>
      <c r="O56" s="849">
        <v>134</v>
      </c>
      <c r="P56" s="849">
        <v>96480</v>
      </c>
      <c r="Q56" s="837">
        <v>1.0271806828707399</v>
      </c>
      <c r="R56" s="850">
        <v>720</v>
      </c>
    </row>
    <row r="57" spans="1:18" ht="14.45" customHeight="1" x14ac:dyDescent="0.2">
      <c r="A57" s="831" t="s">
        <v>1827</v>
      </c>
      <c r="B57" s="832" t="s">
        <v>1828</v>
      </c>
      <c r="C57" s="832" t="s">
        <v>567</v>
      </c>
      <c r="D57" s="832" t="s">
        <v>1897</v>
      </c>
      <c r="E57" s="832" t="s">
        <v>1932</v>
      </c>
      <c r="F57" s="832" t="s">
        <v>1933</v>
      </c>
      <c r="G57" s="849">
        <v>81</v>
      </c>
      <c r="H57" s="849">
        <v>213678</v>
      </c>
      <c r="I57" s="832">
        <v>20.22699734948883</v>
      </c>
      <c r="J57" s="832">
        <v>2638</v>
      </c>
      <c r="K57" s="849">
        <v>4</v>
      </c>
      <c r="L57" s="849">
        <v>10564</v>
      </c>
      <c r="M57" s="832">
        <v>1</v>
      </c>
      <c r="N57" s="832">
        <v>2641</v>
      </c>
      <c r="O57" s="849">
        <v>2</v>
      </c>
      <c r="P57" s="849">
        <v>5300</v>
      </c>
      <c r="Q57" s="837">
        <v>0.50170390003786447</v>
      </c>
      <c r="R57" s="850">
        <v>2650</v>
      </c>
    </row>
    <row r="58" spans="1:18" ht="14.45" customHeight="1" x14ac:dyDescent="0.2">
      <c r="A58" s="831" t="s">
        <v>1827</v>
      </c>
      <c r="B58" s="832" t="s">
        <v>1828</v>
      </c>
      <c r="C58" s="832" t="s">
        <v>567</v>
      </c>
      <c r="D58" s="832" t="s">
        <v>1897</v>
      </c>
      <c r="E58" s="832" t="s">
        <v>1934</v>
      </c>
      <c r="F58" s="832" t="s">
        <v>1935</v>
      </c>
      <c r="G58" s="849">
        <v>5706</v>
      </c>
      <c r="H58" s="849">
        <v>10413450</v>
      </c>
      <c r="I58" s="832">
        <v>1.0580473352340041</v>
      </c>
      <c r="J58" s="832">
        <v>1825</v>
      </c>
      <c r="K58" s="849">
        <v>5390</v>
      </c>
      <c r="L58" s="849">
        <v>9842140</v>
      </c>
      <c r="M58" s="832">
        <v>1</v>
      </c>
      <c r="N58" s="832">
        <v>1826</v>
      </c>
      <c r="O58" s="849">
        <v>5609</v>
      </c>
      <c r="P58" s="849">
        <v>10270079</v>
      </c>
      <c r="Q58" s="837">
        <v>1.0434802796952696</v>
      </c>
      <c r="R58" s="850">
        <v>1831</v>
      </c>
    </row>
    <row r="59" spans="1:18" ht="14.45" customHeight="1" x14ac:dyDescent="0.2">
      <c r="A59" s="831" t="s">
        <v>1827</v>
      </c>
      <c r="B59" s="832" t="s">
        <v>1828</v>
      </c>
      <c r="C59" s="832" t="s">
        <v>567</v>
      </c>
      <c r="D59" s="832" t="s">
        <v>1897</v>
      </c>
      <c r="E59" s="832" t="s">
        <v>1936</v>
      </c>
      <c r="F59" s="832" t="s">
        <v>1937</v>
      </c>
      <c r="G59" s="849">
        <v>1752</v>
      </c>
      <c r="H59" s="849">
        <v>751608</v>
      </c>
      <c r="I59" s="832">
        <v>1.0251762940735183</v>
      </c>
      <c r="J59" s="832">
        <v>429</v>
      </c>
      <c r="K59" s="849">
        <v>1705</v>
      </c>
      <c r="L59" s="849">
        <v>733150</v>
      </c>
      <c r="M59" s="832">
        <v>1</v>
      </c>
      <c r="N59" s="832">
        <v>430</v>
      </c>
      <c r="O59" s="849">
        <v>1975</v>
      </c>
      <c r="P59" s="849">
        <v>851225</v>
      </c>
      <c r="Q59" s="837">
        <v>1.1610516265429993</v>
      </c>
      <c r="R59" s="850">
        <v>431</v>
      </c>
    </row>
    <row r="60" spans="1:18" ht="14.45" customHeight="1" x14ac:dyDescent="0.2">
      <c r="A60" s="831" t="s">
        <v>1827</v>
      </c>
      <c r="B60" s="832" t="s">
        <v>1828</v>
      </c>
      <c r="C60" s="832" t="s">
        <v>567</v>
      </c>
      <c r="D60" s="832" t="s">
        <v>1897</v>
      </c>
      <c r="E60" s="832" t="s">
        <v>1938</v>
      </c>
      <c r="F60" s="832" t="s">
        <v>1939</v>
      </c>
      <c r="G60" s="849">
        <v>261</v>
      </c>
      <c r="H60" s="849">
        <v>918720</v>
      </c>
      <c r="I60" s="832">
        <v>1.0351261458586842</v>
      </c>
      <c r="J60" s="832">
        <v>3520</v>
      </c>
      <c r="K60" s="849">
        <v>252</v>
      </c>
      <c r="L60" s="849">
        <v>887544</v>
      </c>
      <c r="M60" s="832">
        <v>1</v>
      </c>
      <c r="N60" s="832">
        <v>3522</v>
      </c>
      <c r="O60" s="849">
        <v>228</v>
      </c>
      <c r="P60" s="849">
        <v>805524</v>
      </c>
      <c r="Q60" s="837">
        <v>0.90758768016008218</v>
      </c>
      <c r="R60" s="850">
        <v>3533</v>
      </c>
    </row>
    <row r="61" spans="1:18" ht="14.45" customHeight="1" x14ac:dyDescent="0.2">
      <c r="A61" s="831" t="s">
        <v>1827</v>
      </c>
      <c r="B61" s="832" t="s">
        <v>1828</v>
      </c>
      <c r="C61" s="832" t="s">
        <v>567</v>
      </c>
      <c r="D61" s="832" t="s">
        <v>1897</v>
      </c>
      <c r="E61" s="832" t="s">
        <v>1940</v>
      </c>
      <c r="F61" s="832" t="s">
        <v>1941</v>
      </c>
      <c r="G61" s="849">
        <v>4</v>
      </c>
      <c r="H61" s="849">
        <v>0</v>
      </c>
      <c r="I61" s="832"/>
      <c r="J61" s="832">
        <v>0</v>
      </c>
      <c r="K61" s="849">
        <v>14</v>
      </c>
      <c r="L61" s="849">
        <v>0</v>
      </c>
      <c r="M61" s="832"/>
      <c r="N61" s="832">
        <v>0</v>
      </c>
      <c r="O61" s="849"/>
      <c r="P61" s="849"/>
      <c r="Q61" s="837"/>
      <c r="R61" s="850"/>
    </row>
    <row r="62" spans="1:18" ht="14.45" customHeight="1" x14ac:dyDescent="0.2">
      <c r="A62" s="831" t="s">
        <v>1827</v>
      </c>
      <c r="B62" s="832" t="s">
        <v>1828</v>
      </c>
      <c r="C62" s="832" t="s">
        <v>567</v>
      </c>
      <c r="D62" s="832" t="s">
        <v>1897</v>
      </c>
      <c r="E62" s="832" t="s">
        <v>1942</v>
      </c>
      <c r="F62" s="832" t="s">
        <v>1943</v>
      </c>
      <c r="G62" s="849">
        <v>1893</v>
      </c>
      <c r="H62" s="849">
        <v>63100.049999999974</v>
      </c>
      <c r="I62" s="832">
        <v>1.2026692374415984</v>
      </c>
      <c r="J62" s="832">
        <v>33.333359746434219</v>
      </c>
      <c r="K62" s="849">
        <v>1574</v>
      </c>
      <c r="L62" s="849">
        <v>52466.669999999991</v>
      </c>
      <c r="M62" s="832">
        <v>1</v>
      </c>
      <c r="N62" s="832">
        <v>33.333335451080046</v>
      </c>
      <c r="O62" s="849">
        <v>2007</v>
      </c>
      <c r="P62" s="849">
        <v>66900</v>
      </c>
      <c r="Q62" s="837">
        <v>1.2750952175924259</v>
      </c>
      <c r="R62" s="850">
        <v>33.333333333333336</v>
      </c>
    </row>
    <row r="63" spans="1:18" ht="14.45" customHeight="1" x14ac:dyDescent="0.2">
      <c r="A63" s="831" t="s">
        <v>1827</v>
      </c>
      <c r="B63" s="832" t="s">
        <v>1828</v>
      </c>
      <c r="C63" s="832" t="s">
        <v>567</v>
      </c>
      <c r="D63" s="832" t="s">
        <v>1897</v>
      </c>
      <c r="E63" s="832" t="s">
        <v>1944</v>
      </c>
      <c r="F63" s="832" t="s">
        <v>1945</v>
      </c>
      <c r="G63" s="849">
        <v>1917</v>
      </c>
      <c r="H63" s="849">
        <v>70929</v>
      </c>
      <c r="I63" s="832">
        <v>0.98006134969325154</v>
      </c>
      <c r="J63" s="832">
        <v>37</v>
      </c>
      <c r="K63" s="849">
        <v>1956</v>
      </c>
      <c r="L63" s="849">
        <v>72372</v>
      </c>
      <c r="M63" s="832">
        <v>1</v>
      </c>
      <c r="N63" s="832">
        <v>37</v>
      </c>
      <c r="O63" s="849">
        <v>2017</v>
      </c>
      <c r="P63" s="849">
        <v>76646</v>
      </c>
      <c r="Q63" s="837">
        <v>1.0590559885038413</v>
      </c>
      <c r="R63" s="850">
        <v>38</v>
      </c>
    </row>
    <row r="64" spans="1:18" ht="14.45" customHeight="1" x14ac:dyDescent="0.2">
      <c r="A64" s="831" t="s">
        <v>1827</v>
      </c>
      <c r="B64" s="832" t="s">
        <v>1828</v>
      </c>
      <c r="C64" s="832" t="s">
        <v>567</v>
      </c>
      <c r="D64" s="832" t="s">
        <v>1897</v>
      </c>
      <c r="E64" s="832" t="s">
        <v>1946</v>
      </c>
      <c r="F64" s="832" t="s">
        <v>1947</v>
      </c>
      <c r="G64" s="849">
        <v>730</v>
      </c>
      <c r="H64" s="849">
        <v>445300</v>
      </c>
      <c r="I64" s="832">
        <v>1.0593099379591215</v>
      </c>
      <c r="J64" s="832">
        <v>610</v>
      </c>
      <c r="K64" s="849">
        <v>688</v>
      </c>
      <c r="L64" s="849">
        <v>420368</v>
      </c>
      <c r="M64" s="832">
        <v>1</v>
      </c>
      <c r="N64" s="832">
        <v>611</v>
      </c>
      <c r="O64" s="849">
        <v>809</v>
      </c>
      <c r="P64" s="849">
        <v>496726</v>
      </c>
      <c r="Q64" s="837">
        <v>1.1816456057549576</v>
      </c>
      <c r="R64" s="850">
        <v>614</v>
      </c>
    </row>
    <row r="65" spans="1:18" ht="14.45" customHeight="1" x14ac:dyDescent="0.2">
      <c r="A65" s="831" t="s">
        <v>1827</v>
      </c>
      <c r="B65" s="832" t="s">
        <v>1828</v>
      </c>
      <c r="C65" s="832" t="s">
        <v>567</v>
      </c>
      <c r="D65" s="832" t="s">
        <v>1897</v>
      </c>
      <c r="E65" s="832" t="s">
        <v>1948</v>
      </c>
      <c r="F65" s="832" t="s">
        <v>1949</v>
      </c>
      <c r="G65" s="849"/>
      <c r="H65" s="849"/>
      <c r="I65" s="832"/>
      <c r="J65" s="832"/>
      <c r="K65" s="849"/>
      <c r="L65" s="849"/>
      <c r="M65" s="832"/>
      <c r="N65" s="832"/>
      <c r="O65" s="849">
        <v>2</v>
      </c>
      <c r="P65" s="849">
        <v>4052</v>
      </c>
      <c r="Q65" s="837"/>
      <c r="R65" s="850">
        <v>2026</v>
      </c>
    </row>
    <row r="66" spans="1:18" ht="14.45" customHeight="1" x14ac:dyDescent="0.2">
      <c r="A66" s="831" t="s">
        <v>1827</v>
      </c>
      <c r="B66" s="832" t="s">
        <v>1828</v>
      </c>
      <c r="C66" s="832" t="s">
        <v>567</v>
      </c>
      <c r="D66" s="832" t="s">
        <v>1897</v>
      </c>
      <c r="E66" s="832" t="s">
        <v>1950</v>
      </c>
      <c r="F66" s="832" t="s">
        <v>1951</v>
      </c>
      <c r="G66" s="849">
        <v>70</v>
      </c>
      <c r="H66" s="849">
        <v>30590</v>
      </c>
      <c r="I66" s="832">
        <v>1.1095796002756719</v>
      </c>
      <c r="J66" s="832">
        <v>437</v>
      </c>
      <c r="K66" s="849">
        <v>63</v>
      </c>
      <c r="L66" s="849">
        <v>27569</v>
      </c>
      <c r="M66" s="832">
        <v>1</v>
      </c>
      <c r="N66" s="832">
        <v>437.60317460317458</v>
      </c>
      <c r="O66" s="849">
        <v>115</v>
      </c>
      <c r="P66" s="849">
        <v>50370</v>
      </c>
      <c r="Q66" s="837">
        <v>1.8270521237621966</v>
      </c>
      <c r="R66" s="850">
        <v>438</v>
      </c>
    </row>
    <row r="67" spans="1:18" ht="14.45" customHeight="1" x14ac:dyDescent="0.2">
      <c r="A67" s="831" t="s">
        <v>1827</v>
      </c>
      <c r="B67" s="832" t="s">
        <v>1828</v>
      </c>
      <c r="C67" s="832" t="s">
        <v>567</v>
      </c>
      <c r="D67" s="832" t="s">
        <v>1897</v>
      </c>
      <c r="E67" s="832" t="s">
        <v>1952</v>
      </c>
      <c r="F67" s="832" t="s">
        <v>1953</v>
      </c>
      <c r="G67" s="849">
        <v>1535</v>
      </c>
      <c r="H67" s="849">
        <v>2059970</v>
      </c>
      <c r="I67" s="832">
        <v>1.0934766268621223</v>
      </c>
      <c r="J67" s="832">
        <v>1342</v>
      </c>
      <c r="K67" s="849">
        <v>1403</v>
      </c>
      <c r="L67" s="849">
        <v>1883872</v>
      </c>
      <c r="M67" s="832">
        <v>1</v>
      </c>
      <c r="N67" s="832">
        <v>1342.7455452601569</v>
      </c>
      <c r="O67" s="849">
        <v>1182</v>
      </c>
      <c r="P67" s="849">
        <v>1592154</v>
      </c>
      <c r="Q67" s="837">
        <v>0.84514977663025936</v>
      </c>
      <c r="R67" s="850">
        <v>1347</v>
      </c>
    </row>
    <row r="68" spans="1:18" ht="14.45" customHeight="1" x14ac:dyDescent="0.2">
      <c r="A68" s="831" t="s">
        <v>1827</v>
      </c>
      <c r="B68" s="832" t="s">
        <v>1828</v>
      </c>
      <c r="C68" s="832" t="s">
        <v>567</v>
      </c>
      <c r="D68" s="832" t="s">
        <v>1897</v>
      </c>
      <c r="E68" s="832" t="s">
        <v>1954</v>
      </c>
      <c r="F68" s="832" t="s">
        <v>1955</v>
      </c>
      <c r="G68" s="849">
        <v>320</v>
      </c>
      <c r="H68" s="849">
        <v>162880</v>
      </c>
      <c r="I68" s="832">
        <v>0.99763576004801979</v>
      </c>
      <c r="J68" s="832">
        <v>509</v>
      </c>
      <c r="K68" s="849">
        <v>320</v>
      </c>
      <c r="L68" s="849">
        <v>163266</v>
      </c>
      <c r="M68" s="832">
        <v>1</v>
      </c>
      <c r="N68" s="832">
        <v>510.20625000000001</v>
      </c>
      <c r="O68" s="849">
        <v>316</v>
      </c>
      <c r="P68" s="849">
        <v>161792</v>
      </c>
      <c r="Q68" s="837">
        <v>0.99097178836989941</v>
      </c>
      <c r="R68" s="850">
        <v>512</v>
      </c>
    </row>
    <row r="69" spans="1:18" ht="14.45" customHeight="1" x14ac:dyDescent="0.2">
      <c r="A69" s="831" t="s">
        <v>1827</v>
      </c>
      <c r="B69" s="832" t="s">
        <v>1828</v>
      </c>
      <c r="C69" s="832" t="s">
        <v>567</v>
      </c>
      <c r="D69" s="832" t="s">
        <v>1897</v>
      </c>
      <c r="E69" s="832" t="s">
        <v>1956</v>
      </c>
      <c r="F69" s="832" t="s">
        <v>1957</v>
      </c>
      <c r="G69" s="849">
        <v>21</v>
      </c>
      <c r="H69" s="849">
        <v>48930</v>
      </c>
      <c r="I69" s="832">
        <v>0.25892587830007463</v>
      </c>
      <c r="J69" s="832">
        <v>2330</v>
      </c>
      <c r="K69" s="849">
        <v>81</v>
      </c>
      <c r="L69" s="849">
        <v>188973</v>
      </c>
      <c r="M69" s="832">
        <v>1</v>
      </c>
      <c r="N69" s="832">
        <v>2333</v>
      </c>
      <c r="O69" s="849">
        <v>88</v>
      </c>
      <c r="P69" s="849">
        <v>206096</v>
      </c>
      <c r="Q69" s="837">
        <v>1.0906108280018838</v>
      </c>
      <c r="R69" s="850">
        <v>2342</v>
      </c>
    </row>
    <row r="70" spans="1:18" ht="14.45" customHeight="1" x14ac:dyDescent="0.2">
      <c r="A70" s="831" t="s">
        <v>1827</v>
      </c>
      <c r="B70" s="832" t="s">
        <v>1828</v>
      </c>
      <c r="C70" s="832" t="s">
        <v>567</v>
      </c>
      <c r="D70" s="832" t="s">
        <v>1897</v>
      </c>
      <c r="E70" s="832" t="s">
        <v>1958</v>
      </c>
      <c r="F70" s="832" t="s">
        <v>1959</v>
      </c>
      <c r="G70" s="849">
        <v>74</v>
      </c>
      <c r="H70" s="849">
        <v>195804</v>
      </c>
      <c r="I70" s="832">
        <v>0.79479779344609647</v>
      </c>
      <c r="J70" s="832">
        <v>2646</v>
      </c>
      <c r="K70" s="849">
        <v>93</v>
      </c>
      <c r="L70" s="849">
        <v>246357</v>
      </c>
      <c r="M70" s="832">
        <v>1</v>
      </c>
      <c r="N70" s="832">
        <v>2649</v>
      </c>
      <c r="O70" s="849">
        <v>92</v>
      </c>
      <c r="P70" s="849">
        <v>244536</v>
      </c>
      <c r="Q70" s="837">
        <v>0.9926082879723328</v>
      </c>
      <c r="R70" s="850">
        <v>2658</v>
      </c>
    </row>
    <row r="71" spans="1:18" ht="14.45" customHeight="1" x14ac:dyDescent="0.2">
      <c r="A71" s="831" t="s">
        <v>1827</v>
      </c>
      <c r="B71" s="832" t="s">
        <v>1828</v>
      </c>
      <c r="C71" s="832" t="s">
        <v>567</v>
      </c>
      <c r="D71" s="832" t="s">
        <v>1897</v>
      </c>
      <c r="E71" s="832" t="s">
        <v>1960</v>
      </c>
      <c r="F71" s="832" t="s">
        <v>1961</v>
      </c>
      <c r="G71" s="849">
        <v>55</v>
      </c>
      <c r="H71" s="849">
        <v>19525</v>
      </c>
      <c r="I71" s="832">
        <v>11</v>
      </c>
      <c r="J71" s="832">
        <v>355</v>
      </c>
      <c r="K71" s="849">
        <v>5</v>
      </c>
      <c r="L71" s="849">
        <v>1775</v>
      </c>
      <c r="M71" s="832">
        <v>1</v>
      </c>
      <c r="N71" s="832">
        <v>355</v>
      </c>
      <c r="O71" s="849"/>
      <c r="P71" s="849"/>
      <c r="Q71" s="837"/>
      <c r="R71" s="850"/>
    </row>
    <row r="72" spans="1:18" ht="14.45" customHeight="1" x14ac:dyDescent="0.2">
      <c r="A72" s="831" t="s">
        <v>1827</v>
      </c>
      <c r="B72" s="832" t="s">
        <v>1828</v>
      </c>
      <c r="C72" s="832" t="s">
        <v>567</v>
      </c>
      <c r="D72" s="832" t="s">
        <v>1897</v>
      </c>
      <c r="E72" s="832" t="s">
        <v>1962</v>
      </c>
      <c r="F72" s="832" t="s">
        <v>1963</v>
      </c>
      <c r="G72" s="849"/>
      <c r="H72" s="849"/>
      <c r="I72" s="832"/>
      <c r="J72" s="832"/>
      <c r="K72" s="849">
        <v>2</v>
      </c>
      <c r="L72" s="849">
        <v>1404</v>
      </c>
      <c r="M72" s="832">
        <v>1</v>
      </c>
      <c r="N72" s="832">
        <v>702</v>
      </c>
      <c r="O72" s="849"/>
      <c r="P72" s="849"/>
      <c r="Q72" s="837"/>
      <c r="R72" s="850"/>
    </row>
    <row r="73" spans="1:18" ht="14.45" customHeight="1" x14ac:dyDescent="0.2">
      <c r="A73" s="831" t="s">
        <v>1827</v>
      </c>
      <c r="B73" s="832" t="s">
        <v>1828</v>
      </c>
      <c r="C73" s="832" t="s">
        <v>567</v>
      </c>
      <c r="D73" s="832" t="s">
        <v>1897</v>
      </c>
      <c r="E73" s="832" t="s">
        <v>1964</v>
      </c>
      <c r="F73" s="832" t="s">
        <v>1965</v>
      </c>
      <c r="G73" s="849">
        <v>2</v>
      </c>
      <c r="H73" s="849">
        <v>390</v>
      </c>
      <c r="I73" s="832">
        <v>0.39836567926455568</v>
      </c>
      <c r="J73" s="832">
        <v>195</v>
      </c>
      <c r="K73" s="849">
        <v>5</v>
      </c>
      <c r="L73" s="849">
        <v>979</v>
      </c>
      <c r="M73" s="832">
        <v>1</v>
      </c>
      <c r="N73" s="832">
        <v>195.8</v>
      </c>
      <c r="O73" s="849">
        <v>3</v>
      </c>
      <c r="P73" s="849">
        <v>588</v>
      </c>
      <c r="Q73" s="837">
        <v>0.60061287027579158</v>
      </c>
      <c r="R73" s="850">
        <v>196</v>
      </c>
    </row>
    <row r="74" spans="1:18" ht="14.45" customHeight="1" x14ac:dyDescent="0.2">
      <c r="A74" s="831" t="s">
        <v>1827</v>
      </c>
      <c r="B74" s="832" t="s">
        <v>1828</v>
      </c>
      <c r="C74" s="832" t="s">
        <v>567</v>
      </c>
      <c r="D74" s="832" t="s">
        <v>1897</v>
      </c>
      <c r="E74" s="832" t="s">
        <v>1966</v>
      </c>
      <c r="F74" s="832" t="s">
        <v>1967</v>
      </c>
      <c r="G74" s="849">
        <v>7</v>
      </c>
      <c r="H74" s="849">
        <v>7252</v>
      </c>
      <c r="I74" s="832">
        <v>0.58108974358974363</v>
      </c>
      <c r="J74" s="832">
        <v>1036</v>
      </c>
      <c r="K74" s="849">
        <v>12</v>
      </c>
      <c r="L74" s="849">
        <v>12480</v>
      </c>
      <c r="M74" s="832">
        <v>1</v>
      </c>
      <c r="N74" s="832">
        <v>1040</v>
      </c>
      <c r="O74" s="849">
        <v>14</v>
      </c>
      <c r="P74" s="849">
        <v>14798</v>
      </c>
      <c r="Q74" s="837">
        <v>1.1857371794871794</v>
      </c>
      <c r="R74" s="850">
        <v>1057</v>
      </c>
    </row>
    <row r="75" spans="1:18" ht="14.45" customHeight="1" x14ac:dyDescent="0.2">
      <c r="A75" s="831" t="s">
        <v>1827</v>
      </c>
      <c r="B75" s="832" t="s">
        <v>1828</v>
      </c>
      <c r="C75" s="832" t="s">
        <v>567</v>
      </c>
      <c r="D75" s="832" t="s">
        <v>1897</v>
      </c>
      <c r="E75" s="832" t="s">
        <v>1968</v>
      </c>
      <c r="F75" s="832" t="s">
        <v>1969</v>
      </c>
      <c r="G75" s="849">
        <v>8</v>
      </c>
      <c r="H75" s="849">
        <v>4200</v>
      </c>
      <c r="I75" s="832">
        <v>0.72589007950224682</v>
      </c>
      <c r="J75" s="832">
        <v>525</v>
      </c>
      <c r="K75" s="849">
        <v>11</v>
      </c>
      <c r="L75" s="849">
        <v>5786</v>
      </c>
      <c r="M75" s="832">
        <v>1</v>
      </c>
      <c r="N75" s="832">
        <v>526</v>
      </c>
      <c r="O75" s="849">
        <v>12</v>
      </c>
      <c r="P75" s="849">
        <v>6324</v>
      </c>
      <c r="Q75" s="837">
        <v>1.0929830625648116</v>
      </c>
      <c r="R75" s="850">
        <v>527</v>
      </c>
    </row>
    <row r="76" spans="1:18" ht="14.45" customHeight="1" x14ac:dyDescent="0.2">
      <c r="A76" s="831" t="s">
        <v>1827</v>
      </c>
      <c r="B76" s="832" t="s">
        <v>1828</v>
      </c>
      <c r="C76" s="832" t="s">
        <v>567</v>
      </c>
      <c r="D76" s="832" t="s">
        <v>1897</v>
      </c>
      <c r="E76" s="832" t="s">
        <v>1970</v>
      </c>
      <c r="F76" s="832" t="s">
        <v>1971</v>
      </c>
      <c r="G76" s="849">
        <v>2</v>
      </c>
      <c r="H76" s="849">
        <v>284</v>
      </c>
      <c r="I76" s="832">
        <v>0.5</v>
      </c>
      <c r="J76" s="832">
        <v>142</v>
      </c>
      <c r="K76" s="849">
        <v>4</v>
      </c>
      <c r="L76" s="849">
        <v>568</v>
      </c>
      <c r="M76" s="832">
        <v>1</v>
      </c>
      <c r="N76" s="832">
        <v>142</v>
      </c>
      <c r="O76" s="849">
        <v>11</v>
      </c>
      <c r="P76" s="849">
        <v>1573</v>
      </c>
      <c r="Q76" s="837">
        <v>2.7693661971830985</v>
      </c>
      <c r="R76" s="850">
        <v>143</v>
      </c>
    </row>
    <row r="77" spans="1:18" ht="14.45" customHeight="1" x14ac:dyDescent="0.2">
      <c r="A77" s="831" t="s">
        <v>1827</v>
      </c>
      <c r="B77" s="832" t="s">
        <v>1828</v>
      </c>
      <c r="C77" s="832" t="s">
        <v>567</v>
      </c>
      <c r="D77" s="832" t="s">
        <v>1897</v>
      </c>
      <c r="E77" s="832" t="s">
        <v>1972</v>
      </c>
      <c r="F77" s="832" t="s">
        <v>1973</v>
      </c>
      <c r="G77" s="849"/>
      <c r="H77" s="849"/>
      <c r="I77" s="832"/>
      <c r="J77" s="832"/>
      <c r="K77" s="849">
        <v>2</v>
      </c>
      <c r="L77" s="849">
        <v>5056</v>
      </c>
      <c r="M77" s="832">
        <v>1</v>
      </c>
      <c r="N77" s="832">
        <v>2528</v>
      </c>
      <c r="O77" s="849">
        <v>1</v>
      </c>
      <c r="P77" s="849">
        <v>2557</v>
      </c>
      <c r="Q77" s="837">
        <v>0.50573575949367089</v>
      </c>
      <c r="R77" s="850">
        <v>2557</v>
      </c>
    </row>
    <row r="78" spans="1:18" ht="14.45" customHeight="1" x14ac:dyDescent="0.2">
      <c r="A78" s="831" t="s">
        <v>1827</v>
      </c>
      <c r="B78" s="832" t="s">
        <v>1828</v>
      </c>
      <c r="C78" s="832" t="s">
        <v>567</v>
      </c>
      <c r="D78" s="832" t="s">
        <v>1897</v>
      </c>
      <c r="E78" s="832" t="s">
        <v>1974</v>
      </c>
      <c r="F78" s="832" t="s">
        <v>1975</v>
      </c>
      <c r="G78" s="849">
        <v>1</v>
      </c>
      <c r="H78" s="849">
        <v>1691</v>
      </c>
      <c r="I78" s="832">
        <v>0.49940933254577674</v>
      </c>
      <c r="J78" s="832">
        <v>1691</v>
      </c>
      <c r="K78" s="849">
        <v>2</v>
      </c>
      <c r="L78" s="849">
        <v>3386</v>
      </c>
      <c r="M78" s="832">
        <v>1</v>
      </c>
      <c r="N78" s="832">
        <v>1693</v>
      </c>
      <c r="O78" s="849">
        <v>2</v>
      </c>
      <c r="P78" s="849">
        <v>3400</v>
      </c>
      <c r="Q78" s="837">
        <v>1.004134672179563</v>
      </c>
      <c r="R78" s="850">
        <v>1700</v>
      </c>
    </row>
    <row r="79" spans="1:18" ht="14.45" customHeight="1" x14ac:dyDescent="0.2">
      <c r="A79" s="831" t="s">
        <v>1827</v>
      </c>
      <c r="B79" s="832" t="s">
        <v>1828</v>
      </c>
      <c r="C79" s="832" t="s">
        <v>567</v>
      </c>
      <c r="D79" s="832" t="s">
        <v>1897</v>
      </c>
      <c r="E79" s="832" t="s">
        <v>1976</v>
      </c>
      <c r="F79" s="832" t="s">
        <v>1977</v>
      </c>
      <c r="G79" s="849">
        <v>97</v>
      </c>
      <c r="H79" s="849">
        <v>69743</v>
      </c>
      <c r="I79" s="832">
        <v>1.1547619047619047</v>
      </c>
      <c r="J79" s="832">
        <v>719</v>
      </c>
      <c r="K79" s="849">
        <v>84</v>
      </c>
      <c r="L79" s="849">
        <v>60396</v>
      </c>
      <c r="M79" s="832">
        <v>1</v>
      </c>
      <c r="N79" s="832">
        <v>719</v>
      </c>
      <c r="O79" s="849">
        <v>88</v>
      </c>
      <c r="P79" s="849">
        <v>63536</v>
      </c>
      <c r="Q79" s="837">
        <v>1.0519901980263593</v>
      </c>
      <c r="R79" s="850">
        <v>722</v>
      </c>
    </row>
    <row r="80" spans="1:18" ht="14.45" customHeight="1" x14ac:dyDescent="0.2">
      <c r="A80" s="831" t="s">
        <v>1827</v>
      </c>
      <c r="B80" s="832" t="s">
        <v>1828</v>
      </c>
      <c r="C80" s="832" t="s">
        <v>567</v>
      </c>
      <c r="D80" s="832" t="s">
        <v>1897</v>
      </c>
      <c r="E80" s="832" t="s">
        <v>1978</v>
      </c>
      <c r="F80" s="832" t="s">
        <v>1979</v>
      </c>
      <c r="G80" s="849"/>
      <c r="H80" s="849"/>
      <c r="I80" s="832"/>
      <c r="J80" s="832"/>
      <c r="K80" s="849"/>
      <c r="L80" s="849"/>
      <c r="M80" s="832"/>
      <c r="N80" s="832"/>
      <c r="O80" s="849">
        <v>1</v>
      </c>
      <c r="P80" s="849">
        <v>1944</v>
      </c>
      <c r="Q80" s="837"/>
      <c r="R80" s="850">
        <v>1944</v>
      </c>
    </row>
    <row r="81" spans="1:18" ht="14.45" customHeight="1" x14ac:dyDescent="0.2">
      <c r="A81" s="831" t="s">
        <v>1827</v>
      </c>
      <c r="B81" s="832" t="s">
        <v>1828</v>
      </c>
      <c r="C81" s="832" t="s">
        <v>567</v>
      </c>
      <c r="D81" s="832" t="s">
        <v>1897</v>
      </c>
      <c r="E81" s="832" t="s">
        <v>1980</v>
      </c>
      <c r="F81" s="832" t="s">
        <v>1981</v>
      </c>
      <c r="G81" s="849">
        <v>2</v>
      </c>
      <c r="H81" s="849">
        <v>3470</v>
      </c>
      <c r="I81" s="832">
        <v>0.66628264208909371</v>
      </c>
      <c r="J81" s="832">
        <v>1735</v>
      </c>
      <c r="K81" s="849">
        <v>3</v>
      </c>
      <c r="L81" s="849">
        <v>5208</v>
      </c>
      <c r="M81" s="832">
        <v>1</v>
      </c>
      <c r="N81" s="832">
        <v>1736</v>
      </c>
      <c r="O81" s="849"/>
      <c r="P81" s="849"/>
      <c r="Q81" s="837"/>
      <c r="R81" s="850"/>
    </row>
    <row r="82" spans="1:18" ht="14.45" customHeight="1" x14ac:dyDescent="0.2">
      <c r="A82" s="831" t="s">
        <v>1827</v>
      </c>
      <c r="B82" s="832" t="s">
        <v>1828</v>
      </c>
      <c r="C82" s="832" t="s">
        <v>567</v>
      </c>
      <c r="D82" s="832" t="s">
        <v>1897</v>
      </c>
      <c r="E82" s="832" t="s">
        <v>1982</v>
      </c>
      <c r="F82" s="832" t="s">
        <v>1983</v>
      </c>
      <c r="G82" s="849"/>
      <c r="H82" s="849"/>
      <c r="I82" s="832"/>
      <c r="J82" s="832"/>
      <c r="K82" s="849">
        <v>1</v>
      </c>
      <c r="L82" s="849">
        <v>628</v>
      </c>
      <c r="M82" s="832">
        <v>1</v>
      </c>
      <c r="N82" s="832">
        <v>628</v>
      </c>
      <c r="O82" s="849"/>
      <c r="P82" s="849"/>
      <c r="Q82" s="837"/>
      <c r="R82" s="850"/>
    </row>
    <row r="83" spans="1:18" ht="14.45" customHeight="1" x14ac:dyDescent="0.2">
      <c r="A83" s="831" t="s">
        <v>1827</v>
      </c>
      <c r="B83" s="832" t="s">
        <v>1828</v>
      </c>
      <c r="C83" s="832" t="s">
        <v>567</v>
      </c>
      <c r="D83" s="832" t="s">
        <v>1897</v>
      </c>
      <c r="E83" s="832" t="s">
        <v>1984</v>
      </c>
      <c r="F83" s="832" t="s">
        <v>1985</v>
      </c>
      <c r="G83" s="849"/>
      <c r="H83" s="849"/>
      <c r="I83" s="832"/>
      <c r="J83" s="832"/>
      <c r="K83" s="849"/>
      <c r="L83" s="849"/>
      <c r="M83" s="832"/>
      <c r="N83" s="832"/>
      <c r="O83" s="849">
        <v>1</v>
      </c>
      <c r="P83" s="849">
        <v>1861</v>
      </c>
      <c r="Q83" s="837"/>
      <c r="R83" s="850">
        <v>1861</v>
      </c>
    </row>
    <row r="84" spans="1:18" ht="14.45" customHeight="1" x14ac:dyDescent="0.2">
      <c r="A84" s="831" t="s">
        <v>1827</v>
      </c>
      <c r="B84" s="832" t="s">
        <v>1828</v>
      </c>
      <c r="C84" s="832" t="s">
        <v>567</v>
      </c>
      <c r="D84" s="832" t="s">
        <v>1897</v>
      </c>
      <c r="E84" s="832" t="s">
        <v>1986</v>
      </c>
      <c r="F84" s="832" t="s">
        <v>1987</v>
      </c>
      <c r="G84" s="849">
        <v>1</v>
      </c>
      <c r="H84" s="849">
        <v>671</v>
      </c>
      <c r="I84" s="832">
        <v>0.5</v>
      </c>
      <c r="J84" s="832">
        <v>671</v>
      </c>
      <c r="K84" s="849">
        <v>2</v>
      </c>
      <c r="L84" s="849">
        <v>1342</v>
      </c>
      <c r="M84" s="832">
        <v>1</v>
      </c>
      <c r="N84" s="832">
        <v>671</v>
      </c>
      <c r="O84" s="849"/>
      <c r="P84" s="849"/>
      <c r="Q84" s="837"/>
      <c r="R84" s="850"/>
    </row>
    <row r="85" spans="1:18" ht="14.45" customHeight="1" x14ac:dyDescent="0.2">
      <c r="A85" s="831" t="s">
        <v>1827</v>
      </c>
      <c r="B85" s="832" t="s">
        <v>1828</v>
      </c>
      <c r="C85" s="832" t="s">
        <v>567</v>
      </c>
      <c r="D85" s="832" t="s">
        <v>1897</v>
      </c>
      <c r="E85" s="832" t="s">
        <v>1988</v>
      </c>
      <c r="F85" s="832" t="s">
        <v>1989</v>
      </c>
      <c r="G85" s="849"/>
      <c r="H85" s="849"/>
      <c r="I85" s="832"/>
      <c r="J85" s="832"/>
      <c r="K85" s="849">
        <v>1</v>
      </c>
      <c r="L85" s="849">
        <v>1736</v>
      </c>
      <c r="M85" s="832">
        <v>1</v>
      </c>
      <c r="N85" s="832">
        <v>1736</v>
      </c>
      <c r="O85" s="849"/>
      <c r="P85" s="849"/>
      <c r="Q85" s="837"/>
      <c r="R85" s="850"/>
    </row>
    <row r="86" spans="1:18" ht="14.45" customHeight="1" x14ac:dyDescent="0.2">
      <c r="A86" s="831" t="s">
        <v>1827</v>
      </c>
      <c r="B86" s="832" t="s">
        <v>1828</v>
      </c>
      <c r="C86" s="832" t="s">
        <v>573</v>
      </c>
      <c r="D86" s="832" t="s">
        <v>1829</v>
      </c>
      <c r="E86" s="832" t="s">
        <v>1990</v>
      </c>
      <c r="F86" s="832" t="s">
        <v>1991</v>
      </c>
      <c r="G86" s="849">
        <v>95.13000000000001</v>
      </c>
      <c r="H86" s="849">
        <v>191137.02999999997</v>
      </c>
      <c r="I86" s="832">
        <v>17.136939851221722</v>
      </c>
      <c r="J86" s="832">
        <v>2009.21927888153</v>
      </c>
      <c r="K86" s="849">
        <v>5.55</v>
      </c>
      <c r="L86" s="849">
        <v>11153.509999999998</v>
      </c>
      <c r="M86" s="832">
        <v>1</v>
      </c>
      <c r="N86" s="832">
        <v>2009.6414414414412</v>
      </c>
      <c r="O86" s="849">
        <v>3.2</v>
      </c>
      <c r="P86" s="849">
        <v>6430.86</v>
      </c>
      <c r="Q86" s="837">
        <v>0.57657723891402801</v>
      </c>
      <c r="R86" s="850">
        <v>2009.6437499999997</v>
      </c>
    </row>
    <row r="87" spans="1:18" ht="14.45" customHeight="1" x14ac:dyDescent="0.2">
      <c r="A87" s="831" t="s">
        <v>1827</v>
      </c>
      <c r="B87" s="832" t="s">
        <v>1828</v>
      </c>
      <c r="C87" s="832" t="s">
        <v>573</v>
      </c>
      <c r="D87" s="832" t="s">
        <v>1829</v>
      </c>
      <c r="E87" s="832" t="s">
        <v>1990</v>
      </c>
      <c r="F87" s="832" t="s">
        <v>1992</v>
      </c>
      <c r="G87" s="849">
        <v>0.5</v>
      </c>
      <c r="H87" s="849">
        <v>1004.82</v>
      </c>
      <c r="I87" s="832"/>
      <c r="J87" s="832">
        <v>2009.64</v>
      </c>
      <c r="K87" s="849"/>
      <c r="L87" s="849"/>
      <c r="M87" s="832"/>
      <c r="N87" s="832"/>
      <c r="O87" s="849"/>
      <c r="P87" s="849"/>
      <c r="Q87" s="837"/>
      <c r="R87" s="850"/>
    </row>
    <row r="88" spans="1:18" ht="14.45" customHeight="1" x14ac:dyDescent="0.2">
      <c r="A88" s="831" t="s">
        <v>1827</v>
      </c>
      <c r="B88" s="832" t="s">
        <v>1828</v>
      </c>
      <c r="C88" s="832" t="s">
        <v>573</v>
      </c>
      <c r="D88" s="832" t="s">
        <v>1829</v>
      </c>
      <c r="E88" s="832" t="s">
        <v>1993</v>
      </c>
      <c r="F88" s="832" t="s">
        <v>1994</v>
      </c>
      <c r="G88" s="849">
        <v>1.0400000000000005</v>
      </c>
      <c r="H88" s="849">
        <v>9458.8799999999956</v>
      </c>
      <c r="I88" s="832"/>
      <c r="J88" s="832">
        <v>9095.0769230769147</v>
      </c>
      <c r="K88" s="849"/>
      <c r="L88" s="849"/>
      <c r="M88" s="832"/>
      <c r="N88" s="832"/>
      <c r="O88" s="849"/>
      <c r="P88" s="849"/>
      <c r="Q88" s="837"/>
      <c r="R88" s="850"/>
    </row>
    <row r="89" spans="1:18" ht="14.45" customHeight="1" x14ac:dyDescent="0.2">
      <c r="A89" s="831" t="s">
        <v>1827</v>
      </c>
      <c r="B89" s="832" t="s">
        <v>1828</v>
      </c>
      <c r="C89" s="832" t="s">
        <v>573</v>
      </c>
      <c r="D89" s="832" t="s">
        <v>1829</v>
      </c>
      <c r="E89" s="832" t="s">
        <v>1995</v>
      </c>
      <c r="F89" s="832" t="s">
        <v>1994</v>
      </c>
      <c r="G89" s="849">
        <v>1516.3100000000013</v>
      </c>
      <c r="H89" s="849">
        <v>2758115.7400000128</v>
      </c>
      <c r="I89" s="832">
        <v>1.4264033495220443</v>
      </c>
      <c r="J89" s="832">
        <v>1818.9656072966679</v>
      </c>
      <c r="K89" s="849">
        <v>1607.0500000000015</v>
      </c>
      <c r="L89" s="849">
        <v>1933615.5800000017</v>
      </c>
      <c r="M89" s="832">
        <v>1</v>
      </c>
      <c r="N89" s="832">
        <v>1203.2081018014374</v>
      </c>
      <c r="O89" s="849">
        <v>12.650000000000002</v>
      </c>
      <c r="P89" s="849">
        <v>23010.900000000005</v>
      </c>
      <c r="Q89" s="837">
        <v>1.1900452312242946E-2</v>
      </c>
      <c r="R89" s="850">
        <v>1819.0434782608697</v>
      </c>
    </row>
    <row r="90" spans="1:18" ht="14.45" customHeight="1" x14ac:dyDescent="0.2">
      <c r="A90" s="831" t="s">
        <v>1827</v>
      </c>
      <c r="B90" s="832" t="s">
        <v>1828</v>
      </c>
      <c r="C90" s="832" t="s">
        <v>573</v>
      </c>
      <c r="D90" s="832" t="s">
        <v>1829</v>
      </c>
      <c r="E90" s="832" t="s">
        <v>1996</v>
      </c>
      <c r="F90" s="832" t="s">
        <v>1997</v>
      </c>
      <c r="G90" s="849">
        <v>47.559999999999903</v>
      </c>
      <c r="H90" s="849">
        <v>42853.780000000021</v>
      </c>
      <c r="I90" s="832">
        <v>49.031223899040079</v>
      </c>
      <c r="J90" s="832">
        <v>901.04667788057418</v>
      </c>
      <c r="K90" s="849">
        <v>1.1000000000000001</v>
      </c>
      <c r="L90" s="849">
        <v>874.01</v>
      </c>
      <c r="M90" s="832">
        <v>1</v>
      </c>
      <c r="N90" s="832">
        <v>794.5545454545454</v>
      </c>
      <c r="O90" s="849">
        <v>0.1</v>
      </c>
      <c r="P90" s="849">
        <v>71.87</v>
      </c>
      <c r="Q90" s="837">
        <v>8.2230180432718167E-2</v>
      </c>
      <c r="R90" s="850">
        <v>718.7</v>
      </c>
    </row>
    <row r="91" spans="1:18" ht="14.45" customHeight="1" x14ac:dyDescent="0.2">
      <c r="A91" s="831" t="s">
        <v>1827</v>
      </c>
      <c r="B91" s="832" t="s">
        <v>1828</v>
      </c>
      <c r="C91" s="832" t="s">
        <v>573</v>
      </c>
      <c r="D91" s="832" t="s">
        <v>1829</v>
      </c>
      <c r="E91" s="832" t="s">
        <v>1998</v>
      </c>
      <c r="F91" s="832" t="s">
        <v>1994</v>
      </c>
      <c r="G91" s="849"/>
      <c r="H91" s="849"/>
      <c r="I91" s="832"/>
      <c r="J91" s="832"/>
      <c r="K91" s="849"/>
      <c r="L91" s="849"/>
      <c r="M91" s="832"/>
      <c r="N91" s="832"/>
      <c r="O91" s="849">
        <v>688.34000000000015</v>
      </c>
      <c r="P91" s="849">
        <v>451215.8900000006</v>
      </c>
      <c r="Q91" s="837"/>
      <c r="R91" s="850">
        <v>655.51310398930832</v>
      </c>
    </row>
    <row r="92" spans="1:18" ht="14.45" customHeight="1" x14ac:dyDescent="0.2">
      <c r="A92" s="831" t="s">
        <v>1827</v>
      </c>
      <c r="B92" s="832" t="s">
        <v>1828</v>
      </c>
      <c r="C92" s="832" t="s">
        <v>573</v>
      </c>
      <c r="D92" s="832" t="s">
        <v>1829</v>
      </c>
      <c r="E92" s="832" t="s">
        <v>1999</v>
      </c>
      <c r="F92" s="832" t="s">
        <v>1994</v>
      </c>
      <c r="G92" s="849"/>
      <c r="H92" s="849"/>
      <c r="I92" s="832"/>
      <c r="J92" s="832"/>
      <c r="K92" s="849"/>
      <c r="L92" s="849"/>
      <c r="M92" s="832"/>
      <c r="N92" s="832"/>
      <c r="O92" s="849">
        <v>1.6099999999999999</v>
      </c>
      <c r="P92" s="849">
        <v>5274.1900000000014</v>
      </c>
      <c r="Q92" s="837"/>
      <c r="R92" s="850">
        <v>3275.8944099378891</v>
      </c>
    </row>
    <row r="93" spans="1:18" ht="14.45" customHeight="1" x14ac:dyDescent="0.2">
      <c r="A93" s="831" t="s">
        <v>1827</v>
      </c>
      <c r="B93" s="832" t="s">
        <v>1828</v>
      </c>
      <c r="C93" s="832" t="s">
        <v>573</v>
      </c>
      <c r="D93" s="832" t="s">
        <v>1832</v>
      </c>
      <c r="E93" s="832" t="s">
        <v>2000</v>
      </c>
      <c r="F93" s="832" t="s">
        <v>2001</v>
      </c>
      <c r="G93" s="849">
        <v>910292</v>
      </c>
      <c r="H93" s="849">
        <v>30795369.469999991</v>
      </c>
      <c r="I93" s="832">
        <v>1.0044250542574804</v>
      </c>
      <c r="J93" s="832">
        <v>33.830209943622478</v>
      </c>
      <c r="K93" s="849">
        <v>899194</v>
      </c>
      <c r="L93" s="849">
        <v>30659698.639999993</v>
      </c>
      <c r="M93" s="832">
        <v>1</v>
      </c>
      <c r="N93" s="832">
        <v>34.096867461304228</v>
      </c>
      <c r="O93" s="849">
        <v>934164</v>
      </c>
      <c r="P93" s="849">
        <v>31789445.65999997</v>
      </c>
      <c r="Q93" s="837">
        <v>1.0368479492660785</v>
      </c>
      <c r="R93" s="850">
        <v>34.029833797919821</v>
      </c>
    </row>
    <row r="94" spans="1:18" ht="14.45" customHeight="1" x14ac:dyDescent="0.2">
      <c r="A94" s="831" t="s">
        <v>1827</v>
      </c>
      <c r="B94" s="832" t="s">
        <v>1828</v>
      </c>
      <c r="C94" s="832" t="s">
        <v>573</v>
      </c>
      <c r="D94" s="832" t="s">
        <v>1832</v>
      </c>
      <c r="E94" s="832" t="s">
        <v>2002</v>
      </c>
      <c r="F94" s="832" t="s">
        <v>2003</v>
      </c>
      <c r="G94" s="849">
        <v>140</v>
      </c>
      <c r="H94" s="849">
        <v>8009.1599999999944</v>
      </c>
      <c r="I94" s="832">
        <v>0.71487761903826685</v>
      </c>
      <c r="J94" s="832">
        <v>57.208285714285672</v>
      </c>
      <c r="K94" s="849">
        <v>207</v>
      </c>
      <c r="L94" s="849">
        <v>11203.540000000014</v>
      </c>
      <c r="M94" s="832">
        <v>1</v>
      </c>
      <c r="N94" s="832">
        <v>54.123381642512143</v>
      </c>
      <c r="O94" s="849">
        <v>41161</v>
      </c>
      <c r="P94" s="849">
        <v>2187825.8800000004</v>
      </c>
      <c r="Q94" s="837">
        <v>195.2798740398122</v>
      </c>
      <c r="R94" s="850">
        <v>53.152884526615011</v>
      </c>
    </row>
    <row r="95" spans="1:18" ht="14.45" customHeight="1" x14ac:dyDescent="0.2">
      <c r="A95" s="831" t="s">
        <v>1827</v>
      </c>
      <c r="B95" s="832" t="s">
        <v>1828</v>
      </c>
      <c r="C95" s="832" t="s">
        <v>573</v>
      </c>
      <c r="D95" s="832" t="s">
        <v>1832</v>
      </c>
      <c r="E95" s="832" t="s">
        <v>2004</v>
      </c>
      <c r="F95" s="832" t="s">
        <v>2005</v>
      </c>
      <c r="G95" s="849">
        <v>1106</v>
      </c>
      <c r="H95" s="849">
        <v>64833.719999999994</v>
      </c>
      <c r="I95" s="832"/>
      <c r="J95" s="832">
        <v>58.62</v>
      </c>
      <c r="K95" s="849"/>
      <c r="L95" s="849"/>
      <c r="M95" s="832"/>
      <c r="N95" s="832"/>
      <c r="O95" s="849">
        <v>517</v>
      </c>
      <c r="P95" s="849">
        <v>31950.6</v>
      </c>
      <c r="Q95" s="837"/>
      <c r="R95" s="850">
        <v>61.8</v>
      </c>
    </row>
    <row r="96" spans="1:18" ht="14.45" customHeight="1" x14ac:dyDescent="0.2">
      <c r="A96" s="831" t="s">
        <v>1827</v>
      </c>
      <c r="B96" s="832" t="s">
        <v>1828</v>
      </c>
      <c r="C96" s="832" t="s">
        <v>573</v>
      </c>
      <c r="D96" s="832" t="s">
        <v>1832</v>
      </c>
      <c r="E96" s="832" t="s">
        <v>2004</v>
      </c>
      <c r="F96" s="832" t="s">
        <v>2006</v>
      </c>
      <c r="G96" s="849">
        <v>6932</v>
      </c>
      <c r="H96" s="849">
        <v>397008.83999999991</v>
      </c>
      <c r="I96" s="832">
        <v>1.1480773371630255</v>
      </c>
      <c r="J96" s="832">
        <v>57.271904212348517</v>
      </c>
      <c r="K96" s="849">
        <v>5884</v>
      </c>
      <c r="L96" s="849">
        <v>345803.22000000003</v>
      </c>
      <c r="M96" s="832">
        <v>1</v>
      </c>
      <c r="N96" s="832">
        <v>58.770091774303204</v>
      </c>
      <c r="O96" s="849">
        <v>5437</v>
      </c>
      <c r="P96" s="849">
        <v>326525.69999999995</v>
      </c>
      <c r="Q96" s="837">
        <v>0.94425291933371791</v>
      </c>
      <c r="R96" s="850">
        <v>60.056225859849171</v>
      </c>
    </row>
    <row r="97" spans="1:18" ht="14.45" customHeight="1" x14ac:dyDescent="0.2">
      <c r="A97" s="831" t="s">
        <v>1827</v>
      </c>
      <c r="B97" s="832" t="s">
        <v>1828</v>
      </c>
      <c r="C97" s="832" t="s">
        <v>573</v>
      </c>
      <c r="D97" s="832" t="s">
        <v>2007</v>
      </c>
      <c r="E97" s="832" t="s">
        <v>2008</v>
      </c>
      <c r="F97" s="832" t="s">
        <v>2009</v>
      </c>
      <c r="G97" s="849">
        <v>1</v>
      </c>
      <c r="H97" s="849">
        <v>442.16</v>
      </c>
      <c r="I97" s="832"/>
      <c r="J97" s="832">
        <v>442.16</v>
      </c>
      <c r="K97" s="849"/>
      <c r="L97" s="849"/>
      <c r="M97" s="832"/>
      <c r="N97" s="832"/>
      <c r="O97" s="849"/>
      <c r="P97" s="849"/>
      <c r="Q97" s="837"/>
      <c r="R97" s="850"/>
    </row>
    <row r="98" spans="1:18" ht="14.45" customHeight="1" x14ac:dyDescent="0.2">
      <c r="A98" s="831" t="s">
        <v>1827</v>
      </c>
      <c r="B98" s="832" t="s">
        <v>1828</v>
      </c>
      <c r="C98" s="832" t="s">
        <v>573</v>
      </c>
      <c r="D98" s="832" t="s">
        <v>1897</v>
      </c>
      <c r="E98" s="832" t="s">
        <v>2010</v>
      </c>
      <c r="F98" s="832" t="s">
        <v>2011</v>
      </c>
      <c r="G98" s="849">
        <v>1</v>
      </c>
      <c r="H98" s="849">
        <v>8595</v>
      </c>
      <c r="I98" s="832">
        <v>0.99988366682177754</v>
      </c>
      <c r="J98" s="832">
        <v>8595</v>
      </c>
      <c r="K98" s="849">
        <v>1</v>
      </c>
      <c r="L98" s="849">
        <v>8596</v>
      </c>
      <c r="M98" s="832">
        <v>1</v>
      </c>
      <c r="N98" s="832">
        <v>8596</v>
      </c>
      <c r="O98" s="849"/>
      <c r="P98" s="849"/>
      <c r="Q98" s="837"/>
      <c r="R98" s="850"/>
    </row>
    <row r="99" spans="1:18" ht="14.45" customHeight="1" x14ac:dyDescent="0.2">
      <c r="A99" s="831" t="s">
        <v>1827</v>
      </c>
      <c r="B99" s="832" t="s">
        <v>1828</v>
      </c>
      <c r="C99" s="832" t="s">
        <v>573</v>
      </c>
      <c r="D99" s="832" t="s">
        <v>1897</v>
      </c>
      <c r="E99" s="832" t="s">
        <v>2012</v>
      </c>
      <c r="F99" s="832" t="s">
        <v>2013</v>
      </c>
      <c r="G99" s="849">
        <v>3617</v>
      </c>
      <c r="H99" s="849">
        <v>52471819</v>
      </c>
      <c r="I99" s="832">
        <v>0.99905267500170503</v>
      </c>
      <c r="J99" s="832">
        <v>14507</v>
      </c>
      <c r="K99" s="849">
        <v>3620</v>
      </c>
      <c r="L99" s="849">
        <v>52521574</v>
      </c>
      <c r="M99" s="832">
        <v>1</v>
      </c>
      <c r="N99" s="832">
        <v>14508.722099447514</v>
      </c>
      <c r="O99" s="849">
        <v>3726</v>
      </c>
      <c r="P99" s="849">
        <v>54082890</v>
      </c>
      <c r="Q99" s="837">
        <v>1.0297271365096561</v>
      </c>
      <c r="R99" s="850">
        <v>14515</v>
      </c>
    </row>
    <row r="100" spans="1:18" ht="14.45" customHeight="1" thickBot="1" x14ac:dyDescent="0.25">
      <c r="A100" s="839" t="s">
        <v>1827</v>
      </c>
      <c r="B100" s="840" t="s">
        <v>1828</v>
      </c>
      <c r="C100" s="840" t="s">
        <v>2014</v>
      </c>
      <c r="D100" s="840" t="s">
        <v>1829</v>
      </c>
      <c r="E100" s="840" t="s">
        <v>1879</v>
      </c>
      <c r="F100" s="840" t="s">
        <v>2015</v>
      </c>
      <c r="G100" s="851">
        <v>0</v>
      </c>
      <c r="H100" s="851">
        <v>-1.1641532182693481E-10</v>
      </c>
      <c r="I100" s="840">
        <v>0.66666666666666663</v>
      </c>
      <c r="J100" s="840"/>
      <c r="K100" s="851">
        <v>0</v>
      </c>
      <c r="L100" s="851">
        <v>-1.7462298274040222E-10</v>
      </c>
      <c r="M100" s="840">
        <v>1</v>
      </c>
      <c r="N100" s="840"/>
      <c r="O100" s="851"/>
      <c r="P100" s="851"/>
      <c r="Q100" s="845"/>
      <c r="R100" s="852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F3826E38-5AD5-461B-82FC-3B6EB19AE9DD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9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2" t="s">
        <v>2017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3003091.6899999985</v>
      </c>
      <c r="I3" s="208">
        <f t="shared" si="0"/>
        <v>117375024.62000003</v>
      </c>
      <c r="J3" s="78"/>
      <c r="K3" s="78"/>
      <c r="L3" s="208">
        <f t="shared" si="0"/>
        <v>2930572.8200000003</v>
      </c>
      <c r="M3" s="208">
        <f t="shared" si="0"/>
        <v>117591157.56</v>
      </c>
      <c r="N3" s="78"/>
      <c r="O3" s="78"/>
      <c r="P3" s="208">
        <f t="shared" si="0"/>
        <v>2955780.41</v>
      </c>
      <c r="Q3" s="208">
        <f t="shared" si="0"/>
        <v>118587253.69999999</v>
      </c>
      <c r="R3" s="79">
        <f>IF(M3=0,0,Q3/M3)</f>
        <v>1.0084708422016488</v>
      </c>
      <c r="S3" s="209">
        <f>IF(P3=0,0,Q3/P3)</f>
        <v>40.120454584107613</v>
      </c>
    </row>
    <row r="4" spans="1:19" ht="14.45" customHeight="1" x14ac:dyDescent="0.2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5" customHeight="1" thickBot="1" x14ac:dyDescent="0.2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5" customHeight="1" x14ac:dyDescent="0.2">
      <c r="A6" s="824" t="s">
        <v>1827</v>
      </c>
      <c r="B6" s="825" t="s">
        <v>1828</v>
      </c>
      <c r="C6" s="825" t="s">
        <v>567</v>
      </c>
      <c r="D6" s="825" t="s">
        <v>1818</v>
      </c>
      <c r="E6" s="825" t="s">
        <v>1897</v>
      </c>
      <c r="F6" s="825" t="s">
        <v>1898</v>
      </c>
      <c r="G6" s="825" t="s">
        <v>1899</v>
      </c>
      <c r="H6" s="225">
        <v>1</v>
      </c>
      <c r="I6" s="225">
        <v>37</v>
      </c>
      <c r="J6" s="825">
        <v>1</v>
      </c>
      <c r="K6" s="825">
        <v>37</v>
      </c>
      <c r="L6" s="225">
        <v>1</v>
      </c>
      <c r="M6" s="225">
        <v>37</v>
      </c>
      <c r="N6" s="825">
        <v>1</v>
      </c>
      <c r="O6" s="825">
        <v>37</v>
      </c>
      <c r="P6" s="225">
        <v>2</v>
      </c>
      <c r="Q6" s="225">
        <v>76</v>
      </c>
      <c r="R6" s="830">
        <v>2.0540540540540539</v>
      </c>
      <c r="S6" s="848">
        <v>38</v>
      </c>
    </row>
    <row r="7" spans="1:19" ht="14.45" customHeight="1" x14ac:dyDescent="0.2">
      <c r="A7" s="831" t="s">
        <v>1827</v>
      </c>
      <c r="B7" s="832" t="s">
        <v>1828</v>
      </c>
      <c r="C7" s="832" t="s">
        <v>567</v>
      </c>
      <c r="D7" s="832" t="s">
        <v>1818</v>
      </c>
      <c r="E7" s="832" t="s">
        <v>1897</v>
      </c>
      <c r="F7" s="832" t="s">
        <v>1900</v>
      </c>
      <c r="G7" s="832" t="s">
        <v>1901</v>
      </c>
      <c r="H7" s="849">
        <v>5</v>
      </c>
      <c r="I7" s="849">
        <v>2220</v>
      </c>
      <c r="J7" s="832"/>
      <c r="K7" s="832">
        <v>444</v>
      </c>
      <c r="L7" s="849"/>
      <c r="M7" s="849"/>
      <c r="N7" s="832"/>
      <c r="O7" s="832"/>
      <c r="P7" s="849"/>
      <c r="Q7" s="849"/>
      <c r="R7" s="837"/>
      <c r="S7" s="850"/>
    </row>
    <row r="8" spans="1:19" ht="14.45" customHeight="1" x14ac:dyDescent="0.2">
      <c r="A8" s="831" t="s">
        <v>1827</v>
      </c>
      <c r="B8" s="832" t="s">
        <v>1828</v>
      </c>
      <c r="C8" s="832" t="s">
        <v>567</v>
      </c>
      <c r="D8" s="832" t="s">
        <v>1818</v>
      </c>
      <c r="E8" s="832" t="s">
        <v>1897</v>
      </c>
      <c r="F8" s="832" t="s">
        <v>1902</v>
      </c>
      <c r="G8" s="832" t="s">
        <v>1903</v>
      </c>
      <c r="H8" s="849">
        <v>2</v>
      </c>
      <c r="I8" s="849">
        <v>354</v>
      </c>
      <c r="J8" s="832">
        <v>0.6629213483146067</v>
      </c>
      <c r="K8" s="832">
        <v>177</v>
      </c>
      <c r="L8" s="849">
        <v>3</v>
      </c>
      <c r="M8" s="849">
        <v>534</v>
      </c>
      <c r="N8" s="832">
        <v>1</v>
      </c>
      <c r="O8" s="832">
        <v>178</v>
      </c>
      <c r="P8" s="849"/>
      <c r="Q8" s="849"/>
      <c r="R8" s="837"/>
      <c r="S8" s="850"/>
    </row>
    <row r="9" spans="1:19" ht="14.45" customHeight="1" x14ac:dyDescent="0.2">
      <c r="A9" s="831" t="s">
        <v>1827</v>
      </c>
      <c r="B9" s="832" t="s">
        <v>1828</v>
      </c>
      <c r="C9" s="832" t="s">
        <v>567</v>
      </c>
      <c r="D9" s="832" t="s">
        <v>1818</v>
      </c>
      <c r="E9" s="832" t="s">
        <v>1897</v>
      </c>
      <c r="F9" s="832" t="s">
        <v>1934</v>
      </c>
      <c r="G9" s="832" t="s">
        <v>1935</v>
      </c>
      <c r="H9" s="849">
        <v>22</v>
      </c>
      <c r="I9" s="849">
        <v>40150</v>
      </c>
      <c r="J9" s="832">
        <v>0.87951807228915657</v>
      </c>
      <c r="K9" s="832">
        <v>1825</v>
      </c>
      <c r="L9" s="849">
        <v>25</v>
      </c>
      <c r="M9" s="849">
        <v>45650</v>
      </c>
      <c r="N9" s="832">
        <v>1</v>
      </c>
      <c r="O9" s="832">
        <v>1826</v>
      </c>
      <c r="P9" s="849">
        <v>14</v>
      </c>
      <c r="Q9" s="849">
        <v>25634</v>
      </c>
      <c r="R9" s="837">
        <v>0.56153340635268345</v>
      </c>
      <c r="S9" s="850">
        <v>1831</v>
      </c>
    </row>
    <row r="10" spans="1:19" ht="14.45" customHeight="1" x14ac:dyDescent="0.2">
      <c r="A10" s="831" t="s">
        <v>1827</v>
      </c>
      <c r="B10" s="832" t="s">
        <v>1828</v>
      </c>
      <c r="C10" s="832" t="s">
        <v>567</v>
      </c>
      <c r="D10" s="832" t="s">
        <v>1818</v>
      </c>
      <c r="E10" s="832" t="s">
        <v>1897</v>
      </c>
      <c r="F10" s="832" t="s">
        <v>1940</v>
      </c>
      <c r="G10" s="832" t="s">
        <v>1941</v>
      </c>
      <c r="H10" s="849">
        <v>4</v>
      </c>
      <c r="I10" s="849">
        <v>0</v>
      </c>
      <c r="J10" s="832"/>
      <c r="K10" s="832">
        <v>0</v>
      </c>
      <c r="L10" s="849">
        <v>14</v>
      </c>
      <c r="M10" s="849">
        <v>0</v>
      </c>
      <c r="N10" s="832"/>
      <c r="O10" s="832">
        <v>0</v>
      </c>
      <c r="P10" s="849"/>
      <c r="Q10" s="849"/>
      <c r="R10" s="837"/>
      <c r="S10" s="850"/>
    </row>
    <row r="11" spans="1:19" ht="14.45" customHeight="1" x14ac:dyDescent="0.2">
      <c r="A11" s="831" t="s">
        <v>1827</v>
      </c>
      <c r="B11" s="832" t="s">
        <v>1828</v>
      </c>
      <c r="C11" s="832" t="s">
        <v>567</v>
      </c>
      <c r="D11" s="832" t="s">
        <v>1818</v>
      </c>
      <c r="E11" s="832" t="s">
        <v>1897</v>
      </c>
      <c r="F11" s="832" t="s">
        <v>1942</v>
      </c>
      <c r="G11" s="832" t="s">
        <v>1943</v>
      </c>
      <c r="H11" s="849">
        <v>1</v>
      </c>
      <c r="I11" s="849">
        <v>33.33</v>
      </c>
      <c r="J11" s="832">
        <v>0.5</v>
      </c>
      <c r="K11" s="832">
        <v>33.33</v>
      </c>
      <c r="L11" s="849">
        <v>2</v>
      </c>
      <c r="M11" s="849">
        <v>66.66</v>
      </c>
      <c r="N11" s="832">
        <v>1</v>
      </c>
      <c r="O11" s="832">
        <v>33.33</v>
      </c>
      <c r="P11" s="849"/>
      <c r="Q11" s="849"/>
      <c r="R11" s="837"/>
      <c r="S11" s="850"/>
    </row>
    <row r="12" spans="1:19" ht="14.45" customHeight="1" x14ac:dyDescent="0.2">
      <c r="A12" s="831" t="s">
        <v>1827</v>
      </c>
      <c r="B12" s="832" t="s">
        <v>1828</v>
      </c>
      <c r="C12" s="832" t="s">
        <v>567</v>
      </c>
      <c r="D12" s="832" t="s">
        <v>1818</v>
      </c>
      <c r="E12" s="832" t="s">
        <v>1897</v>
      </c>
      <c r="F12" s="832" t="s">
        <v>1944</v>
      </c>
      <c r="G12" s="832" t="s">
        <v>1945</v>
      </c>
      <c r="H12" s="849">
        <v>2</v>
      </c>
      <c r="I12" s="849">
        <v>74</v>
      </c>
      <c r="J12" s="832">
        <v>0.66666666666666663</v>
      </c>
      <c r="K12" s="832">
        <v>37</v>
      </c>
      <c r="L12" s="849">
        <v>3</v>
      </c>
      <c r="M12" s="849">
        <v>111</v>
      </c>
      <c r="N12" s="832">
        <v>1</v>
      </c>
      <c r="O12" s="832">
        <v>37</v>
      </c>
      <c r="P12" s="849"/>
      <c r="Q12" s="849"/>
      <c r="R12" s="837"/>
      <c r="S12" s="850"/>
    </row>
    <row r="13" spans="1:19" ht="14.45" customHeight="1" x14ac:dyDescent="0.2">
      <c r="A13" s="831" t="s">
        <v>1827</v>
      </c>
      <c r="B13" s="832" t="s">
        <v>1828</v>
      </c>
      <c r="C13" s="832" t="s">
        <v>567</v>
      </c>
      <c r="D13" s="832" t="s">
        <v>1818</v>
      </c>
      <c r="E13" s="832" t="s">
        <v>1897</v>
      </c>
      <c r="F13" s="832" t="s">
        <v>1946</v>
      </c>
      <c r="G13" s="832" t="s">
        <v>1947</v>
      </c>
      <c r="H13" s="849">
        <v>6</v>
      </c>
      <c r="I13" s="849">
        <v>3660</v>
      </c>
      <c r="J13" s="832">
        <v>0.99836333878887074</v>
      </c>
      <c r="K13" s="832">
        <v>610</v>
      </c>
      <c r="L13" s="849">
        <v>6</v>
      </c>
      <c r="M13" s="849">
        <v>3666</v>
      </c>
      <c r="N13" s="832">
        <v>1</v>
      </c>
      <c r="O13" s="832">
        <v>611</v>
      </c>
      <c r="P13" s="849"/>
      <c r="Q13" s="849"/>
      <c r="R13" s="837"/>
      <c r="S13" s="850"/>
    </row>
    <row r="14" spans="1:19" ht="14.45" customHeight="1" x14ac:dyDescent="0.2">
      <c r="A14" s="831" t="s">
        <v>1827</v>
      </c>
      <c r="B14" s="832" t="s">
        <v>1828</v>
      </c>
      <c r="C14" s="832" t="s">
        <v>567</v>
      </c>
      <c r="D14" s="832" t="s">
        <v>1818</v>
      </c>
      <c r="E14" s="832" t="s">
        <v>1897</v>
      </c>
      <c r="F14" s="832" t="s">
        <v>1956</v>
      </c>
      <c r="G14" s="832" t="s">
        <v>1957</v>
      </c>
      <c r="H14" s="849">
        <v>1</v>
      </c>
      <c r="I14" s="849">
        <v>2330</v>
      </c>
      <c r="J14" s="832"/>
      <c r="K14" s="832">
        <v>2330</v>
      </c>
      <c r="L14" s="849"/>
      <c r="M14" s="849"/>
      <c r="N14" s="832"/>
      <c r="O14" s="832"/>
      <c r="P14" s="849"/>
      <c r="Q14" s="849"/>
      <c r="R14" s="837"/>
      <c r="S14" s="850"/>
    </row>
    <row r="15" spans="1:19" ht="14.45" customHeight="1" x14ac:dyDescent="0.2">
      <c r="A15" s="831" t="s">
        <v>1827</v>
      </c>
      <c r="B15" s="832" t="s">
        <v>1828</v>
      </c>
      <c r="C15" s="832" t="s">
        <v>567</v>
      </c>
      <c r="D15" s="832" t="s">
        <v>905</v>
      </c>
      <c r="E15" s="832" t="s">
        <v>1829</v>
      </c>
      <c r="F15" s="832" t="s">
        <v>1830</v>
      </c>
      <c r="G15" s="832" t="s">
        <v>1831</v>
      </c>
      <c r="H15" s="849"/>
      <c r="I15" s="849"/>
      <c r="J15" s="832"/>
      <c r="K15" s="832"/>
      <c r="L15" s="849"/>
      <c r="M15" s="849"/>
      <c r="N15" s="832"/>
      <c r="O15" s="832"/>
      <c r="P15" s="849">
        <v>6</v>
      </c>
      <c r="Q15" s="849">
        <v>10582.62</v>
      </c>
      <c r="R15" s="837"/>
      <c r="S15" s="850">
        <v>1763.7700000000002</v>
      </c>
    </row>
    <row r="16" spans="1:19" ht="14.45" customHeight="1" x14ac:dyDescent="0.2">
      <c r="A16" s="831" t="s">
        <v>1827</v>
      </c>
      <c r="B16" s="832" t="s">
        <v>1828</v>
      </c>
      <c r="C16" s="832" t="s">
        <v>567</v>
      </c>
      <c r="D16" s="832" t="s">
        <v>905</v>
      </c>
      <c r="E16" s="832" t="s">
        <v>1832</v>
      </c>
      <c r="F16" s="832" t="s">
        <v>1833</v>
      </c>
      <c r="G16" s="832" t="s">
        <v>1834</v>
      </c>
      <c r="H16" s="849">
        <v>1010</v>
      </c>
      <c r="I16" s="849">
        <v>23432</v>
      </c>
      <c r="J16" s="832"/>
      <c r="K16" s="832">
        <v>23.2</v>
      </c>
      <c r="L16" s="849"/>
      <c r="M16" s="849"/>
      <c r="N16" s="832"/>
      <c r="O16" s="832"/>
      <c r="P16" s="849">
        <v>1146</v>
      </c>
      <c r="Q16" s="849">
        <v>30277.320000000003</v>
      </c>
      <c r="R16" s="837"/>
      <c r="S16" s="850">
        <v>26.42</v>
      </c>
    </row>
    <row r="17" spans="1:19" ht="14.45" customHeight="1" x14ac:dyDescent="0.2">
      <c r="A17" s="831" t="s">
        <v>1827</v>
      </c>
      <c r="B17" s="832" t="s">
        <v>1828</v>
      </c>
      <c r="C17" s="832" t="s">
        <v>567</v>
      </c>
      <c r="D17" s="832" t="s">
        <v>905</v>
      </c>
      <c r="E17" s="832" t="s">
        <v>1832</v>
      </c>
      <c r="F17" s="832" t="s">
        <v>1835</v>
      </c>
      <c r="G17" s="832" t="s">
        <v>1836</v>
      </c>
      <c r="H17" s="849">
        <v>1930</v>
      </c>
      <c r="I17" s="849">
        <v>4990</v>
      </c>
      <c r="J17" s="832">
        <v>0.67792649592157261</v>
      </c>
      <c r="K17" s="832">
        <v>2.5854922279792745</v>
      </c>
      <c r="L17" s="849">
        <v>2834</v>
      </c>
      <c r="M17" s="849">
        <v>7360.6799999999985</v>
      </c>
      <c r="N17" s="832">
        <v>1</v>
      </c>
      <c r="O17" s="832">
        <v>2.5972759350740997</v>
      </c>
      <c r="P17" s="849">
        <v>4886</v>
      </c>
      <c r="Q17" s="849">
        <v>12774.909999999998</v>
      </c>
      <c r="R17" s="837">
        <v>1.735561116635963</v>
      </c>
      <c r="S17" s="850">
        <v>2.614594760540319</v>
      </c>
    </row>
    <row r="18" spans="1:19" ht="14.45" customHeight="1" x14ac:dyDescent="0.2">
      <c r="A18" s="831" t="s">
        <v>1827</v>
      </c>
      <c r="B18" s="832" t="s">
        <v>1828</v>
      </c>
      <c r="C18" s="832" t="s">
        <v>567</v>
      </c>
      <c r="D18" s="832" t="s">
        <v>905</v>
      </c>
      <c r="E18" s="832" t="s">
        <v>1832</v>
      </c>
      <c r="F18" s="832" t="s">
        <v>1837</v>
      </c>
      <c r="G18" s="832" t="s">
        <v>1838</v>
      </c>
      <c r="H18" s="849">
        <v>6060</v>
      </c>
      <c r="I18" s="849">
        <v>42815.4</v>
      </c>
      <c r="J18" s="832">
        <v>1.5568245657094548</v>
      </c>
      <c r="K18" s="832">
        <v>7.0652475247524755</v>
      </c>
      <c r="L18" s="849">
        <v>3825</v>
      </c>
      <c r="M18" s="849">
        <v>27501.75</v>
      </c>
      <c r="N18" s="832">
        <v>1</v>
      </c>
      <c r="O18" s="832">
        <v>7.19</v>
      </c>
      <c r="P18" s="849">
        <v>3535</v>
      </c>
      <c r="Q18" s="849">
        <v>25492.25</v>
      </c>
      <c r="R18" s="837">
        <v>0.92693192251402179</v>
      </c>
      <c r="S18" s="850">
        <v>7.2113861386138618</v>
      </c>
    </row>
    <row r="19" spans="1:19" ht="14.45" customHeight="1" x14ac:dyDescent="0.2">
      <c r="A19" s="831" t="s">
        <v>1827</v>
      </c>
      <c r="B19" s="832" t="s">
        <v>1828</v>
      </c>
      <c r="C19" s="832" t="s">
        <v>567</v>
      </c>
      <c r="D19" s="832" t="s">
        <v>905</v>
      </c>
      <c r="E19" s="832" t="s">
        <v>1832</v>
      </c>
      <c r="F19" s="832" t="s">
        <v>1843</v>
      </c>
      <c r="G19" s="832" t="s">
        <v>1844</v>
      </c>
      <c r="H19" s="849">
        <v>89984</v>
      </c>
      <c r="I19" s="849">
        <v>476015.36000000016</v>
      </c>
      <c r="J19" s="832">
        <v>0.55376044079583919</v>
      </c>
      <c r="K19" s="832">
        <v>5.2900000000000018</v>
      </c>
      <c r="L19" s="849">
        <v>160973</v>
      </c>
      <c r="M19" s="849">
        <v>859605.21000000043</v>
      </c>
      <c r="N19" s="832">
        <v>1</v>
      </c>
      <c r="O19" s="832">
        <v>5.3400583327638822</v>
      </c>
      <c r="P19" s="849">
        <v>118952</v>
      </c>
      <c r="Q19" s="849">
        <v>621628.43999999994</v>
      </c>
      <c r="R19" s="837">
        <v>0.72315573796952626</v>
      </c>
      <c r="S19" s="850">
        <v>5.2258763198601113</v>
      </c>
    </row>
    <row r="20" spans="1:19" ht="14.45" customHeight="1" x14ac:dyDescent="0.2">
      <c r="A20" s="831" t="s">
        <v>1827</v>
      </c>
      <c r="B20" s="832" t="s">
        <v>1828</v>
      </c>
      <c r="C20" s="832" t="s">
        <v>567</v>
      </c>
      <c r="D20" s="832" t="s">
        <v>905</v>
      </c>
      <c r="E20" s="832" t="s">
        <v>1832</v>
      </c>
      <c r="F20" s="832" t="s">
        <v>1845</v>
      </c>
      <c r="G20" s="832" t="s">
        <v>1846</v>
      </c>
      <c r="H20" s="849">
        <v>750.1</v>
      </c>
      <c r="I20" s="849">
        <v>6855.9100000000008</v>
      </c>
      <c r="J20" s="832">
        <v>0.49926740140140441</v>
      </c>
      <c r="K20" s="832">
        <v>9.1399946673776835</v>
      </c>
      <c r="L20" s="849">
        <v>1494</v>
      </c>
      <c r="M20" s="849">
        <v>13731.939999999999</v>
      </c>
      <c r="N20" s="832">
        <v>1</v>
      </c>
      <c r="O20" s="832">
        <v>9.1913922356091025</v>
      </c>
      <c r="P20" s="849">
        <v>775.5</v>
      </c>
      <c r="Q20" s="849">
        <v>7144.92</v>
      </c>
      <c r="R20" s="837">
        <v>0.5203139541827303</v>
      </c>
      <c r="S20" s="850">
        <v>9.21330754352031</v>
      </c>
    </row>
    <row r="21" spans="1:19" ht="14.45" customHeight="1" x14ac:dyDescent="0.2">
      <c r="A21" s="831" t="s">
        <v>1827</v>
      </c>
      <c r="B21" s="832" t="s">
        <v>1828</v>
      </c>
      <c r="C21" s="832" t="s">
        <v>567</v>
      </c>
      <c r="D21" s="832" t="s">
        <v>905</v>
      </c>
      <c r="E21" s="832" t="s">
        <v>1832</v>
      </c>
      <c r="F21" s="832" t="s">
        <v>1847</v>
      </c>
      <c r="G21" s="832" t="s">
        <v>1848</v>
      </c>
      <c r="H21" s="849">
        <v>280</v>
      </c>
      <c r="I21" s="849">
        <v>2570.4</v>
      </c>
      <c r="J21" s="832">
        <v>0.43818466353677626</v>
      </c>
      <c r="K21" s="832">
        <v>9.18</v>
      </c>
      <c r="L21" s="849">
        <v>639</v>
      </c>
      <c r="M21" s="849">
        <v>5866.0199999999995</v>
      </c>
      <c r="N21" s="832">
        <v>1</v>
      </c>
      <c r="O21" s="832">
        <v>9.18</v>
      </c>
      <c r="P21" s="849">
        <v>1198.9000000000001</v>
      </c>
      <c r="Q21" s="849">
        <v>11156.23</v>
      </c>
      <c r="R21" s="837">
        <v>1.9018397482449771</v>
      </c>
      <c r="S21" s="850">
        <v>9.3053882725831993</v>
      </c>
    </row>
    <row r="22" spans="1:19" ht="14.45" customHeight="1" x14ac:dyDescent="0.2">
      <c r="A22" s="831" t="s">
        <v>1827</v>
      </c>
      <c r="B22" s="832" t="s">
        <v>1828</v>
      </c>
      <c r="C22" s="832" t="s">
        <v>567</v>
      </c>
      <c r="D22" s="832" t="s">
        <v>905</v>
      </c>
      <c r="E22" s="832" t="s">
        <v>1832</v>
      </c>
      <c r="F22" s="832" t="s">
        <v>1849</v>
      </c>
      <c r="G22" s="832" t="s">
        <v>1850</v>
      </c>
      <c r="H22" s="849">
        <v>2701</v>
      </c>
      <c r="I22" s="849">
        <v>27329.190000000002</v>
      </c>
      <c r="J22" s="832">
        <v>1.7269073792882503</v>
      </c>
      <c r="K22" s="832">
        <v>10.118174750092559</v>
      </c>
      <c r="L22" s="849">
        <v>1554</v>
      </c>
      <c r="M22" s="849">
        <v>15825.510000000002</v>
      </c>
      <c r="N22" s="832">
        <v>1</v>
      </c>
      <c r="O22" s="832">
        <v>10.183725868725871</v>
      </c>
      <c r="P22" s="849">
        <v>652</v>
      </c>
      <c r="Q22" s="849">
        <v>6700.880000000001</v>
      </c>
      <c r="R22" s="837">
        <v>0.42342268906341723</v>
      </c>
      <c r="S22" s="850">
        <v>10.277423312883437</v>
      </c>
    </row>
    <row r="23" spans="1:19" ht="14.45" customHeight="1" x14ac:dyDescent="0.2">
      <c r="A23" s="831" t="s">
        <v>1827</v>
      </c>
      <c r="B23" s="832" t="s">
        <v>1828</v>
      </c>
      <c r="C23" s="832" t="s">
        <v>567</v>
      </c>
      <c r="D23" s="832" t="s">
        <v>905</v>
      </c>
      <c r="E23" s="832" t="s">
        <v>1832</v>
      </c>
      <c r="F23" s="832" t="s">
        <v>1853</v>
      </c>
      <c r="G23" s="832" t="s">
        <v>1854</v>
      </c>
      <c r="H23" s="849">
        <v>5.55</v>
      </c>
      <c r="I23" s="849">
        <v>251.35</v>
      </c>
      <c r="J23" s="832"/>
      <c r="K23" s="832">
        <v>45.288288288288285</v>
      </c>
      <c r="L23" s="849"/>
      <c r="M23" s="849"/>
      <c r="N23" s="832"/>
      <c r="O23" s="832"/>
      <c r="P23" s="849">
        <v>7.84</v>
      </c>
      <c r="Q23" s="849">
        <v>78.149999999999991</v>
      </c>
      <c r="R23" s="837"/>
      <c r="S23" s="850">
        <v>9.9681122448979576</v>
      </c>
    </row>
    <row r="24" spans="1:19" ht="14.45" customHeight="1" x14ac:dyDescent="0.2">
      <c r="A24" s="831" t="s">
        <v>1827</v>
      </c>
      <c r="B24" s="832" t="s">
        <v>1828</v>
      </c>
      <c r="C24" s="832" t="s">
        <v>567</v>
      </c>
      <c r="D24" s="832" t="s">
        <v>905</v>
      </c>
      <c r="E24" s="832" t="s">
        <v>1832</v>
      </c>
      <c r="F24" s="832" t="s">
        <v>1857</v>
      </c>
      <c r="G24" s="832" t="s">
        <v>1858</v>
      </c>
      <c r="H24" s="849">
        <v>1540</v>
      </c>
      <c r="I24" s="849">
        <v>31462.2</v>
      </c>
      <c r="J24" s="832">
        <v>0.32993251852201405</v>
      </c>
      <c r="K24" s="832">
        <v>20.43</v>
      </c>
      <c r="L24" s="849">
        <v>4705</v>
      </c>
      <c r="M24" s="849">
        <v>95359.5</v>
      </c>
      <c r="N24" s="832">
        <v>1</v>
      </c>
      <c r="O24" s="832">
        <v>20.26769394261424</v>
      </c>
      <c r="P24" s="849">
        <v>6055</v>
      </c>
      <c r="Q24" s="849">
        <v>121846.75</v>
      </c>
      <c r="R24" s="837">
        <v>1.2777620478295293</v>
      </c>
      <c r="S24" s="850">
        <v>20.123327828241123</v>
      </c>
    </row>
    <row r="25" spans="1:19" ht="14.45" customHeight="1" x14ac:dyDescent="0.2">
      <c r="A25" s="831" t="s">
        <v>1827</v>
      </c>
      <c r="B25" s="832" t="s">
        <v>1828</v>
      </c>
      <c r="C25" s="832" t="s">
        <v>567</v>
      </c>
      <c r="D25" s="832" t="s">
        <v>905</v>
      </c>
      <c r="E25" s="832" t="s">
        <v>1832</v>
      </c>
      <c r="F25" s="832" t="s">
        <v>1859</v>
      </c>
      <c r="G25" s="832" t="s">
        <v>1860</v>
      </c>
      <c r="H25" s="849"/>
      <c r="I25" s="849"/>
      <c r="J25" s="832"/>
      <c r="K25" s="832"/>
      <c r="L25" s="849">
        <v>3.1</v>
      </c>
      <c r="M25" s="849">
        <v>5016.51</v>
      </c>
      <c r="N25" s="832">
        <v>1</v>
      </c>
      <c r="O25" s="832">
        <v>1618.2290322580645</v>
      </c>
      <c r="P25" s="849">
        <v>4.17</v>
      </c>
      <c r="Q25" s="849">
        <v>5363.6900000000005</v>
      </c>
      <c r="R25" s="837">
        <v>1.0692074769112392</v>
      </c>
      <c r="S25" s="850">
        <v>1286.2565947242208</v>
      </c>
    </row>
    <row r="26" spans="1:19" ht="14.45" customHeight="1" x14ac:dyDescent="0.2">
      <c r="A26" s="831" t="s">
        <v>1827</v>
      </c>
      <c r="B26" s="832" t="s">
        <v>1828</v>
      </c>
      <c r="C26" s="832" t="s">
        <v>567</v>
      </c>
      <c r="D26" s="832" t="s">
        <v>905</v>
      </c>
      <c r="E26" s="832" t="s">
        <v>1832</v>
      </c>
      <c r="F26" s="832" t="s">
        <v>1863</v>
      </c>
      <c r="G26" s="832" t="s">
        <v>1864</v>
      </c>
      <c r="H26" s="849">
        <v>22</v>
      </c>
      <c r="I26" s="849">
        <v>43706.300000000017</v>
      </c>
      <c r="J26" s="832">
        <v>3.0789427152642133</v>
      </c>
      <c r="K26" s="832">
        <v>1986.6500000000008</v>
      </c>
      <c r="L26" s="849">
        <v>7</v>
      </c>
      <c r="M26" s="849">
        <v>14195.23</v>
      </c>
      <c r="N26" s="832">
        <v>1</v>
      </c>
      <c r="O26" s="832">
        <v>2027.8899999999999</v>
      </c>
      <c r="P26" s="849">
        <v>15</v>
      </c>
      <c r="Q26" s="849">
        <v>27486.77</v>
      </c>
      <c r="R26" s="837">
        <v>1.936338474262129</v>
      </c>
      <c r="S26" s="850">
        <v>1832.4513333333334</v>
      </c>
    </row>
    <row r="27" spans="1:19" ht="14.45" customHeight="1" x14ac:dyDescent="0.2">
      <c r="A27" s="831" t="s">
        <v>1827</v>
      </c>
      <c r="B27" s="832" t="s">
        <v>1828</v>
      </c>
      <c r="C27" s="832" t="s">
        <v>567</v>
      </c>
      <c r="D27" s="832" t="s">
        <v>905</v>
      </c>
      <c r="E27" s="832" t="s">
        <v>1832</v>
      </c>
      <c r="F27" s="832" t="s">
        <v>1867</v>
      </c>
      <c r="G27" s="832" t="s">
        <v>1868</v>
      </c>
      <c r="H27" s="849">
        <v>143577</v>
      </c>
      <c r="I27" s="849">
        <v>539841.11</v>
      </c>
      <c r="J27" s="832">
        <v>0.7924789085351831</v>
      </c>
      <c r="K27" s="832">
        <v>3.7599414251586256</v>
      </c>
      <c r="L27" s="849">
        <v>180847</v>
      </c>
      <c r="M27" s="849">
        <v>681205.65</v>
      </c>
      <c r="N27" s="832">
        <v>1</v>
      </c>
      <c r="O27" s="832">
        <v>3.7667511764087878</v>
      </c>
      <c r="P27" s="849">
        <v>114218</v>
      </c>
      <c r="Q27" s="849">
        <v>427538.87999999995</v>
      </c>
      <c r="R27" s="837">
        <v>0.62762086603362721</v>
      </c>
      <c r="S27" s="850">
        <v>3.7431830359487992</v>
      </c>
    </row>
    <row r="28" spans="1:19" ht="14.45" customHeight="1" x14ac:dyDescent="0.2">
      <c r="A28" s="831" t="s">
        <v>1827</v>
      </c>
      <c r="B28" s="832" t="s">
        <v>1828</v>
      </c>
      <c r="C28" s="832" t="s">
        <v>567</v>
      </c>
      <c r="D28" s="832" t="s">
        <v>905</v>
      </c>
      <c r="E28" s="832" t="s">
        <v>1832</v>
      </c>
      <c r="F28" s="832" t="s">
        <v>1869</v>
      </c>
      <c r="G28" s="832" t="s">
        <v>1870</v>
      </c>
      <c r="H28" s="849"/>
      <c r="I28" s="849"/>
      <c r="J28" s="832"/>
      <c r="K28" s="832"/>
      <c r="L28" s="849"/>
      <c r="M28" s="849"/>
      <c r="N28" s="832"/>
      <c r="O28" s="832"/>
      <c r="P28" s="849">
        <v>2404</v>
      </c>
      <c r="Q28" s="849">
        <v>14520.16</v>
      </c>
      <c r="R28" s="837"/>
      <c r="S28" s="850">
        <v>6.04</v>
      </c>
    </row>
    <row r="29" spans="1:19" ht="14.45" customHeight="1" x14ac:dyDescent="0.2">
      <c r="A29" s="831" t="s">
        <v>1827</v>
      </c>
      <c r="B29" s="832" t="s">
        <v>1828</v>
      </c>
      <c r="C29" s="832" t="s">
        <v>567</v>
      </c>
      <c r="D29" s="832" t="s">
        <v>905</v>
      </c>
      <c r="E29" s="832" t="s">
        <v>1832</v>
      </c>
      <c r="F29" s="832" t="s">
        <v>1873</v>
      </c>
      <c r="G29" s="832" t="s">
        <v>1874</v>
      </c>
      <c r="H29" s="849"/>
      <c r="I29" s="849"/>
      <c r="J29" s="832"/>
      <c r="K29" s="832"/>
      <c r="L29" s="849"/>
      <c r="M29" s="849"/>
      <c r="N29" s="832"/>
      <c r="O29" s="832"/>
      <c r="P29" s="849">
        <v>1305</v>
      </c>
      <c r="Q29" s="849">
        <v>200601.90000000002</v>
      </c>
      <c r="R29" s="837"/>
      <c r="S29" s="850">
        <v>153.71793103448277</v>
      </c>
    </row>
    <row r="30" spans="1:19" ht="14.45" customHeight="1" x14ac:dyDescent="0.2">
      <c r="A30" s="831" t="s">
        <v>1827</v>
      </c>
      <c r="B30" s="832" t="s">
        <v>1828</v>
      </c>
      <c r="C30" s="832" t="s">
        <v>567</v>
      </c>
      <c r="D30" s="832" t="s">
        <v>905</v>
      </c>
      <c r="E30" s="832" t="s">
        <v>1832</v>
      </c>
      <c r="F30" s="832" t="s">
        <v>1875</v>
      </c>
      <c r="G30" s="832" t="s">
        <v>1876</v>
      </c>
      <c r="H30" s="849">
        <v>6560</v>
      </c>
      <c r="I30" s="849">
        <v>132636.70000000001</v>
      </c>
      <c r="J30" s="832">
        <v>0.95119987986356425</v>
      </c>
      <c r="K30" s="832">
        <v>20.219009146341467</v>
      </c>
      <c r="L30" s="849">
        <v>6776</v>
      </c>
      <c r="M30" s="849">
        <v>139441.46000000002</v>
      </c>
      <c r="N30" s="832">
        <v>1</v>
      </c>
      <c r="O30" s="832">
        <v>20.578727863046048</v>
      </c>
      <c r="P30" s="849">
        <v>5296</v>
      </c>
      <c r="Q30" s="849">
        <v>108133.7</v>
      </c>
      <c r="R30" s="837">
        <v>0.77547739388270875</v>
      </c>
      <c r="S30" s="850">
        <v>20.417994712990936</v>
      </c>
    </row>
    <row r="31" spans="1:19" ht="14.45" customHeight="1" x14ac:dyDescent="0.2">
      <c r="A31" s="831" t="s">
        <v>1827</v>
      </c>
      <c r="B31" s="832" t="s">
        <v>1828</v>
      </c>
      <c r="C31" s="832" t="s">
        <v>567</v>
      </c>
      <c r="D31" s="832" t="s">
        <v>905</v>
      </c>
      <c r="E31" s="832" t="s">
        <v>1832</v>
      </c>
      <c r="F31" s="832" t="s">
        <v>1879</v>
      </c>
      <c r="G31" s="832" t="s">
        <v>1880</v>
      </c>
      <c r="H31" s="849">
        <v>2</v>
      </c>
      <c r="I31" s="849">
        <v>217124.4</v>
      </c>
      <c r="J31" s="832"/>
      <c r="K31" s="832">
        <v>108562.2</v>
      </c>
      <c r="L31" s="849"/>
      <c r="M31" s="849"/>
      <c r="N31" s="832"/>
      <c r="O31" s="832"/>
      <c r="P31" s="849"/>
      <c r="Q31" s="849"/>
      <c r="R31" s="837"/>
      <c r="S31" s="850"/>
    </row>
    <row r="32" spans="1:19" ht="14.45" customHeight="1" x14ac:dyDescent="0.2">
      <c r="A32" s="831" t="s">
        <v>1827</v>
      </c>
      <c r="B32" s="832" t="s">
        <v>1828</v>
      </c>
      <c r="C32" s="832" t="s">
        <v>567</v>
      </c>
      <c r="D32" s="832" t="s">
        <v>905</v>
      </c>
      <c r="E32" s="832" t="s">
        <v>1832</v>
      </c>
      <c r="F32" s="832" t="s">
        <v>1881</v>
      </c>
      <c r="G32" s="832" t="s">
        <v>1882</v>
      </c>
      <c r="H32" s="849">
        <v>2330</v>
      </c>
      <c r="I32" s="849">
        <v>46227.199999999997</v>
      </c>
      <c r="J32" s="832">
        <v>1.000112500540868</v>
      </c>
      <c r="K32" s="832">
        <v>19.84</v>
      </c>
      <c r="L32" s="849">
        <v>2420</v>
      </c>
      <c r="M32" s="849">
        <v>46222</v>
      </c>
      <c r="N32" s="832">
        <v>1</v>
      </c>
      <c r="O32" s="832">
        <v>19.100000000000001</v>
      </c>
      <c r="P32" s="849">
        <v>2795</v>
      </c>
      <c r="Q32" s="849">
        <v>53867.95</v>
      </c>
      <c r="R32" s="837">
        <v>1.1654179827787634</v>
      </c>
      <c r="S32" s="850">
        <v>19.272969588550982</v>
      </c>
    </row>
    <row r="33" spans="1:19" ht="14.45" customHeight="1" x14ac:dyDescent="0.2">
      <c r="A33" s="831" t="s">
        <v>1827</v>
      </c>
      <c r="B33" s="832" t="s">
        <v>1828</v>
      </c>
      <c r="C33" s="832" t="s">
        <v>567</v>
      </c>
      <c r="D33" s="832" t="s">
        <v>905</v>
      </c>
      <c r="E33" s="832" t="s">
        <v>1832</v>
      </c>
      <c r="F33" s="832" t="s">
        <v>1883</v>
      </c>
      <c r="G33" s="832" t="s">
        <v>1884</v>
      </c>
      <c r="H33" s="849">
        <v>700</v>
      </c>
      <c r="I33" s="849">
        <v>14231</v>
      </c>
      <c r="J33" s="832"/>
      <c r="K33" s="832">
        <v>20.329999999999998</v>
      </c>
      <c r="L33" s="849"/>
      <c r="M33" s="849"/>
      <c r="N33" s="832"/>
      <c r="O33" s="832"/>
      <c r="P33" s="849"/>
      <c r="Q33" s="849"/>
      <c r="R33" s="837"/>
      <c r="S33" s="850"/>
    </row>
    <row r="34" spans="1:19" ht="14.45" customHeight="1" x14ac:dyDescent="0.2">
      <c r="A34" s="831" t="s">
        <v>1827</v>
      </c>
      <c r="B34" s="832" t="s">
        <v>1828</v>
      </c>
      <c r="C34" s="832" t="s">
        <v>567</v>
      </c>
      <c r="D34" s="832" t="s">
        <v>905</v>
      </c>
      <c r="E34" s="832" t="s">
        <v>1832</v>
      </c>
      <c r="F34" s="832" t="s">
        <v>1889</v>
      </c>
      <c r="G34" s="832" t="s">
        <v>1890</v>
      </c>
      <c r="H34" s="849"/>
      <c r="I34" s="849"/>
      <c r="J34" s="832"/>
      <c r="K34" s="832"/>
      <c r="L34" s="849">
        <v>170</v>
      </c>
      <c r="M34" s="849">
        <v>12110.8</v>
      </c>
      <c r="N34" s="832">
        <v>1</v>
      </c>
      <c r="O34" s="832">
        <v>71.239999999999995</v>
      </c>
      <c r="P34" s="849"/>
      <c r="Q34" s="849"/>
      <c r="R34" s="837"/>
      <c r="S34" s="850"/>
    </row>
    <row r="35" spans="1:19" ht="14.45" customHeight="1" x14ac:dyDescent="0.2">
      <c r="A35" s="831" t="s">
        <v>1827</v>
      </c>
      <c r="B35" s="832" t="s">
        <v>1828</v>
      </c>
      <c r="C35" s="832" t="s">
        <v>567</v>
      </c>
      <c r="D35" s="832" t="s">
        <v>905</v>
      </c>
      <c r="E35" s="832" t="s">
        <v>1897</v>
      </c>
      <c r="F35" s="832" t="s">
        <v>1898</v>
      </c>
      <c r="G35" s="832" t="s">
        <v>1899</v>
      </c>
      <c r="H35" s="849">
        <v>83</v>
      </c>
      <c r="I35" s="849">
        <v>3071</v>
      </c>
      <c r="J35" s="832">
        <v>1.1066666666666667</v>
      </c>
      <c r="K35" s="832">
        <v>37</v>
      </c>
      <c r="L35" s="849">
        <v>75</v>
      </c>
      <c r="M35" s="849">
        <v>2775</v>
      </c>
      <c r="N35" s="832">
        <v>1</v>
      </c>
      <c r="O35" s="832">
        <v>37</v>
      </c>
      <c r="P35" s="849">
        <v>91</v>
      </c>
      <c r="Q35" s="849">
        <v>3458</v>
      </c>
      <c r="R35" s="837">
        <v>1.2461261261261261</v>
      </c>
      <c r="S35" s="850">
        <v>38</v>
      </c>
    </row>
    <row r="36" spans="1:19" ht="14.45" customHeight="1" x14ac:dyDescent="0.2">
      <c r="A36" s="831" t="s">
        <v>1827</v>
      </c>
      <c r="B36" s="832" t="s">
        <v>1828</v>
      </c>
      <c r="C36" s="832" t="s">
        <v>567</v>
      </c>
      <c r="D36" s="832" t="s">
        <v>905</v>
      </c>
      <c r="E36" s="832" t="s">
        <v>1897</v>
      </c>
      <c r="F36" s="832" t="s">
        <v>1900</v>
      </c>
      <c r="G36" s="832" t="s">
        <v>1901</v>
      </c>
      <c r="H36" s="849">
        <v>26</v>
      </c>
      <c r="I36" s="849">
        <v>11544</v>
      </c>
      <c r="J36" s="832">
        <v>0.47272727272727272</v>
      </c>
      <c r="K36" s="832">
        <v>444</v>
      </c>
      <c r="L36" s="849">
        <v>55</v>
      </c>
      <c r="M36" s="849">
        <v>24420</v>
      </c>
      <c r="N36" s="832">
        <v>1</v>
      </c>
      <c r="O36" s="832">
        <v>444</v>
      </c>
      <c r="P36" s="849">
        <v>43</v>
      </c>
      <c r="Q36" s="849">
        <v>19221</v>
      </c>
      <c r="R36" s="837">
        <v>0.78710073710073714</v>
      </c>
      <c r="S36" s="850">
        <v>447</v>
      </c>
    </row>
    <row r="37" spans="1:19" ht="14.45" customHeight="1" x14ac:dyDescent="0.2">
      <c r="A37" s="831" t="s">
        <v>1827</v>
      </c>
      <c r="B37" s="832" t="s">
        <v>1828</v>
      </c>
      <c r="C37" s="832" t="s">
        <v>567</v>
      </c>
      <c r="D37" s="832" t="s">
        <v>905</v>
      </c>
      <c r="E37" s="832" t="s">
        <v>1897</v>
      </c>
      <c r="F37" s="832" t="s">
        <v>1902</v>
      </c>
      <c r="G37" s="832" t="s">
        <v>1903</v>
      </c>
      <c r="H37" s="849">
        <v>228</v>
      </c>
      <c r="I37" s="849">
        <v>40356</v>
      </c>
      <c r="J37" s="832">
        <v>0.78179000387446729</v>
      </c>
      <c r="K37" s="832">
        <v>177</v>
      </c>
      <c r="L37" s="849">
        <v>290</v>
      </c>
      <c r="M37" s="849">
        <v>51620</v>
      </c>
      <c r="N37" s="832">
        <v>1</v>
      </c>
      <c r="O37" s="832">
        <v>178</v>
      </c>
      <c r="P37" s="849">
        <v>296</v>
      </c>
      <c r="Q37" s="849">
        <v>52984</v>
      </c>
      <c r="R37" s="837">
        <v>1.0264238667183263</v>
      </c>
      <c r="S37" s="850">
        <v>179</v>
      </c>
    </row>
    <row r="38" spans="1:19" ht="14.45" customHeight="1" x14ac:dyDescent="0.2">
      <c r="A38" s="831" t="s">
        <v>1827</v>
      </c>
      <c r="B38" s="832" t="s">
        <v>1828</v>
      </c>
      <c r="C38" s="832" t="s">
        <v>567</v>
      </c>
      <c r="D38" s="832" t="s">
        <v>905</v>
      </c>
      <c r="E38" s="832" t="s">
        <v>1897</v>
      </c>
      <c r="F38" s="832" t="s">
        <v>1904</v>
      </c>
      <c r="G38" s="832" t="s">
        <v>1905</v>
      </c>
      <c r="H38" s="849">
        <v>4</v>
      </c>
      <c r="I38" s="849">
        <v>1408</v>
      </c>
      <c r="J38" s="832"/>
      <c r="K38" s="832">
        <v>352</v>
      </c>
      <c r="L38" s="849"/>
      <c r="M38" s="849"/>
      <c r="N38" s="832"/>
      <c r="O38" s="832"/>
      <c r="P38" s="849"/>
      <c r="Q38" s="849"/>
      <c r="R38" s="837"/>
      <c r="S38" s="850"/>
    </row>
    <row r="39" spans="1:19" ht="14.45" customHeight="1" x14ac:dyDescent="0.2">
      <c r="A39" s="831" t="s">
        <v>1827</v>
      </c>
      <c r="B39" s="832" t="s">
        <v>1828</v>
      </c>
      <c r="C39" s="832" t="s">
        <v>567</v>
      </c>
      <c r="D39" s="832" t="s">
        <v>905</v>
      </c>
      <c r="E39" s="832" t="s">
        <v>1897</v>
      </c>
      <c r="F39" s="832" t="s">
        <v>1906</v>
      </c>
      <c r="G39" s="832" t="s">
        <v>1907</v>
      </c>
      <c r="H39" s="849">
        <v>5</v>
      </c>
      <c r="I39" s="849">
        <v>1590</v>
      </c>
      <c r="J39" s="832"/>
      <c r="K39" s="832">
        <v>318</v>
      </c>
      <c r="L39" s="849"/>
      <c r="M39" s="849"/>
      <c r="N39" s="832"/>
      <c r="O39" s="832"/>
      <c r="P39" s="849">
        <v>6</v>
      </c>
      <c r="Q39" s="849">
        <v>1914</v>
      </c>
      <c r="R39" s="837"/>
      <c r="S39" s="850">
        <v>319</v>
      </c>
    </row>
    <row r="40" spans="1:19" ht="14.45" customHeight="1" x14ac:dyDescent="0.2">
      <c r="A40" s="831" t="s">
        <v>1827</v>
      </c>
      <c r="B40" s="832" t="s">
        <v>1828</v>
      </c>
      <c r="C40" s="832" t="s">
        <v>567</v>
      </c>
      <c r="D40" s="832" t="s">
        <v>905</v>
      </c>
      <c r="E40" s="832" t="s">
        <v>1897</v>
      </c>
      <c r="F40" s="832" t="s">
        <v>1910</v>
      </c>
      <c r="G40" s="832" t="s">
        <v>1911</v>
      </c>
      <c r="H40" s="849">
        <v>4</v>
      </c>
      <c r="I40" s="849">
        <v>8156</v>
      </c>
      <c r="J40" s="832">
        <v>0.28557422969187674</v>
      </c>
      <c r="K40" s="832">
        <v>2039</v>
      </c>
      <c r="L40" s="849">
        <v>14</v>
      </c>
      <c r="M40" s="849">
        <v>28560</v>
      </c>
      <c r="N40" s="832">
        <v>1</v>
      </c>
      <c r="O40" s="832">
        <v>2040</v>
      </c>
      <c r="P40" s="849">
        <v>8</v>
      </c>
      <c r="Q40" s="849">
        <v>16376</v>
      </c>
      <c r="R40" s="837">
        <v>0.57338935574229688</v>
      </c>
      <c r="S40" s="850">
        <v>2047</v>
      </c>
    </row>
    <row r="41" spans="1:19" ht="14.45" customHeight="1" x14ac:dyDescent="0.2">
      <c r="A41" s="831" t="s">
        <v>1827</v>
      </c>
      <c r="B41" s="832" t="s">
        <v>1828</v>
      </c>
      <c r="C41" s="832" t="s">
        <v>567</v>
      </c>
      <c r="D41" s="832" t="s">
        <v>905</v>
      </c>
      <c r="E41" s="832" t="s">
        <v>1897</v>
      </c>
      <c r="F41" s="832" t="s">
        <v>1914</v>
      </c>
      <c r="G41" s="832" t="s">
        <v>1915</v>
      </c>
      <c r="H41" s="849">
        <v>1</v>
      </c>
      <c r="I41" s="849">
        <v>667</v>
      </c>
      <c r="J41" s="832"/>
      <c r="K41" s="832">
        <v>667</v>
      </c>
      <c r="L41" s="849"/>
      <c r="M41" s="849"/>
      <c r="N41" s="832"/>
      <c r="O41" s="832"/>
      <c r="P41" s="849"/>
      <c r="Q41" s="849"/>
      <c r="R41" s="837"/>
      <c r="S41" s="850"/>
    </row>
    <row r="42" spans="1:19" ht="14.45" customHeight="1" x14ac:dyDescent="0.2">
      <c r="A42" s="831" t="s">
        <v>1827</v>
      </c>
      <c r="B42" s="832" t="s">
        <v>1828</v>
      </c>
      <c r="C42" s="832" t="s">
        <v>567</v>
      </c>
      <c r="D42" s="832" t="s">
        <v>905</v>
      </c>
      <c r="E42" s="832" t="s">
        <v>1897</v>
      </c>
      <c r="F42" s="832" t="s">
        <v>1918</v>
      </c>
      <c r="G42" s="832" t="s">
        <v>1919</v>
      </c>
      <c r="H42" s="849">
        <v>15</v>
      </c>
      <c r="I42" s="849">
        <v>21465</v>
      </c>
      <c r="J42" s="832">
        <v>0.71378691141260975</v>
      </c>
      <c r="K42" s="832">
        <v>1431</v>
      </c>
      <c r="L42" s="849">
        <v>21</v>
      </c>
      <c r="M42" s="849">
        <v>30072</v>
      </c>
      <c r="N42" s="832">
        <v>1</v>
      </c>
      <c r="O42" s="832">
        <v>1432</v>
      </c>
      <c r="P42" s="849">
        <v>12</v>
      </c>
      <c r="Q42" s="849">
        <v>17244</v>
      </c>
      <c r="R42" s="837">
        <v>0.57342378292098961</v>
      </c>
      <c r="S42" s="850">
        <v>1437</v>
      </c>
    </row>
    <row r="43" spans="1:19" ht="14.45" customHeight="1" x14ac:dyDescent="0.2">
      <c r="A43" s="831" t="s">
        <v>1827</v>
      </c>
      <c r="B43" s="832" t="s">
        <v>1828</v>
      </c>
      <c r="C43" s="832" t="s">
        <v>567</v>
      </c>
      <c r="D43" s="832" t="s">
        <v>905</v>
      </c>
      <c r="E43" s="832" t="s">
        <v>1897</v>
      </c>
      <c r="F43" s="832" t="s">
        <v>1920</v>
      </c>
      <c r="G43" s="832" t="s">
        <v>1921</v>
      </c>
      <c r="H43" s="849">
        <v>23</v>
      </c>
      <c r="I43" s="849">
        <v>43976</v>
      </c>
      <c r="J43" s="832">
        <v>1.0441141554679709</v>
      </c>
      <c r="K43" s="832">
        <v>1912</v>
      </c>
      <c r="L43" s="849">
        <v>22</v>
      </c>
      <c r="M43" s="849">
        <v>42118</v>
      </c>
      <c r="N43" s="832">
        <v>1</v>
      </c>
      <c r="O43" s="832">
        <v>1914.4545454545455</v>
      </c>
      <c r="P43" s="849">
        <v>13</v>
      </c>
      <c r="Q43" s="849">
        <v>24960</v>
      </c>
      <c r="R43" s="837">
        <v>0.59262073222850087</v>
      </c>
      <c r="S43" s="850">
        <v>1920</v>
      </c>
    </row>
    <row r="44" spans="1:19" ht="14.45" customHeight="1" x14ac:dyDescent="0.2">
      <c r="A44" s="831" t="s">
        <v>1827</v>
      </c>
      <c r="B44" s="832" t="s">
        <v>1828</v>
      </c>
      <c r="C44" s="832" t="s">
        <v>567</v>
      </c>
      <c r="D44" s="832" t="s">
        <v>905</v>
      </c>
      <c r="E44" s="832" t="s">
        <v>1897</v>
      </c>
      <c r="F44" s="832" t="s">
        <v>1924</v>
      </c>
      <c r="G44" s="832" t="s">
        <v>1925</v>
      </c>
      <c r="H44" s="849">
        <v>17</v>
      </c>
      <c r="I44" s="849">
        <v>20621</v>
      </c>
      <c r="J44" s="832">
        <v>0.80885698595748023</v>
      </c>
      <c r="K44" s="832">
        <v>1213</v>
      </c>
      <c r="L44" s="849">
        <v>21</v>
      </c>
      <c r="M44" s="849">
        <v>25494</v>
      </c>
      <c r="N44" s="832">
        <v>1</v>
      </c>
      <c r="O44" s="832">
        <v>1214</v>
      </c>
      <c r="P44" s="849">
        <v>13</v>
      </c>
      <c r="Q44" s="849">
        <v>15847</v>
      </c>
      <c r="R44" s="837">
        <v>0.62159723856593707</v>
      </c>
      <c r="S44" s="850">
        <v>1219</v>
      </c>
    </row>
    <row r="45" spans="1:19" ht="14.45" customHeight="1" x14ac:dyDescent="0.2">
      <c r="A45" s="831" t="s">
        <v>1827</v>
      </c>
      <c r="B45" s="832" t="s">
        <v>1828</v>
      </c>
      <c r="C45" s="832" t="s">
        <v>567</v>
      </c>
      <c r="D45" s="832" t="s">
        <v>905</v>
      </c>
      <c r="E45" s="832" t="s">
        <v>1897</v>
      </c>
      <c r="F45" s="832" t="s">
        <v>1928</v>
      </c>
      <c r="G45" s="832" t="s">
        <v>1929</v>
      </c>
      <c r="H45" s="849">
        <v>22</v>
      </c>
      <c r="I45" s="849">
        <v>15004</v>
      </c>
      <c r="J45" s="832">
        <v>3.1428571428571428</v>
      </c>
      <c r="K45" s="832">
        <v>682</v>
      </c>
      <c r="L45" s="849">
        <v>7</v>
      </c>
      <c r="M45" s="849">
        <v>4774</v>
      </c>
      <c r="N45" s="832">
        <v>1</v>
      </c>
      <c r="O45" s="832">
        <v>682</v>
      </c>
      <c r="P45" s="849">
        <v>15</v>
      </c>
      <c r="Q45" s="849">
        <v>10275</v>
      </c>
      <c r="R45" s="837">
        <v>2.1522832006702974</v>
      </c>
      <c r="S45" s="850">
        <v>685</v>
      </c>
    </row>
    <row r="46" spans="1:19" ht="14.45" customHeight="1" x14ac:dyDescent="0.2">
      <c r="A46" s="831" t="s">
        <v>1827</v>
      </c>
      <c r="B46" s="832" t="s">
        <v>1828</v>
      </c>
      <c r="C46" s="832" t="s">
        <v>567</v>
      </c>
      <c r="D46" s="832" t="s">
        <v>905</v>
      </c>
      <c r="E46" s="832" t="s">
        <v>1897</v>
      </c>
      <c r="F46" s="832" t="s">
        <v>1930</v>
      </c>
      <c r="G46" s="832" t="s">
        <v>1931</v>
      </c>
      <c r="H46" s="849">
        <v>19</v>
      </c>
      <c r="I46" s="849">
        <v>13623</v>
      </c>
      <c r="J46" s="832">
        <v>1.4615384615384615</v>
      </c>
      <c r="K46" s="832">
        <v>717</v>
      </c>
      <c r="L46" s="849">
        <v>13</v>
      </c>
      <c r="M46" s="849">
        <v>9321</v>
      </c>
      <c r="N46" s="832">
        <v>1</v>
      </c>
      <c r="O46" s="832">
        <v>717</v>
      </c>
      <c r="P46" s="849">
        <v>19</v>
      </c>
      <c r="Q46" s="849">
        <v>13680</v>
      </c>
      <c r="R46" s="837">
        <v>1.4676536852269071</v>
      </c>
      <c r="S46" s="850">
        <v>720</v>
      </c>
    </row>
    <row r="47" spans="1:19" ht="14.45" customHeight="1" x14ac:dyDescent="0.2">
      <c r="A47" s="831" t="s">
        <v>1827</v>
      </c>
      <c r="B47" s="832" t="s">
        <v>1828</v>
      </c>
      <c r="C47" s="832" t="s">
        <v>567</v>
      </c>
      <c r="D47" s="832" t="s">
        <v>905</v>
      </c>
      <c r="E47" s="832" t="s">
        <v>1897</v>
      </c>
      <c r="F47" s="832" t="s">
        <v>1932</v>
      </c>
      <c r="G47" s="832" t="s">
        <v>1933</v>
      </c>
      <c r="H47" s="849">
        <v>5</v>
      </c>
      <c r="I47" s="849">
        <v>13190</v>
      </c>
      <c r="J47" s="832"/>
      <c r="K47" s="832">
        <v>2638</v>
      </c>
      <c r="L47" s="849"/>
      <c r="M47" s="849"/>
      <c r="N47" s="832"/>
      <c r="O47" s="832"/>
      <c r="P47" s="849"/>
      <c r="Q47" s="849"/>
      <c r="R47" s="837"/>
      <c r="S47" s="850"/>
    </row>
    <row r="48" spans="1:19" ht="14.45" customHeight="1" x14ac:dyDescent="0.2">
      <c r="A48" s="831" t="s">
        <v>1827</v>
      </c>
      <c r="B48" s="832" t="s">
        <v>1828</v>
      </c>
      <c r="C48" s="832" t="s">
        <v>567</v>
      </c>
      <c r="D48" s="832" t="s">
        <v>905</v>
      </c>
      <c r="E48" s="832" t="s">
        <v>1897</v>
      </c>
      <c r="F48" s="832" t="s">
        <v>1934</v>
      </c>
      <c r="G48" s="832" t="s">
        <v>1935</v>
      </c>
      <c r="H48" s="849">
        <v>681</v>
      </c>
      <c r="I48" s="849">
        <v>1242825</v>
      </c>
      <c r="J48" s="832">
        <v>0.68199103574070374</v>
      </c>
      <c r="K48" s="832">
        <v>1825</v>
      </c>
      <c r="L48" s="849">
        <v>998</v>
      </c>
      <c r="M48" s="849">
        <v>1822348</v>
      </c>
      <c r="N48" s="832">
        <v>1</v>
      </c>
      <c r="O48" s="832">
        <v>1826</v>
      </c>
      <c r="P48" s="849">
        <v>785</v>
      </c>
      <c r="Q48" s="849">
        <v>1437335</v>
      </c>
      <c r="R48" s="837">
        <v>0.78872696104146955</v>
      </c>
      <c r="S48" s="850">
        <v>1831</v>
      </c>
    </row>
    <row r="49" spans="1:19" ht="14.45" customHeight="1" x14ac:dyDescent="0.2">
      <c r="A49" s="831" t="s">
        <v>1827</v>
      </c>
      <c r="B49" s="832" t="s">
        <v>1828</v>
      </c>
      <c r="C49" s="832" t="s">
        <v>567</v>
      </c>
      <c r="D49" s="832" t="s">
        <v>905</v>
      </c>
      <c r="E49" s="832" t="s">
        <v>1897</v>
      </c>
      <c r="F49" s="832" t="s">
        <v>1936</v>
      </c>
      <c r="G49" s="832" t="s">
        <v>1937</v>
      </c>
      <c r="H49" s="849">
        <v>217</v>
      </c>
      <c r="I49" s="849">
        <v>93093</v>
      </c>
      <c r="J49" s="832">
        <v>0.56526200740785715</v>
      </c>
      <c r="K49" s="832">
        <v>429</v>
      </c>
      <c r="L49" s="849">
        <v>383</v>
      </c>
      <c r="M49" s="849">
        <v>164690</v>
      </c>
      <c r="N49" s="832">
        <v>1</v>
      </c>
      <c r="O49" s="832">
        <v>430</v>
      </c>
      <c r="P49" s="849">
        <v>321</v>
      </c>
      <c r="Q49" s="849">
        <v>138351</v>
      </c>
      <c r="R49" s="837">
        <v>0.84006922096059267</v>
      </c>
      <c r="S49" s="850">
        <v>431</v>
      </c>
    </row>
    <row r="50" spans="1:19" ht="14.45" customHeight="1" x14ac:dyDescent="0.2">
      <c r="A50" s="831" t="s">
        <v>1827</v>
      </c>
      <c r="B50" s="832" t="s">
        <v>1828</v>
      </c>
      <c r="C50" s="832" t="s">
        <v>567</v>
      </c>
      <c r="D50" s="832" t="s">
        <v>905</v>
      </c>
      <c r="E50" s="832" t="s">
        <v>1897</v>
      </c>
      <c r="F50" s="832" t="s">
        <v>1938</v>
      </c>
      <c r="G50" s="832" t="s">
        <v>1939</v>
      </c>
      <c r="H50" s="849">
        <v>25</v>
      </c>
      <c r="I50" s="849">
        <v>88000</v>
      </c>
      <c r="J50" s="832">
        <v>0.67529198704667193</v>
      </c>
      <c r="K50" s="832">
        <v>3520</v>
      </c>
      <c r="L50" s="849">
        <v>37</v>
      </c>
      <c r="M50" s="849">
        <v>130314</v>
      </c>
      <c r="N50" s="832">
        <v>1</v>
      </c>
      <c r="O50" s="832">
        <v>3522</v>
      </c>
      <c r="P50" s="849">
        <v>23</v>
      </c>
      <c r="Q50" s="849">
        <v>81259</v>
      </c>
      <c r="R50" s="837">
        <v>0.62356308608438082</v>
      </c>
      <c r="S50" s="850">
        <v>3533</v>
      </c>
    </row>
    <row r="51" spans="1:19" ht="14.45" customHeight="1" x14ac:dyDescent="0.2">
      <c r="A51" s="831" t="s">
        <v>1827</v>
      </c>
      <c r="B51" s="832" t="s">
        <v>1828</v>
      </c>
      <c r="C51" s="832" t="s">
        <v>567</v>
      </c>
      <c r="D51" s="832" t="s">
        <v>905</v>
      </c>
      <c r="E51" s="832" t="s">
        <v>1897</v>
      </c>
      <c r="F51" s="832" t="s">
        <v>1942</v>
      </c>
      <c r="G51" s="832" t="s">
        <v>1943</v>
      </c>
      <c r="H51" s="849">
        <v>222</v>
      </c>
      <c r="I51" s="849">
        <v>7400.01</v>
      </c>
      <c r="J51" s="832">
        <v>1.0137</v>
      </c>
      <c r="K51" s="832">
        <v>33.333378378378377</v>
      </c>
      <c r="L51" s="849">
        <v>219</v>
      </c>
      <c r="M51" s="849">
        <v>7300</v>
      </c>
      <c r="N51" s="832">
        <v>1</v>
      </c>
      <c r="O51" s="832">
        <v>33.333333333333336</v>
      </c>
      <c r="P51" s="849">
        <v>295</v>
      </c>
      <c r="Q51" s="849">
        <v>9833.34</v>
      </c>
      <c r="R51" s="837">
        <v>1.3470328767123287</v>
      </c>
      <c r="S51" s="850">
        <v>33.333355932203389</v>
      </c>
    </row>
    <row r="52" spans="1:19" ht="14.45" customHeight="1" x14ac:dyDescent="0.2">
      <c r="A52" s="831" t="s">
        <v>1827</v>
      </c>
      <c r="B52" s="832" t="s">
        <v>1828</v>
      </c>
      <c r="C52" s="832" t="s">
        <v>567</v>
      </c>
      <c r="D52" s="832" t="s">
        <v>905</v>
      </c>
      <c r="E52" s="832" t="s">
        <v>1897</v>
      </c>
      <c r="F52" s="832" t="s">
        <v>1944</v>
      </c>
      <c r="G52" s="832" t="s">
        <v>1945</v>
      </c>
      <c r="H52" s="849">
        <v>229</v>
      </c>
      <c r="I52" s="849">
        <v>8473</v>
      </c>
      <c r="J52" s="832">
        <v>0.79238754325259519</v>
      </c>
      <c r="K52" s="832">
        <v>37</v>
      </c>
      <c r="L52" s="849">
        <v>289</v>
      </c>
      <c r="M52" s="849">
        <v>10693</v>
      </c>
      <c r="N52" s="832">
        <v>1</v>
      </c>
      <c r="O52" s="832">
        <v>37</v>
      </c>
      <c r="P52" s="849">
        <v>293</v>
      </c>
      <c r="Q52" s="849">
        <v>11134</v>
      </c>
      <c r="R52" s="837">
        <v>1.0412419339754979</v>
      </c>
      <c r="S52" s="850">
        <v>38</v>
      </c>
    </row>
    <row r="53" spans="1:19" ht="14.45" customHeight="1" x14ac:dyDescent="0.2">
      <c r="A53" s="831" t="s">
        <v>1827</v>
      </c>
      <c r="B53" s="832" t="s">
        <v>1828</v>
      </c>
      <c r="C53" s="832" t="s">
        <v>567</v>
      </c>
      <c r="D53" s="832" t="s">
        <v>905</v>
      </c>
      <c r="E53" s="832" t="s">
        <v>1897</v>
      </c>
      <c r="F53" s="832" t="s">
        <v>1946</v>
      </c>
      <c r="G53" s="832" t="s">
        <v>1947</v>
      </c>
      <c r="H53" s="849">
        <v>86</v>
      </c>
      <c r="I53" s="849">
        <v>52460</v>
      </c>
      <c r="J53" s="832">
        <v>0.55752757880417458</v>
      </c>
      <c r="K53" s="832">
        <v>610</v>
      </c>
      <c r="L53" s="849">
        <v>154</v>
      </c>
      <c r="M53" s="849">
        <v>94094</v>
      </c>
      <c r="N53" s="832">
        <v>1</v>
      </c>
      <c r="O53" s="832">
        <v>611</v>
      </c>
      <c r="P53" s="849">
        <v>128</v>
      </c>
      <c r="Q53" s="849">
        <v>78592</v>
      </c>
      <c r="R53" s="837">
        <v>0.83524985652645223</v>
      </c>
      <c r="S53" s="850">
        <v>614</v>
      </c>
    </row>
    <row r="54" spans="1:19" ht="14.45" customHeight="1" x14ac:dyDescent="0.2">
      <c r="A54" s="831" t="s">
        <v>1827</v>
      </c>
      <c r="B54" s="832" t="s">
        <v>1828</v>
      </c>
      <c r="C54" s="832" t="s">
        <v>567</v>
      </c>
      <c r="D54" s="832" t="s">
        <v>905</v>
      </c>
      <c r="E54" s="832" t="s">
        <v>1897</v>
      </c>
      <c r="F54" s="832" t="s">
        <v>1948</v>
      </c>
      <c r="G54" s="832" t="s">
        <v>1949</v>
      </c>
      <c r="H54" s="849"/>
      <c r="I54" s="849"/>
      <c r="J54" s="832"/>
      <c r="K54" s="832"/>
      <c r="L54" s="849"/>
      <c r="M54" s="849"/>
      <c r="N54" s="832"/>
      <c r="O54" s="832"/>
      <c r="P54" s="849">
        <v>1</v>
      </c>
      <c r="Q54" s="849">
        <v>2026</v>
      </c>
      <c r="R54" s="837"/>
      <c r="S54" s="850">
        <v>2026</v>
      </c>
    </row>
    <row r="55" spans="1:19" ht="14.45" customHeight="1" x14ac:dyDescent="0.2">
      <c r="A55" s="831" t="s">
        <v>1827</v>
      </c>
      <c r="B55" s="832" t="s">
        <v>1828</v>
      </c>
      <c r="C55" s="832" t="s">
        <v>567</v>
      </c>
      <c r="D55" s="832" t="s">
        <v>905</v>
      </c>
      <c r="E55" s="832" t="s">
        <v>1897</v>
      </c>
      <c r="F55" s="832" t="s">
        <v>1950</v>
      </c>
      <c r="G55" s="832" t="s">
        <v>1951</v>
      </c>
      <c r="H55" s="849">
        <v>8</v>
      </c>
      <c r="I55" s="849">
        <v>3496</v>
      </c>
      <c r="J55" s="832">
        <v>0.99857183661810911</v>
      </c>
      <c r="K55" s="832">
        <v>437</v>
      </c>
      <c r="L55" s="849">
        <v>8</v>
      </c>
      <c r="M55" s="849">
        <v>3501</v>
      </c>
      <c r="N55" s="832">
        <v>1</v>
      </c>
      <c r="O55" s="832">
        <v>437.625</v>
      </c>
      <c r="P55" s="849">
        <v>20</v>
      </c>
      <c r="Q55" s="849">
        <v>8760</v>
      </c>
      <c r="R55" s="837">
        <v>2.5021422450728363</v>
      </c>
      <c r="S55" s="850">
        <v>438</v>
      </c>
    </row>
    <row r="56" spans="1:19" ht="14.45" customHeight="1" x14ac:dyDescent="0.2">
      <c r="A56" s="831" t="s">
        <v>1827</v>
      </c>
      <c r="B56" s="832" t="s">
        <v>1828</v>
      </c>
      <c r="C56" s="832" t="s">
        <v>567</v>
      </c>
      <c r="D56" s="832" t="s">
        <v>905</v>
      </c>
      <c r="E56" s="832" t="s">
        <v>1897</v>
      </c>
      <c r="F56" s="832" t="s">
        <v>1952</v>
      </c>
      <c r="G56" s="832" t="s">
        <v>1953</v>
      </c>
      <c r="H56" s="849">
        <v>199</v>
      </c>
      <c r="I56" s="849">
        <v>267058</v>
      </c>
      <c r="J56" s="832">
        <v>0.79873307173278463</v>
      </c>
      <c r="K56" s="832">
        <v>1342</v>
      </c>
      <c r="L56" s="849">
        <v>249</v>
      </c>
      <c r="M56" s="849">
        <v>334352</v>
      </c>
      <c r="N56" s="832">
        <v>1</v>
      </c>
      <c r="O56" s="832">
        <v>1342.7791164658634</v>
      </c>
      <c r="P56" s="849">
        <v>155</v>
      </c>
      <c r="Q56" s="849">
        <v>208785</v>
      </c>
      <c r="R56" s="837">
        <v>0.62444669091257121</v>
      </c>
      <c r="S56" s="850">
        <v>1347</v>
      </c>
    </row>
    <row r="57" spans="1:19" ht="14.45" customHeight="1" x14ac:dyDescent="0.2">
      <c r="A57" s="831" t="s">
        <v>1827</v>
      </c>
      <c r="B57" s="832" t="s">
        <v>1828</v>
      </c>
      <c r="C57" s="832" t="s">
        <v>567</v>
      </c>
      <c r="D57" s="832" t="s">
        <v>905</v>
      </c>
      <c r="E57" s="832" t="s">
        <v>1897</v>
      </c>
      <c r="F57" s="832" t="s">
        <v>1954</v>
      </c>
      <c r="G57" s="832" t="s">
        <v>1955</v>
      </c>
      <c r="H57" s="849">
        <v>33</v>
      </c>
      <c r="I57" s="849">
        <v>16797</v>
      </c>
      <c r="J57" s="832">
        <v>1.646441874142325</v>
      </c>
      <c r="K57" s="832">
        <v>509</v>
      </c>
      <c r="L57" s="849">
        <v>20</v>
      </c>
      <c r="M57" s="849">
        <v>10202</v>
      </c>
      <c r="N57" s="832">
        <v>1</v>
      </c>
      <c r="O57" s="832">
        <v>510.1</v>
      </c>
      <c r="P57" s="849">
        <v>23</v>
      </c>
      <c r="Q57" s="849">
        <v>11776</v>
      </c>
      <c r="R57" s="837">
        <v>1.1542834738286611</v>
      </c>
      <c r="S57" s="850">
        <v>512</v>
      </c>
    </row>
    <row r="58" spans="1:19" ht="14.45" customHeight="1" x14ac:dyDescent="0.2">
      <c r="A58" s="831" t="s">
        <v>1827</v>
      </c>
      <c r="B58" s="832" t="s">
        <v>1828</v>
      </c>
      <c r="C58" s="832" t="s">
        <v>567</v>
      </c>
      <c r="D58" s="832" t="s">
        <v>905</v>
      </c>
      <c r="E58" s="832" t="s">
        <v>1897</v>
      </c>
      <c r="F58" s="832" t="s">
        <v>1956</v>
      </c>
      <c r="G58" s="832" t="s">
        <v>1957</v>
      </c>
      <c r="H58" s="849">
        <v>3</v>
      </c>
      <c r="I58" s="849">
        <v>6990</v>
      </c>
      <c r="J58" s="832">
        <v>0.29961423060437203</v>
      </c>
      <c r="K58" s="832">
        <v>2330</v>
      </c>
      <c r="L58" s="849">
        <v>10</v>
      </c>
      <c r="M58" s="849">
        <v>23330</v>
      </c>
      <c r="N58" s="832">
        <v>1</v>
      </c>
      <c r="O58" s="832">
        <v>2333</v>
      </c>
      <c r="P58" s="849">
        <v>11</v>
      </c>
      <c r="Q58" s="849">
        <v>25762</v>
      </c>
      <c r="R58" s="837">
        <v>1.1042434633519074</v>
      </c>
      <c r="S58" s="850">
        <v>2342</v>
      </c>
    </row>
    <row r="59" spans="1:19" ht="14.45" customHeight="1" x14ac:dyDescent="0.2">
      <c r="A59" s="831" t="s">
        <v>1827</v>
      </c>
      <c r="B59" s="832" t="s">
        <v>1828</v>
      </c>
      <c r="C59" s="832" t="s">
        <v>567</v>
      </c>
      <c r="D59" s="832" t="s">
        <v>905</v>
      </c>
      <c r="E59" s="832" t="s">
        <v>1897</v>
      </c>
      <c r="F59" s="832" t="s">
        <v>1958</v>
      </c>
      <c r="G59" s="832" t="s">
        <v>1959</v>
      </c>
      <c r="H59" s="849">
        <v>3</v>
      </c>
      <c r="I59" s="849">
        <v>7938</v>
      </c>
      <c r="J59" s="832">
        <v>0.9988674971687429</v>
      </c>
      <c r="K59" s="832">
        <v>2646</v>
      </c>
      <c r="L59" s="849">
        <v>3</v>
      </c>
      <c r="M59" s="849">
        <v>7947</v>
      </c>
      <c r="N59" s="832">
        <v>1</v>
      </c>
      <c r="O59" s="832">
        <v>2649</v>
      </c>
      <c r="P59" s="849">
        <v>5</v>
      </c>
      <c r="Q59" s="849">
        <v>13290</v>
      </c>
      <c r="R59" s="837">
        <v>1.6723291808229521</v>
      </c>
      <c r="S59" s="850">
        <v>2658</v>
      </c>
    </row>
    <row r="60" spans="1:19" ht="14.45" customHeight="1" x14ac:dyDescent="0.2">
      <c r="A60" s="831" t="s">
        <v>1827</v>
      </c>
      <c r="B60" s="832" t="s">
        <v>1828</v>
      </c>
      <c r="C60" s="832" t="s">
        <v>567</v>
      </c>
      <c r="D60" s="832" t="s">
        <v>905</v>
      </c>
      <c r="E60" s="832" t="s">
        <v>1897</v>
      </c>
      <c r="F60" s="832" t="s">
        <v>1960</v>
      </c>
      <c r="G60" s="832" t="s">
        <v>1961</v>
      </c>
      <c r="H60" s="849">
        <v>14</v>
      </c>
      <c r="I60" s="849">
        <v>4970</v>
      </c>
      <c r="J60" s="832"/>
      <c r="K60" s="832">
        <v>355</v>
      </c>
      <c r="L60" s="849"/>
      <c r="M60" s="849"/>
      <c r="N60" s="832"/>
      <c r="O60" s="832"/>
      <c r="P60" s="849"/>
      <c r="Q60" s="849"/>
      <c r="R60" s="837"/>
      <c r="S60" s="850"/>
    </row>
    <row r="61" spans="1:19" ht="14.45" customHeight="1" x14ac:dyDescent="0.2">
      <c r="A61" s="831" t="s">
        <v>1827</v>
      </c>
      <c r="B61" s="832" t="s">
        <v>1828</v>
      </c>
      <c r="C61" s="832" t="s">
        <v>567</v>
      </c>
      <c r="D61" s="832" t="s">
        <v>905</v>
      </c>
      <c r="E61" s="832" t="s">
        <v>1897</v>
      </c>
      <c r="F61" s="832" t="s">
        <v>1964</v>
      </c>
      <c r="G61" s="832" t="s">
        <v>1965</v>
      </c>
      <c r="H61" s="849"/>
      <c r="I61" s="849"/>
      <c r="J61" s="832"/>
      <c r="K61" s="832"/>
      <c r="L61" s="849"/>
      <c r="M61" s="849"/>
      <c r="N61" s="832"/>
      <c r="O61" s="832"/>
      <c r="P61" s="849">
        <v>1</v>
      </c>
      <c r="Q61" s="849">
        <v>196</v>
      </c>
      <c r="R61" s="837"/>
      <c r="S61" s="850">
        <v>196</v>
      </c>
    </row>
    <row r="62" spans="1:19" ht="14.45" customHeight="1" x14ac:dyDescent="0.2">
      <c r="A62" s="831" t="s">
        <v>1827</v>
      </c>
      <c r="B62" s="832" t="s">
        <v>1828</v>
      </c>
      <c r="C62" s="832" t="s">
        <v>567</v>
      </c>
      <c r="D62" s="832" t="s">
        <v>905</v>
      </c>
      <c r="E62" s="832" t="s">
        <v>1897</v>
      </c>
      <c r="F62" s="832" t="s">
        <v>1966</v>
      </c>
      <c r="G62" s="832" t="s">
        <v>1967</v>
      </c>
      <c r="H62" s="849">
        <v>1</v>
      </c>
      <c r="I62" s="849">
        <v>1036</v>
      </c>
      <c r="J62" s="832"/>
      <c r="K62" s="832">
        <v>1036</v>
      </c>
      <c r="L62" s="849"/>
      <c r="M62" s="849"/>
      <c r="N62" s="832"/>
      <c r="O62" s="832"/>
      <c r="P62" s="849">
        <v>4</v>
      </c>
      <c r="Q62" s="849">
        <v>4228</v>
      </c>
      <c r="R62" s="837"/>
      <c r="S62" s="850">
        <v>1057</v>
      </c>
    </row>
    <row r="63" spans="1:19" ht="14.45" customHeight="1" x14ac:dyDescent="0.2">
      <c r="A63" s="831" t="s">
        <v>1827</v>
      </c>
      <c r="B63" s="832" t="s">
        <v>1828</v>
      </c>
      <c r="C63" s="832" t="s">
        <v>567</v>
      </c>
      <c r="D63" s="832" t="s">
        <v>905</v>
      </c>
      <c r="E63" s="832" t="s">
        <v>1897</v>
      </c>
      <c r="F63" s="832" t="s">
        <v>1968</v>
      </c>
      <c r="G63" s="832" t="s">
        <v>1969</v>
      </c>
      <c r="H63" s="849">
        <v>1</v>
      </c>
      <c r="I63" s="849">
        <v>525</v>
      </c>
      <c r="J63" s="832">
        <v>0.4990494296577947</v>
      </c>
      <c r="K63" s="832">
        <v>525</v>
      </c>
      <c r="L63" s="849">
        <v>2</v>
      </c>
      <c r="M63" s="849">
        <v>1052</v>
      </c>
      <c r="N63" s="832">
        <v>1</v>
      </c>
      <c r="O63" s="832">
        <v>526</v>
      </c>
      <c r="P63" s="849"/>
      <c r="Q63" s="849"/>
      <c r="R63" s="837"/>
      <c r="S63" s="850"/>
    </row>
    <row r="64" spans="1:19" ht="14.45" customHeight="1" x14ac:dyDescent="0.2">
      <c r="A64" s="831" t="s">
        <v>1827</v>
      </c>
      <c r="B64" s="832" t="s">
        <v>1828</v>
      </c>
      <c r="C64" s="832" t="s">
        <v>567</v>
      </c>
      <c r="D64" s="832" t="s">
        <v>905</v>
      </c>
      <c r="E64" s="832" t="s">
        <v>1897</v>
      </c>
      <c r="F64" s="832" t="s">
        <v>1970</v>
      </c>
      <c r="G64" s="832" t="s">
        <v>1971</v>
      </c>
      <c r="H64" s="849"/>
      <c r="I64" s="849"/>
      <c r="J64" s="832"/>
      <c r="K64" s="832"/>
      <c r="L64" s="849">
        <v>1</v>
      </c>
      <c r="M64" s="849">
        <v>142</v>
      </c>
      <c r="N64" s="832">
        <v>1</v>
      </c>
      <c r="O64" s="832">
        <v>142</v>
      </c>
      <c r="P64" s="849">
        <v>2</v>
      </c>
      <c r="Q64" s="849">
        <v>286</v>
      </c>
      <c r="R64" s="837">
        <v>2.0140845070422535</v>
      </c>
      <c r="S64" s="850">
        <v>143</v>
      </c>
    </row>
    <row r="65" spans="1:19" ht="14.45" customHeight="1" x14ac:dyDescent="0.2">
      <c r="A65" s="831" t="s">
        <v>1827</v>
      </c>
      <c r="B65" s="832" t="s">
        <v>1828</v>
      </c>
      <c r="C65" s="832" t="s">
        <v>567</v>
      </c>
      <c r="D65" s="832" t="s">
        <v>905</v>
      </c>
      <c r="E65" s="832" t="s">
        <v>1897</v>
      </c>
      <c r="F65" s="832" t="s">
        <v>1976</v>
      </c>
      <c r="G65" s="832" t="s">
        <v>1977</v>
      </c>
      <c r="H65" s="849">
        <v>8</v>
      </c>
      <c r="I65" s="849">
        <v>5752</v>
      </c>
      <c r="J65" s="832">
        <v>0.8</v>
      </c>
      <c r="K65" s="832">
        <v>719</v>
      </c>
      <c r="L65" s="849">
        <v>10</v>
      </c>
      <c r="M65" s="849">
        <v>7190</v>
      </c>
      <c r="N65" s="832">
        <v>1</v>
      </c>
      <c r="O65" s="832">
        <v>719</v>
      </c>
      <c r="P65" s="849">
        <v>11</v>
      </c>
      <c r="Q65" s="849">
        <v>7942</v>
      </c>
      <c r="R65" s="837">
        <v>1.1045897079276774</v>
      </c>
      <c r="S65" s="850">
        <v>722</v>
      </c>
    </row>
    <row r="66" spans="1:19" ht="14.45" customHeight="1" x14ac:dyDescent="0.2">
      <c r="A66" s="831" t="s">
        <v>1827</v>
      </c>
      <c r="B66" s="832" t="s">
        <v>1828</v>
      </c>
      <c r="C66" s="832" t="s">
        <v>567</v>
      </c>
      <c r="D66" s="832" t="s">
        <v>905</v>
      </c>
      <c r="E66" s="832" t="s">
        <v>1897</v>
      </c>
      <c r="F66" s="832" t="s">
        <v>1982</v>
      </c>
      <c r="G66" s="832" t="s">
        <v>1983</v>
      </c>
      <c r="H66" s="849"/>
      <c r="I66" s="849"/>
      <c r="J66" s="832"/>
      <c r="K66" s="832"/>
      <c r="L66" s="849">
        <v>1</v>
      </c>
      <c r="M66" s="849">
        <v>628</v>
      </c>
      <c r="N66" s="832">
        <v>1</v>
      </c>
      <c r="O66" s="832">
        <v>628</v>
      </c>
      <c r="P66" s="849"/>
      <c r="Q66" s="849"/>
      <c r="R66" s="837"/>
      <c r="S66" s="850"/>
    </row>
    <row r="67" spans="1:19" ht="14.45" customHeight="1" x14ac:dyDescent="0.2">
      <c r="A67" s="831" t="s">
        <v>1827</v>
      </c>
      <c r="B67" s="832" t="s">
        <v>1828</v>
      </c>
      <c r="C67" s="832" t="s">
        <v>567</v>
      </c>
      <c r="D67" s="832" t="s">
        <v>906</v>
      </c>
      <c r="E67" s="832" t="s">
        <v>1832</v>
      </c>
      <c r="F67" s="832" t="s">
        <v>1837</v>
      </c>
      <c r="G67" s="832" t="s">
        <v>1838</v>
      </c>
      <c r="H67" s="849"/>
      <c r="I67" s="849"/>
      <c r="J67" s="832"/>
      <c r="K67" s="832"/>
      <c r="L67" s="849"/>
      <c r="M67" s="849"/>
      <c r="N67" s="832"/>
      <c r="O67" s="832"/>
      <c r="P67" s="849">
        <v>159</v>
      </c>
      <c r="Q67" s="849">
        <v>1128.9000000000001</v>
      </c>
      <c r="R67" s="837"/>
      <c r="S67" s="850">
        <v>7.1000000000000005</v>
      </c>
    </row>
    <row r="68" spans="1:19" ht="14.45" customHeight="1" x14ac:dyDescent="0.2">
      <c r="A68" s="831" t="s">
        <v>1827</v>
      </c>
      <c r="B68" s="832" t="s">
        <v>1828</v>
      </c>
      <c r="C68" s="832" t="s">
        <v>567</v>
      </c>
      <c r="D68" s="832" t="s">
        <v>906</v>
      </c>
      <c r="E68" s="832" t="s">
        <v>1832</v>
      </c>
      <c r="F68" s="832" t="s">
        <v>1863</v>
      </c>
      <c r="G68" s="832" t="s">
        <v>1864</v>
      </c>
      <c r="H68" s="849"/>
      <c r="I68" s="849"/>
      <c r="J68" s="832"/>
      <c r="K68" s="832"/>
      <c r="L68" s="849"/>
      <c r="M68" s="849"/>
      <c r="N68" s="832"/>
      <c r="O68" s="832"/>
      <c r="P68" s="849">
        <v>1</v>
      </c>
      <c r="Q68" s="849">
        <v>1845.28</v>
      </c>
      <c r="R68" s="837"/>
      <c r="S68" s="850">
        <v>1845.28</v>
      </c>
    </row>
    <row r="69" spans="1:19" ht="14.45" customHeight="1" x14ac:dyDescent="0.2">
      <c r="A69" s="831" t="s">
        <v>1827</v>
      </c>
      <c r="B69" s="832" t="s">
        <v>1828</v>
      </c>
      <c r="C69" s="832" t="s">
        <v>567</v>
      </c>
      <c r="D69" s="832" t="s">
        <v>906</v>
      </c>
      <c r="E69" s="832" t="s">
        <v>1897</v>
      </c>
      <c r="F69" s="832" t="s">
        <v>1898</v>
      </c>
      <c r="G69" s="832" t="s">
        <v>1899</v>
      </c>
      <c r="H69" s="849"/>
      <c r="I69" s="849"/>
      <c r="J69" s="832"/>
      <c r="K69" s="832"/>
      <c r="L69" s="849"/>
      <c r="M69" s="849"/>
      <c r="N69" s="832"/>
      <c r="O69" s="832"/>
      <c r="P69" s="849">
        <v>6</v>
      </c>
      <c r="Q69" s="849">
        <v>228</v>
      </c>
      <c r="R69" s="837"/>
      <c r="S69" s="850">
        <v>38</v>
      </c>
    </row>
    <row r="70" spans="1:19" ht="14.45" customHeight="1" x14ac:dyDescent="0.2">
      <c r="A70" s="831" t="s">
        <v>1827</v>
      </c>
      <c r="B70" s="832" t="s">
        <v>1828</v>
      </c>
      <c r="C70" s="832" t="s">
        <v>567</v>
      </c>
      <c r="D70" s="832" t="s">
        <v>906</v>
      </c>
      <c r="E70" s="832" t="s">
        <v>1897</v>
      </c>
      <c r="F70" s="832" t="s">
        <v>1928</v>
      </c>
      <c r="G70" s="832" t="s">
        <v>1929</v>
      </c>
      <c r="H70" s="849"/>
      <c r="I70" s="849"/>
      <c r="J70" s="832"/>
      <c r="K70" s="832"/>
      <c r="L70" s="849"/>
      <c r="M70" s="849"/>
      <c r="N70" s="832"/>
      <c r="O70" s="832"/>
      <c r="P70" s="849">
        <v>1</v>
      </c>
      <c r="Q70" s="849">
        <v>685</v>
      </c>
      <c r="R70" s="837"/>
      <c r="S70" s="850">
        <v>685</v>
      </c>
    </row>
    <row r="71" spans="1:19" ht="14.45" customHeight="1" x14ac:dyDescent="0.2">
      <c r="A71" s="831" t="s">
        <v>1827</v>
      </c>
      <c r="B71" s="832" t="s">
        <v>1828</v>
      </c>
      <c r="C71" s="832" t="s">
        <v>567</v>
      </c>
      <c r="D71" s="832" t="s">
        <v>906</v>
      </c>
      <c r="E71" s="832" t="s">
        <v>1897</v>
      </c>
      <c r="F71" s="832" t="s">
        <v>1934</v>
      </c>
      <c r="G71" s="832" t="s">
        <v>1935</v>
      </c>
      <c r="H71" s="849"/>
      <c r="I71" s="849"/>
      <c r="J71" s="832"/>
      <c r="K71" s="832"/>
      <c r="L71" s="849"/>
      <c r="M71" s="849"/>
      <c r="N71" s="832"/>
      <c r="O71" s="832"/>
      <c r="P71" s="849">
        <v>2</v>
      </c>
      <c r="Q71" s="849">
        <v>3662</v>
      </c>
      <c r="R71" s="837"/>
      <c r="S71" s="850">
        <v>1831</v>
      </c>
    </row>
    <row r="72" spans="1:19" ht="14.45" customHeight="1" x14ac:dyDescent="0.2">
      <c r="A72" s="831" t="s">
        <v>1827</v>
      </c>
      <c r="B72" s="832" t="s">
        <v>1828</v>
      </c>
      <c r="C72" s="832" t="s">
        <v>567</v>
      </c>
      <c r="D72" s="832" t="s">
        <v>906</v>
      </c>
      <c r="E72" s="832" t="s">
        <v>1897</v>
      </c>
      <c r="F72" s="832" t="s">
        <v>1954</v>
      </c>
      <c r="G72" s="832" t="s">
        <v>1955</v>
      </c>
      <c r="H72" s="849"/>
      <c r="I72" s="849"/>
      <c r="J72" s="832"/>
      <c r="K72" s="832"/>
      <c r="L72" s="849"/>
      <c r="M72" s="849"/>
      <c r="N72" s="832"/>
      <c r="O72" s="832"/>
      <c r="P72" s="849">
        <v>1</v>
      </c>
      <c r="Q72" s="849">
        <v>512</v>
      </c>
      <c r="R72" s="837"/>
      <c r="S72" s="850">
        <v>512</v>
      </c>
    </row>
    <row r="73" spans="1:19" ht="14.45" customHeight="1" x14ac:dyDescent="0.2">
      <c r="A73" s="831" t="s">
        <v>1827</v>
      </c>
      <c r="B73" s="832" t="s">
        <v>1828</v>
      </c>
      <c r="C73" s="832" t="s">
        <v>567</v>
      </c>
      <c r="D73" s="832" t="s">
        <v>907</v>
      </c>
      <c r="E73" s="832" t="s">
        <v>1832</v>
      </c>
      <c r="F73" s="832" t="s">
        <v>1833</v>
      </c>
      <c r="G73" s="832" t="s">
        <v>1834</v>
      </c>
      <c r="H73" s="849"/>
      <c r="I73" s="849"/>
      <c r="J73" s="832"/>
      <c r="K73" s="832"/>
      <c r="L73" s="849"/>
      <c r="M73" s="849"/>
      <c r="N73" s="832"/>
      <c r="O73" s="832"/>
      <c r="P73" s="849">
        <v>1170</v>
      </c>
      <c r="Q73" s="849">
        <v>31737.899999999998</v>
      </c>
      <c r="R73" s="837"/>
      <c r="S73" s="850">
        <v>27.126410256410253</v>
      </c>
    </row>
    <row r="74" spans="1:19" ht="14.45" customHeight="1" x14ac:dyDescent="0.2">
      <c r="A74" s="831" t="s">
        <v>1827</v>
      </c>
      <c r="B74" s="832" t="s">
        <v>1828</v>
      </c>
      <c r="C74" s="832" t="s">
        <v>567</v>
      </c>
      <c r="D74" s="832" t="s">
        <v>907</v>
      </c>
      <c r="E74" s="832" t="s">
        <v>1832</v>
      </c>
      <c r="F74" s="832" t="s">
        <v>1835</v>
      </c>
      <c r="G74" s="832" t="s">
        <v>1836</v>
      </c>
      <c r="H74" s="849"/>
      <c r="I74" s="849"/>
      <c r="J74" s="832"/>
      <c r="K74" s="832"/>
      <c r="L74" s="849">
        <v>683</v>
      </c>
      <c r="M74" s="849">
        <v>1762.14</v>
      </c>
      <c r="N74" s="832">
        <v>1</v>
      </c>
      <c r="O74" s="832">
        <v>2.58</v>
      </c>
      <c r="P74" s="849">
        <v>6877</v>
      </c>
      <c r="Q74" s="849">
        <v>17696.29</v>
      </c>
      <c r="R74" s="837">
        <v>10.042499460882791</v>
      </c>
      <c r="S74" s="850">
        <v>2.5732572342591249</v>
      </c>
    </row>
    <row r="75" spans="1:19" ht="14.45" customHeight="1" x14ac:dyDescent="0.2">
      <c r="A75" s="831" t="s">
        <v>1827</v>
      </c>
      <c r="B75" s="832" t="s">
        <v>1828</v>
      </c>
      <c r="C75" s="832" t="s">
        <v>567</v>
      </c>
      <c r="D75" s="832" t="s">
        <v>907</v>
      </c>
      <c r="E75" s="832" t="s">
        <v>1832</v>
      </c>
      <c r="F75" s="832" t="s">
        <v>1837</v>
      </c>
      <c r="G75" s="832" t="s">
        <v>1838</v>
      </c>
      <c r="H75" s="849"/>
      <c r="I75" s="849"/>
      <c r="J75" s="832"/>
      <c r="K75" s="832"/>
      <c r="L75" s="849">
        <v>800</v>
      </c>
      <c r="M75" s="849">
        <v>5752</v>
      </c>
      <c r="N75" s="832">
        <v>1</v>
      </c>
      <c r="O75" s="832">
        <v>7.19</v>
      </c>
      <c r="P75" s="849">
        <v>6637</v>
      </c>
      <c r="Q75" s="849">
        <v>47233.950000000004</v>
      </c>
      <c r="R75" s="837">
        <v>8.2117437413073713</v>
      </c>
      <c r="S75" s="850">
        <v>7.1167620913063141</v>
      </c>
    </row>
    <row r="76" spans="1:19" ht="14.45" customHeight="1" x14ac:dyDescent="0.2">
      <c r="A76" s="831" t="s">
        <v>1827</v>
      </c>
      <c r="B76" s="832" t="s">
        <v>1828</v>
      </c>
      <c r="C76" s="832" t="s">
        <v>567</v>
      </c>
      <c r="D76" s="832" t="s">
        <v>907</v>
      </c>
      <c r="E76" s="832" t="s">
        <v>1832</v>
      </c>
      <c r="F76" s="832" t="s">
        <v>1843</v>
      </c>
      <c r="G76" s="832" t="s">
        <v>1844</v>
      </c>
      <c r="H76" s="849"/>
      <c r="I76" s="849"/>
      <c r="J76" s="832"/>
      <c r="K76" s="832"/>
      <c r="L76" s="849">
        <v>900</v>
      </c>
      <c r="M76" s="849">
        <v>4797</v>
      </c>
      <c r="N76" s="832">
        <v>1</v>
      </c>
      <c r="O76" s="832">
        <v>5.33</v>
      </c>
      <c r="P76" s="849">
        <v>10532</v>
      </c>
      <c r="Q76" s="849">
        <v>54786.44</v>
      </c>
      <c r="R76" s="837">
        <v>11.42097977902856</v>
      </c>
      <c r="S76" s="850">
        <v>5.2019027725028488</v>
      </c>
    </row>
    <row r="77" spans="1:19" ht="14.45" customHeight="1" x14ac:dyDescent="0.2">
      <c r="A77" s="831" t="s">
        <v>1827</v>
      </c>
      <c r="B77" s="832" t="s">
        <v>1828</v>
      </c>
      <c r="C77" s="832" t="s">
        <v>567</v>
      </c>
      <c r="D77" s="832" t="s">
        <v>907</v>
      </c>
      <c r="E77" s="832" t="s">
        <v>1832</v>
      </c>
      <c r="F77" s="832" t="s">
        <v>1845</v>
      </c>
      <c r="G77" s="832" t="s">
        <v>1846</v>
      </c>
      <c r="H77" s="849">
        <v>55</v>
      </c>
      <c r="I77" s="849">
        <v>502.7</v>
      </c>
      <c r="J77" s="832">
        <v>0.20762603358692869</v>
      </c>
      <c r="K77" s="832">
        <v>9.14</v>
      </c>
      <c r="L77" s="849">
        <v>264.89999999999998</v>
      </c>
      <c r="M77" s="849">
        <v>2421.1799999999998</v>
      </c>
      <c r="N77" s="832">
        <v>1</v>
      </c>
      <c r="O77" s="832">
        <v>9.1399773499433756</v>
      </c>
      <c r="P77" s="849">
        <v>1081.5</v>
      </c>
      <c r="Q77" s="849">
        <v>9969.16</v>
      </c>
      <c r="R77" s="837">
        <v>4.1174799064918757</v>
      </c>
      <c r="S77" s="850">
        <v>9.2179010633379566</v>
      </c>
    </row>
    <row r="78" spans="1:19" ht="14.45" customHeight="1" x14ac:dyDescent="0.2">
      <c r="A78" s="831" t="s">
        <v>1827</v>
      </c>
      <c r="B78" s="832" t="s">
        <v>1828</v>
      </c>
      <c r="C78" s="832" t="s">
        <v>567</v>
      </c>
      <c r="D78" s="832" t="s">
        <v>907</v>
      </c>
      <c r="E78" s="832" t="s">
        <v>1832</v>
      </c>
      <c r="F78" s="832" t="s">
        <v>1847</v>
      </c>
      <c r="G78" s="832" t="s">
        <v>1848</v>
      </c>
      <c r="H78" s="849">
        <v>140</v>
      </c>
      <c r="I78" s="849">
        <v>1285.2</v>
      </c>
      <c r="J78" s="832"/>
      <c r="K78" s="832">
        <v>9.18</v>
      </c>
      <c r="L78" s="849"/>
      <c r="M78" s="849"/>
      <c r="N78" s="832"/>
      <c r="O78" s="832"/>
      <c r="P78" s="849">
        <v>159</v>
      </c>
      <c r="Q78" s="849">
        <v>1494.6</v>
      </c>
      <c r="R78" s="837"/>
      <c r="S78" s="850">
        <v>9.3999999999999986</v>
      </c>
    </row>
    <row r="79" spans="1:19" ht="14.45" customHeight="1" x14ac:dyDescent="0.2">
      <c r="A79" s="831" t="s">
        <v>1827</v>
      </c>
      <c r="B79" s="832" t="s">
        <v>1828</v>
      </c>
      <c r="C79" s="832" t="s">
        <v>567</v>
      </c>
      <c r="D79" s="832" t="s">
        <v>907</v>
      </c>
      <c r="E79" s="832" t="s">
        <v>1832</v>
      </c>
      <c r="F79" s="832" t="s">
        <v>1849</v>
      </c>
      <c r="G79" s="832" t="s">
        <v>1850</v>
      </c>
      <c r="H79" s="849"/>
      <c r="I79" s="849"/>
      <c r="J79" s="832"/>
      <c r="K79" s="832"/>
      <c r="L79" s="849">
        <v>412</v>
      </c>
      <c r="M79" s="849">
        <v>4224.6000000000004</v>
      </c>
      <c r="N79" s="832">
        <v>1</v>
      </c>
      <c r="O79" s="832">
        <v>10.253883495145631</v>
      </c>
      <c r="P79" s="849">
        <v>694.6</v>
      </c>
      <c r="Q79" s="849">
        <v>7126.59</v>
      </c>
      <c r="R79" s="837">
        <v>1.6869265729299814</v>
      </c>
      <c r="S79" s="850">
        <v>10.259991361934926</v>
      </c>
    </row>
    <row r="80" spans="1:19" ht="14.45" customHeight="1" x14ac:dyDescent="0.2">
      <c r="A80" s="831" t="s">
        <v>1827</v>
      </c>
      <c r="B80" s="832" t="s">
        <v>1828</v>
      </c>
      <c r="C80" s="832" t="s">
        <v>567</v>
      </c>
      <c r="D80" s="832" t="s">
        <v>907</v>
      </c>
      <c r="E80" s="832" t="s">
        <v>1832</v>
      </c>
      <c r="F80" s="832" t="s">
        <v>1853</v>
      </c>
      <c r="G80" s="832" t="s">
        <v>1854</v>
      </c>
      <c r="H80" s="849"/>
      <c r="I80" s="849"/>
      <c r="J80" s="832"/>
      <c r="K80" s="832"/>
      <c r="L80" s="849"/>
      <c r="M80" s="849"/>
      <c r="N80" s="832"/>
      <c r="O80" s="832"/>
      <c r="P80" s="849">
        <v>0.4</v>
      </c>
      <c r="Q80" s="849">
        <v>3.98</v>
      </c>
      <c r="R80" s="837"/>
      <c r="S80" s="850">
        <v>9.9499999999999993</v>
      </c>
    </row>
    <row r="81" spans="1:19" ht="14.45" customHeight="1" x14ac:dyDescent="0.2">
      <c r="A81" s="831" t="s">
        <v>1827</v>
      </c>
      <c r="B81" s="832" t="s">
        <v>1828</v>
      </c>
      <c r="C81" s="832" t="s">
        <v>567</v>
      </c>
      <c r="D81" s="832" t="s">
        <v>907</v>
      </c>
      <c r="E81" s="832" t="s">
        <v>1832</v>
      </c>
      <c r="F81" s="832" t="s">
        <v>1855</v>
      </c>
      <c r="G81" s="832" t="s">
        <v>1856</v>
      </c>
      <c r="H81" s="849"/>
      <c r="I81" s="849"/>
      <c r="J81" s="832"/>
      <c r="K81" s="832"/>
      <c r="L81" s="849"/>
      <c r="M81" s="849"/>
      <c r="N81" s="832"/>
      <c r="O81" s="832"/>
      <c r="P81" s="849">
        <v>100</v>
      </c>
      <c r="Q81" s="849">
        <v>770</v>
      </c>
      <c r="R81" s="837"/>
      <c r="S81" s="850">
        <v>7.7</v>
      </c>
    </row>
    <row r="82" spans="1:19" ht="14.45" customHeight="1" x14ac:dyDescent="0.2">
      <c r="A82" s="831" t="s">
        <v>1827</v>
      </c>
      <c r="B82" s="832" t="s">
        <v>1828</v>
      </c>
      <c r="C82" s="832" t="s">
        <v>567</v>
      </c>
      <c r="D82" s="832" t="s">
        <v>907</v>
      </c>
      <c r="E82" s="832" t="s">
        <v>1832</v>
      </c>
      <c r="F82" s="832" t="s">
        <v>1857</v>
      </c>
      <c r="G82" s="832" t="s">
        <v>1858</v>
      </c>
      <c r="H82" s="849"/>
      <c r="I82" s="849"/>
      <c r="J82" s="832"/>
      <c r="K82" s="832"/>
      <c r="L82" s="849"/>
      <c r="M82" s="849"/>
      <c r="N82" s="832"/>
      <c r="O82" s="832"/>
      <c r="P82" s="849">
        <v>2135</v>
      </c>
      <c r="Q82" s="849">
        <v>43533.5</v>
      </c>
      <c r="R82" s="837"/>
      <c r="S82" s="850">
        <v>20.390398126463701</v>
      </c>
    </row>
    <row r="83" spans="1:19" ht="14.45" customHeight="1" x14ac:dyDescent="0.2">
      <c r="A83" s="831" t="s">
        <v>1827</v>
      </c>
      <c r="B83" s="832" t="s">
        <v>1828</v>
      </c>
      <c r="C83" s="832" t="s">
        <v>567</v>
      </c>
      <c r="D83" s="832" t="s">
        <v>907</v>
      </c>
      <c r="E83" s="832" t="s">
        <v>1832</v>
      </c>
      <c r="F83" s="832" t="s">
        <v>1863</v>
      </c>
      <c r="G83" s="832" t="s">
        <v>1864</v>
      </c>
      <c r="H83" s="849"/>
      <c r="I83" s="849"/>
      <c r="J83" s="832"/>
      <c r="K83" s="832"/>
      <c r="L83" s="849">
        <v>4</v>
      </c>
      <c r="M83" s="849">
        <v>8111.56</v>
      </c>
      <c r="N83" s="832">
        <v>1</v>
      </c>
      <c r="O83" s="832">
        <v>2027.89</v>
      </c>
      <c r="P83" s="849">
        <v>34</v>
      </c>
      <c r="Q83" s="849">
        <v>62739.519999999982</v>
      </c>
      <c r="R83" s="837">
        <v>7.7345812642697558</v>
      </c>
      <c r="S83" s="850">
        <v>1845.2799999999995</v>
      </c>
    </row>
    <row r="84" spans="1:19" ht="14.45" customHeight="1" x14ac:dyDescent="0.2">
      <c r="A84" s="831" t="s">
        <v>1827</v>
      </c>
      <c r="B84" s="832" t="s">
        <v>1828</v>
      </c>
      <c r="C84" s="832" t="s">
        <v>567</v>
      </c>
      <c r="D84" s="832" t="s">
        <v>907</v>
      </c>
      <c r="E84" s="832" t="s">
        <v>1832</v>
      </c>
      <c r="F84" s="832" t="s">
        <v>1867</v>
      </c>
      <c r="G84" s="832" t="s">
        <v>1868</v>
      </c>
      <c r="H84" s="849">
        <v>780</v>
      </c>
      <c r="I84" s="849">
        <v>2925</v>
      </c>
      <c r="J84" s="832">
        <v>0.13205393760011269</v>
      </c>
      <c r="K84" s="832">
        <v>3.75</v>
      </c>
      <c r="L84" s="849">
        <v>5841</v>
      </c>
      <c r="M84" s="849">
        <v>22150.039999999997</v>
      </c>
      <c r="N84" s="832">
        <v>1</v>
      </c>
      <c r="O84" s="832">
        <v>3.7921657250470804</v>
      </c>
      <c r="P84" s="849">
        <v>89710</v>
      </c>
      <c r="Q84" s="849">
        <v>331971.1999999999</v>
      </c>
      <c r="R84" s="837">
        <v>14.987386027293853</v>
      </c>
      <c r="S84" s="850">
        <v>3.7004926986957964</v>
      </c>
    </row>
    <row r="85" spans="1:19" ht="14.45" customHeight="1" x14ac:dyDescent="0.2">
      <c r="A85" s="831" t="s">
        <v>1827</v>
      </c>
      <c r="B85" s="832" t="s">
        <v>1828</v>
      </c>
      <c r="C85" s="832" t="s">
        <v>567</v>
      </c>
      <c r="D85" s="832" t="s">
        <v>907</v>
      </c>
      <c r="E85" s="832" t="s">
        <v>1832</v>
      </c>
      <c r="F85" s="832" t="s">
        <v>1873</v>
      </c>
      <c r="G85" s="832" t="s">
        <v>1874</v>
      </c>
      <c r="H85" s="849"/>
      <c r="I85" s="849"/>
      <c r="J85" s="832"/>
      <c r="K85" s="832"/>
      <c r="L85" s="849">
        <v>370</v>
      </c>
      <c r="M85" s="849">
        <v>55426</v>
      </c>
      <c r="N85" s="832">
        <v>1</v>
      </c>
      <c r="O85" s="832">
        <v>149.80000000000001</v>
      </c>
      <c r="P85" s="849">
        <v>947</v>
      </c>
      <c r="Q85" s="849">
        <v>141860.6</v>
      </c>
      <c r="R85" s="837">
        <v>2.5594594594594597</v>
      </c>
      <c r="S85" s="850">
        <v>149.80000000000001</v>
      </c>
    </row>
    <row r="86" spans="1:19" ht="14.45" customHeight="1" x14ac:dyDescent="0.2">
      <c r="A86" s="831" t="s">
        <v>1827</v>
      </c>
      <c r="B86" s="832" t="s">
        <v>1828</v>
      </c>
      <c r="C86" s="832" t="s">
        <v>567</v>
      </c>
      <c r="D86" s="832" t="s">
        <v>907</v>
      </c>
      <c r="E86" s="832" t="s">
        <v>1832</v>
      </c>
      <c r="F86" s="832" t="s">
        <v>1875</v>
      </c>
      <c r="G86" s="832" t="s">
        <v>1876</v>
      </c>
      <c r="H86" s="849">
        <v>200</v>
      </c>
      <c r="I86" s="849">
        <v>4044</v>
      </c>
      <c r="J86" s="832">
        <v>0.11301553907769371</v>
      </c>
      <c r="K86" s="832">
        <v>20.22</v>
      </c>
      <c r="L86" s="849">
        <v>1741</v>
      </c>
      <c r="M86" s="849">
        <v>35782.69</v>
      </c>
      <c r="N86" s="832">
        <v>1</v>
      </c>
      <c r="O86" s="832">
        <v>20.552952326249283</v>
      </c>
      <c r="P86" s="849">
        <v>4559</v>
      </c>
      <c r="Q86" s="849">
        <v>93179.17</v>
      </c>
      <c r="R86" s="837">
        <v>2.604029210772024</v>
      </c>
      <c r="S86" s="850">
        <v>20.438510638297871</v>
      </c>
    </row>
    <row r="87" spans="1:19" ht="14.45" customHeight="1" x14ac:dyDescent="0.2">
      <c r="A87" s="831" t="s">
        <v>1827</v>
      </c>
      <c r="B87" s="832" t="s">
        <v>1828</v>
      </c>
      <c r="C87" s="832" t="s">
        <v>567</v>
      </c>
      <c r="D87" s="832" t="s">
        <v>907</v>
      </c>
      <c r="E87" s="832" t="s">
        <v>1832</v>
      </c>
      <c r="F87" s="832" t="s">
        <v>1881</v>
      </c>
      <c r="G87" s="832" t="s">
        <v>1882</v>
      </c>
      <c r="H87" s="849"/>
      <c r="I87" s="849"/>
      <c r="J87" s="832"/>
      <c r="K87" s="832"/>
      <c r="L87" s="849"/>
      <c r="M87" s="849"/>
      <c r="N87" s="832"/>
      <c r="O87" s="832"/>
      <c r="P87" s="849">
        <v>8872</v>
      </c>
      <c r="Q87" s="849">
        <v>171323</v>
      </c>
      <c r="R87" s="837"/>
      <c r="S87" s="850">
        <v>19.310527502254285</v>
      </c>
    </row>
    <row r="88" spans="1:19" ht="14.45" customHeight="1" x14ac:dyDescent="0.2">
      <c r="A88" s="831" t="s">
        <v>1827</v>
      </c>
      <c r="B88" s="832" t="s">
        <v>1828</v>
      </c>
      <c r="C88" s="832" t="s">
        <v>567</v>
      </c>
      <c r="D88" s="832" t="s">
        <v>907</v>
      </c>
      <c r="E88" s="832" t="s">
        <v>1832</v>
      </c>
      <c r="F88" s="832" t="s">
        <v>1885</v>
      </c>
      <c r="G88" s="832" t="s">
        <v>1886</v>
      </c>
      <c r="H88" s="849"/>
      <c r="I88" s="849"/>
      <c r="J88" s="832"/>
      <c r="K88" s="832"/>
      <c r="L88" s="849">
        <v>166</v>
      </c>
      <c r="M88" s="849">
        <v>1435.9</v>
      </c>
      <c r="N88" s="832">
        <v>1</v>
      </c>
      <c r="O88" s="832">
        <v>8.65</v>
      </c>
      <c r="P88" s="849"/>
      <c r="Q88" s="849"/>
      <c r="R88" s="837"/>
      <c r="S88" s="850"/>
    </row>
    <row r="89" spans="1:19" ht="14.45" customHeight="1" x14ac:dyDescent="0.2">
      <c r="A89" s="831" t="s">
        <v>1827</v>
      </c>
      <c r="B89" s="832" t="s">
        <v>1828</v>
      </c>
      <c r="C89" s="832" t="s">
        <v>567</v>
      </c>
      <c r="D89" s="832" t="s">
        <v>907</v>
      </c>
      <c r="E89" s="832" t="s">
        <v>1832</v>
      </c>
      <c r="F89" s="832" t="s">
        <v>1891</v>
      </c>
      <c r="G89" s="832" t="s">
        <v>1892</v>
      </c>
      <c r="H89" s="849"/>
      <c r="I89" s="849"/>
      <c r="J89" s="832"/>
      <c r="K89" s="832"/>
      <c r="L89" s="849"/>
      <c r="M89" s="849"/>
      <c r="N89" s="832"/>
      <c r="O89" s="832"/>
      <c r="P89" s="849">
        <v>100</v>
      </c>
      <c r="Q89" s="849">
        <v>649</v>
      </c>
      <c r="R89" s="837"/>
      <c r="S89" s="850">
        <v>6.49</v>
      </c>
    </row>
    <row r="90" spans="1:19" ht="14.45" customHeight="1" x14ac:dyDescent="0.2">
      <c r="A90" s="831" t="s">
        <v>1827</v>
      </c>
      <c r="B90" s="832" t="s">
        <v>1828</v>
      </c>
      <c r="C90" s="832" t="s">
        <v>567</v>
      </c>
      <c r="D90" s="832" t="s">
        <v>907</v>
      </c>
      <c r="E90" s="832" t="s">
        <v>1897</v>
      </c>
      <c r="F90" s="832" t="s">
        <v>1898</v>
      </c>
      <c r="G90" s="832" t="s">
        <v>1899</v>
      </c>
      <c r="H90" s="849">
        <v>4</v>
      </c>
      <c r="I90" s="849">
        <v>148</v>
      </c>
      <c r="J90" s="832">
        <v>0.36363636363636365</v>
      </c>
      <c r="K90" s="832">
        <v>37</v>
      </c>
      <c r="L90" s="849">
        <v>11</v>
      </c>
      <c r="M90" s="849">
        <v>407</v>
      </c>
      <c r="N90" s="832">
        <v>1</v>
      </c>
      <c r="O90" s="832">
        <v>37</v>
      </c>
      <c r="P90" s="849">
        <v>24</v>
      </c>
      <c r="Q90" s="849">
        <v>912</v>
      </c>
      <c r="R90" s="837">
        <v>2.2407862407862407</v>
      </c>
      <c r="S90" s="850">
        <v>38</v>
      </c>
    </row>
    <row r="91" spans="1:19" ht="14.45" customHeight="1" x14ac:dyDescent="0.2">
      <c r="A91" s="831" t="s">
        <v>1827</v>
      </c>
      <c r="B91" s="832" t="s">
        <v>1828</v>
      </c>
      <c r="C91" s="832" t="s">
        <v>567</v>
      </c>
      <c r="D91" s="832" t="s">
        <v>907</v>
      </c>
      <c r="E91" s="832" t="s">
        <v>1897</v>
      </c>
      <c r="F91" s="832" t="s">
        <v>1902</v>
      </c>
      <c r="G91" s="832" t="s">
        <v>1903</v>
      </c>
      <c r="H91" s="849">
        <v>97</v>
      </c>
      <c r="I91" s="849">
        <v>17169</v>
      </c>
      <c r="J91" s="832">
        <v>0.27480072985690962</v>
      </c>
      <c r="K91" s="832">
        <v>177</v>
      </c>
      <c r="L91" s="849">
        <v>351</v>
      </c>
      <c r="M91" s="849">
        <v>62478</v>
      </c>
      <c r="N91" s="832">
        <v>1</v>
      </c>
      <c r="O91" s="832">
        <v>178</v>
      </c>
      <c r="P91" s="849">
        <v>392</v>
      </c>
      <c r="Q91" s="849">
        <v>70168</v>
      </c>
      <c r="R91" s="837">
        <v>1.1230833253305164</v>
      </c>
      <c r="S91" s="850">
        <v>179</v>
      </c>
    </row>
    <row r="92" spans="1:19" ht="14.45" customHeight="1" x14ac:dyDescent="0.2">
      <c r="A92" s="831" t="s">
        <v>1827</v>
      </c>
      <c r="B92" s="832" t="s">
        <v>1828</v>
      </c>
      <c r="C92" s="832" t="s">
        <v>567</v>
      </c>
      <c r="D92" s="832" t="s">
        <v>907</v>
      </c>
      <c r="E92" s="832" t="s">
        <v>1897</v>
      </c>
      <c r="F92" s="832" t="s">
        <v>1906</v>
      </c>
      <c r="G92" s="832" t="s">
        <v>1907</v>
      </c>
      <c r="H92" s="849"/>
      <c r="I92" s="849"/>
      <c r="J92" s="832"/>
      <c r="K92" s="832"/>
      <c r="L92" s="849"/>
      <c r="M92" s="849"/>
      <c r="N92" s="832"/>
      <c r="O92" s="832"/>
      <c r="P92" s="849">
        <v>6</v>
      </c>
      <c r="Q92" s="849">
        <v>1914</v>
      </c>
      <c r="R92" s="837"/>
      <c r="S92" s="850">
        <v>319</v>
      </c>
    </row>
    <row r="93" spans="1:19" ht="14.45" customHeight="1" x14ac:dyDescent="0.2">
      <c r="A93" s="831" t="s">
        <v>1827</v>
      </c>
      <c r="B93" s="832" t="s">
        <v>1828</v>
      </c>
      <c r="C93" s="832" t="s">
        <v>567</v>
      </c>
      <c r="D93" s="832" t="s">
        <v>907</v>
      </c>
      <c r="E93" s="832" t="s">
        <v>1897</v>
      </c>
      <c r="F93" s="832" t="s">
        <v>1910</v>
      </c>
      <c r="G93" s="832" t="s">
        <v>1911</v>
      </c>
      <c r="H93" s="849"/>
      <c r="I93" s="849"/>
      <c r="J93" s="832"/>
      <c r="K93" s="832"/>
      <c r="L93" s="849">
        <v>1</v>
      </c>
      <c r="M93" s="849">
        <v>2040</v>
      </c>
      <c r="N93" s="832">
        <v>1</v>
      </c>
      <c r="O93" s="832">
        <v>2040</v>
      </c>
      <c r="P93" s="849">
        <v>13</v>
      </c>
      <c r="Q93" s="849">
        <v>26611</v>
      </c>
      <c r="R93" s="837">
        <v>13.044607843137255</v>
      </c>
      <c r="S93" s="850">
        <v>2047</v>
      </c>
    </row>
    <row r="94" spans="1:19" ht="14.45" customHeight="1" x14ac:dyDescent="0.2">
      <c r="A94" s="831" t="s">
        <v>1827</v>
      </c>
      <c r="B94" s="832" t="s">
        <v>1828</v>
      </c>
      <c r="C94" s="832" t="s">
        <v>567</v>
      </c>
      <c r="D94" s="832" t="s">
        <v>907</v>
      </c>
      <c r="E94" s="832" t="s">
        <v>1897</v>
      </c>
      <c r="F94" s="832" t="s">
        <v>1918</v>
      </c>
      <c r="G94" s="832" t="s">
        <v>1919</v>
      </c>
      <c r="H94" s="849">
        <v>1</v>
      </c>
      <c r="I94" s="849">
        <v>1431</v>
      </c>
      <c r="J94" s="832">
        <v>0.1249127094972067</v>
      </c>
      <c r="K94" s="832">
        <v>1431</v>
      </c>
      <c r="L94" s="849">
        <v>8</v>
      </c>
      <c r="M94" s="849">
        <v>11456</v>
      </c>
      <c r="N94" s="832">
        <v>1</v>
      </c>
      <c r="O94" s="832">
        <v>1432</v>
      </c>
      <c r="P94" s="849">
        <v>12</v>
      </c>
      <c r="Q94" s="849">
        <v>17244</v>
      </c>
      <c r="R94" s="837">
        <v>1.5052374301675977</v>
      </c>
      <c r="S94" s="850">
        <v>1437</v>
      </c>
    </row>
    <row r="95" spans="1:19" ht="14.45" customHeight="1" x14ac:dyDescent="0.2">
      <c r="A95" s="831" t="s">
        <v>1827</v>
      </c>
      <c r="B95" s="832" t="s">
        <v>1828</v>
      </c>
      <c r="C95" s="832" t="s">
        <v>567</v>
      </c>
      <c r="D95" s="832" t="s">
        <v>907</v>
      </c>
      <c r="E95" s="832" t="s">
        <v>1897</v>
      </c>
      <c r="F95" s="832" t="s">
        <v>1920</v>
      </c>
      <c r="G95" s="832" t="s">
        <v>1921</v>
      </c>
      <c r="H95" s="849">
        <v>1</v>
      </c>
      <c r="I95" s="849">
        <v>1912</v>
      </c>
      <c r="J95" s="832">
        <v>0.33286908077994432</v>
      </c>
      <c r="K95" s="832">
        <v>1912</v>
      </c>
      <c r="L95" s="849">
        <v>3</v>
      </c>
      <c r="M95" s="849">
        <v>5744</v>
      </c>
      <c r="N95" s="832">
        <v>1</v>
      </c>
      <c r="O95" s="832">
        <v>1914.6666666666667</v>
      </c>
      <c r="P95" s="849">
        <v>8</v>
      </c>
      <c r="Q95" s="849">
        <v>15360</v>
      </c>
      <c r="R95" s="837">
        <v>2.6740947075208914</v>
      </c>
      <c r="S95" s="850">
        <v>1920</v>
      </c>
    </row>
    <row r="96" spans="1:19" ht="14.45" customHeight="1" x14ac:dyDescent="0.2">
      <c r="A96" s="831" t="s">
        <v>1827</v>
      </c>
      <c r="B96" s="832" t="s">
        <v>1828</v>
      </c>
      <c r="C96" s="832" t="s">
        <v>567</v>
      </c>
      <c r="D96" s="832" t="s">
        <v>907</v>
      </c>
      <c r="E96" s="832" t="s">
        <v>1897</v>
      </c>
      <c r="F96" s="832" t="s">
        <v>1924</v>
      </c>
      <c r="G96" s="832" t="s">
        <v>1925</v>
      </c>
      <c r="H96" s="849"/>
      <c r="I96" s="849"/>
      <c r="J96" s="832"/>
      <c r="K96" s="832"/>
      <c r="L96" s="849">
        <v>1</v>
      </c>
      <c r="M96" s="849">
        <v>1214</v>
      </c>
      <c r="N96" s="832">
        <v>1</v>
      </c>
      <c r="O96" s="832">
        <v>1214</v>
      </c>
      <c r="P96" s="849">
        <v>18</v>
      </c>
      <c r="Q96" s="849">
        <v>21942</v>
      </c>
      <c r="R96" s="837">
        <v>18.074135090609555</v>
      </c>
      <c r="S96" s="850">
        <v>1219</v>
      </c>
    </row>
    <row r="97" spans="1:19" ht="14.45" customHeight="1" x14ac:dyDescent="0.2">
      <c r="A97" s="831" t="s">
        <v>1827</v>
      </c>
      <c r="B97" s="832" t="s">
        <v>1828</v>
      </c>
      <c r="C97" s="832" t="s">
        <v>567</v>
      </c>
      <c r="D97" s="832" t="s">
        <v>907</v>
      </c>
      <c r="E97" s="832" t="s">
        <v>1897</v>
      </c>
      <c r="F97" s="832" t="s">
        <v>1928</v>
      </c>
      <c r="G97" s="832" t="s">
        <v>1929</v>
      </c>
      <c r="H97" s="849"/>
      <c r="I97" s="849"/>
      <c r="J97" s="832"/>
      <c r="K97" s="832"/>
      <c r="L97" s="849">
        <v>4</v>
      </c>
      <c r="M97" s="849">
        <v>2728</v>
      </c>
      <c r="N97" s="832">
        <v>1</v>
      </c>
      <c r="O97" s="832">
        <v>682</v>
      </c>
      <c r="P97" s="849">
        <v>34</v>
      </c>
      <c r="Q97" s="849">
        <v>23290</v>
      </c>
      <c r="R97" s="837">
        <v>8.5373900293255129</v>
      </c>
      <c r="S97" s="850">
        <v>685</v>
      </c>
    </row>
    <row r="98" spans="1:19" ht="14.45" customHeight="1" x14ac:dyDescent="0.2">
      <c r="A98" s="831" t="s">
        <v>1827</v>
      </c>
      <c r="B98" s="832" t="s">
        <v>1828</v>
      </c>
      <c r="C98" s="832" t="s">
        <v>567</v>
      </c>
      <c r="D98" s="832" t="s">
        <v>907</v>
      </c>
      <c r="E98" s="832" t="s">
        <v>1897</v>
      </c>
      <c r="F98" s="832" t="s">
        <v>1930</v>
      </c>
      <c r="G98" s="832" t="s">
        <v>1931</v>
      </c>
      <c r="H98" s="849"/>
      <c r="I98" s="849"/>
      <c r="J98" s="832"/>
      <c r="K98" s="832"/>
      <c r="L98" s="849">
        <v>8</v>
      </c>
      <c r="M98" s="849">
        <v>5736</v>
      </c>
      <c r="N98" s="832">
        <v>1</v>
      </c>
      <c r="O98" s="832">
        <v>717</v>
      </c>
      <c r="P98" s="849">
        <v>20</v>
      </c>
      <c r="Q98" s="849">
        <v>14400</v>
      </c>
      <c r="R98" s="837">
        <v>2.510460251046025</v>
      </c>
      <c r="S98" s="850">
        <v>720</v>
      </c>
    </row>
    <row r="99" spans="1:19" ht="14.45" customHeight="1" x14ac:dyDescent="0.2">
      <c r="A99" s="831" t="s">
        <v>1827</v>
      </c>
      <c r="B99" s="832" t="s">
        <v>1828</v>
      </c>
      <c r="C99" s="832" t="s">
        <v>567</v>
      </c>
      <c r="D99" s="832" t="s">
        <v>907</v>
      </c>
      <c r="E99" s="832" t="s">
        <v>1897</v>
      </c>
      <c r="F99" s="832" t="s">
        <v>1934</v>
      </c>
      <c r="G99" s="832" t="s">
        <v>1935</v>
      </c>
      <c r="H99" s="849">
        <v>2</v>
      </c>
      <c r="I99" s="849">
        <v>3650</v>
      </c>
      <c r="J99" s="832">
        <v>9.518593855943254E-2</v>
      </c>
      <c r="K99" s="832">
        <v>1825</v>
      </c>
      <c r="L99" s="849">
        <v>21</v>
      </c>
      <c r="M99" s="849">
        <v>38346</v>
      </c>
      <c r="N99" s="832">
        <v>1</v>
      </c>
      <c r="O99" s="832">
        <v>1826</v>
      </c>
      <c r="P99" s="849">
        <v>318</v>
      </c>
      <c r="Q99" s="849">
        <v>582258</v>
      </c>
      <c r="R99" s="837">
        <v>15.184321702393991</v>
      </c>
      <c r="S99" s="850">
        <v>1831</v>
      </c>
    </row>
    <row r="100" spans="1:19" ht="14.45" customHeight="1" x14ac:dyDescent="0.2">
      <c r="A100" s="831" t="s">
        <v>1827</v>
      </c>
      <c r="B100" s="832" t="s">
        <v>1828</v>
      </c>
      <c r="C100" s="832" t="s">
        <v>567</v>
      </c>
      <c r="D100" s="832" t="s">
        <v>907</v>
      </c>
      <c r="E100" s="832" t="s">
        <v>1897</v>
      </c>
      <c r="F100" s="832" t="s">
        <v>1936</v>
      </c>
      <c r="G100" s="832" t="s">
        <v>1937</v>
      </c>
      <c r="H100" s="849"/>
      <c r="I100" s="849"/>
      <c r="J100" s="832"/>
      <c r="K100" s="832"/>
      <c r="L100" s="849">
        <v>2</v>
      </c>
      <c r="M100" s="849">
        <v>860</v>
      </c>
      <c r="N100" s="832">
        <v>1</v>
      </c>
      <c r="O100" s="832">
        <v>430</v>
      </c>
      <c r="P100" s="849">
        <v>10</v>
      </c>
      <c r="Q100" s="849">
        <v>4310</v>
      </c>
      <c r="R100" s="837">
        <v>5.0116279069767442</v>
      </c>
      <c r="S100" s="850">
        <v>431</v>
      </c>
    </row>
    <row r="101" spans="1:19" ht="14.45" customHeight="1" x14ac:dyDescent="0.2">
      <c r="A101" s="831" t="s">
        <v>1827</v>
      </c>
      <c r="B101" s="832" t="s">
        <v>1828</v>
      </c>
      <c r="C101" s="832" t="s">
        <v>567</v>
      </c>
      <c r="D101" s="832" t="s">
        <v>907</v>
      </c>
      <c r="E101" s="832" t="s">
        <v>1897</v>
      </c>
      <c r="F101" s="832" t="s">
        <v>1938</v>
      </c>
      <c r="G101" s="832" t="s">
        <v>1939</v>
      </c>
      <c r="H101" s="849">
        <v>2</v>
      </c>
      <c r="I101" s="849">
        <v>7040</v>
      </c>
      <c r="J101" s="832">
        <v>0.3331440469430248</v>
      </c>
      <c r="K101" s="832">
        <v>3520</v>
      </c>
      <c r="L101" s="849">
        <v>6</v>
      </c>
      <c r="M101" s="849">
        <v>21132</v>
      </c>
      <c r="N101" s="832">
        <v>1</v>
      </c>
      <c r="O101" s="832">
        <v>3522</v>
      </c>
      <c r="P101" s="849">
        <v>19</v>
      </c>
      <c r="Q101" s="849">
        <v>67127</v>
      </c>
      <c r="R101" s="837">
        <v>3.1765568805602875</v>
      </c>
      <c r="S101" s="850">
        <v>3533</v>
      </c>
    </row>
    <row r="102" spans="1:19" ht="14.45" customHeight="1" x14ac:dyDescent="0.2">
      <c r="A102" s="831" t="s">
        <v>1827</v>
      </c>
      <c r="B102" s="832" t="s">
        <v>1828</v>
      </c>
      <c r="C102" s="832" t="s">
        <v>567</v>
      </c>
      <c r="D102" s="832" t="s">
        <v>907</v>
      </c>
      <c r="E102" s="832" t="s">
        <v>1897</v>
      </c>
      <c r="F102" s="832" t="s">
        <v>1942</v>
      </c>
      <c r="G102" s="832" t="s">
        <v>1943</v>
      </c>
      <c r="H102" s="849">
        <v>97</v>
      </c>
      <c r="I102" s="849">
        <v>3233.3500000000004</v>
      </c>
      <c r="J102" s="832">
        <v>0.4092848101265823</v>
      </c>
      <c r="K102" s="832">
        <v>33.333505154639177</v>
      </c>
      <c r="L102" s="849">
        <v>237</v>
      </c>
      <c r="M102" s="849">
        <v>7900</v>
      </c>
      <c r="N102" s="832">
        <v>1</v>
      </c>
      <c r="O102" s="832">
        <v>33.333333333333336</v>
      </c>
      <c r="P102" s="849">
        <v>392</v>
      </c>
      <c r="Q102" s="849">
        <v>13066.67</v>
      </c>
      <c r="R102" s="837">
        <v>1.6540088607594936</v>
      </c>
      <c r="S102" s="850">
        <v>33.333341836734697</v>
      </c>
    </row>
    <row r="103" spans="1:19" ht="14.45" customHeight="1" x14ac:dyDescent="0.2">
      <c r="A103" s="831" t="s">
        <v>1827</v>
      </c>
      <c r="B103" s="832" t="s">
        <v>1828</v>
      </c>
      <c r="C103" s="832" t="s">
        <v>567</v>
      </c>
      <c r="D103" s="832" t="s">
        <v>907</v>
      </c>
      <c r="E103" s="832" t="s">
        <v>1897</v>
      </c>
      <c r="F103" s="832" t="s">
        <v>1944</v>
      </c>
      <c r="G103" s="832" t="s">
        <v>1945</v>
      </c>
      <c r="H103" s="849">
        <v>97</v>
      </c>
      <c r="I103" s="849">
        <v>3589</v>
      </c>
      <c r="J103" s="832">
        <v>0.27873563218390807</v>
      </c>
      <c r="K103" s="832">
        <v>37</v>
      </c>
      <c r="L103" s="849">
        <v>348</v>
      </c>
      <c r="M103" s="849">
        <v>12876</v>
      </c>
      <c r="N103" s="832">
        <v>1</v>
      </c>
      <c r="O103" s="832">
        <v>37</v>
      </c>
      <c r="P103" s="849">
        <v>389</v>
      </c>
      <c r="Q103" s="849">
        <v>14782</v>
      </c>
      <c r="R103" s="837">
        <v>1.1480273376825101</v>
      </c>
      <c r="S103" s="850">
        <v>38</v>
      </c>
    </row>
    <row r="104" spans="1:19" ht="14.45" customHeight="1" x14ac:dyDescent="0.2">
      <c r="A104" s="831" t="s">
        <v>1827</v>
      </c>
      <c r="B104" s="832" t="s">
        <v>1828</v>
      </c>
      <c r="C104" s="832" t="s">
        <v>567</v>
      </c>
      <c r="D104" s="832" t="s">
        <v>907</v>
      </c>
      <c r="E104" s="832" t="s">
        <v>1897</v>
      </c>
      <c r="F104" s="832" t="s">
        <v>1950</v>
      </c>
      <c r="G104" s="832" t="s">
        <v>1951</v>
      </c>
      <c r="H104" s="849"/>
      <c r="I104" s="849"/>
      <c r="J104" s="832"/>
      <c r="K104" s="832"/>
      <c r="L104" s="849">
        <v>3</v>
      </c>
      <c r="M104" s="849">
        <v>1312</v>
      </c>
      <c r="N104" s="832">
        <v>1</v>
      </c>
      <c r="O104" s="832">
        <v>437.33333333333331</v>
      </c>
      <c r="P104" s="849">
        <v>28</v>
      </c>
      <c r="Q104" s="849">
        <v>12264</v>
      </c>
      <c r="R104" s="837">
        <v>9.3475609756097562</v>
      </c>
      <c r="S104" s="850">
        <v>438</v>
      </c>
    </row>
    <row r="105" spans="1:19" ht="14.45" customHeight="1" x14ac:dyDescent="0.2">
      <c r="A105" s="831" t="s">
        <v>1827</v>
      </c>
      <c r="B105" s="832" t="s">
        <v>1828</v>
      </c>
      <c r="C105" s="832" t="s">
        <v>567</v>
      </c>
      <c r="D105" s="832" t="s">
        <v>907</v>
      </c>
      <c r="E105" s="832" t="s">
        <v>1897</v>
      </c>
      <c r="F105" s="832" t="s">
        <v>1952</v>
      </c>
      <c r="G105" s="832" t="s">
        <v>1953</v>
      </c>
      <c r="H105" s="849">
        <v>1</v>
      </c>
      <c r="I105" s="849">
        <v>1342</v>
      </c>
      <c r="J105" s="832">
        <v>0.12494181174937156</v>
      </c>
      <c r="K105" s="832">
        <v>1342</v>
      </c>
      <c r="L105" s="849">
        <v>8</v>
      </c>
      <c r="M105" s="849">
        <v>10741</v>
      </c>
      <c r="N105" s="832">
        <v>1</v>
      </c>
      <c r="O105" s="832">
        <v>1342.625</v>
      </c>
      <c r="P105" s="849">
        <v>123</v>
      </c>
      <c r="Q105" s="849">
        <v>165681</v>
      </c>
      <c r="R105" s="837">
        <v>15.425100083791081</v>
      </c>
      <c r="S105" s="850">
        <v>1347</v>
      </c>
    </row>
    <row r="106" spans="1:19" ht="14.45" customHeight="1" x14ac:dyDescent="0.2">
      <c r="A106" s="831" t="s">
        <v>1827</v>
      </c>
      <c r="B106" s="832" t="s">
        <v>1828</v>
      </c>
      <c r="C106" s="832" t="s">
        <v>567</v>
      </c>
      <c r="D106" s="832" t="s">
        <v>907</v>
      </c>
      <c r="E106" s="832" t="s">
        <v>1897</v>
      </c>
      <c r="F106" s="832" t="s">
        <v>1954</v>
      </c>
      <c r="G106" s="832" t="s">
        <v>1955</v>
      </c>
      <c r="H106" s="849"/>
      <c r="I106" s="849"/>
      <c r="J106" s="832"/>
      <c r="K106" s="832"/>
      <c r="L106" s="849">
        <v>5</v>
      </c>
      <c r="M106" s="849">
        <v>2550</v>
      </c>
      <c r="N106" s="832">
        <v>1</v>
      </c>
      <c r="O106" s="832">
        <v>510</v>
      </c>
      <c r="P106" s="849">
        <v>43</v>
      </c>
      <c r="Q106" s="849">
        <v>22016</v>
      </c>
      <c r="R106" s="837">
        <v>8.6337254901960776</v>
      </c>
      <c r="S106" s="850">
        <v>512</v>
      </c>
    </row>
    <row r="107" spans="1:19" ht="14.45" customHeight="1" x14ac:dyDescent="0.2">
      <c r="A107" s="831" t="s">
        <v>1827</v>
      </c>
      <c r="B107" s="832" t="s">
        <v>1828</v>
      </c>
      <c r="C107" s="832" t="s">
        <v>567</v>
      </c>
      <c r="D107" s="832" t="s">
        <v>907</v>
      </c>
      <c r="E107" s="832" t="s">
        <v>1897</v>
      </c>
      <c r="F107" s="832" t="s">
        <v>1956</v>
      </c>
      <c r="G107" s="832" t="s">
        <v>1957</v>
      </c>
      <c r="H107" s="849"/>
      <c r="I107" s="849"/>
      <c r="J107" s="832"/>
      <c r="K107" s="832"/>
      <c r="L107" s="849"/>
      <c r="M107" s="849"/>
      <c r="N107" s="832"/>
      <c r="O107" s="832"/>
      <c r="P107" s="849">
        <v>4</v>
      </c>
      <c r="Q107" s="849">
        <v>9368</v>
      </c>
      <c r="R107" s="837"/>
      <c r="S107" s="850">
        <v>2342</v>
      </c>
    </row>
    <row r="108" spans="1:19" ht="14.45" customHeight="1" x14ac:dyDescent="0.2">
      <c r="A108" s="831" t="s">
        <v>1827</v>
      </c>
      <c r="B108" s="832" t="s">
        <v>1828</v>
      </c>
      <c r="C108" s="832" t="s">
        <v>567</v>
      </c>
      <c r="D108" s="832" t="s">
        <v>907</v>
      </c>
      <c r="E108" s="832" t="s">
        <v>1897</v>
      </c>
      <c r="F108" s="832" t="s">
        <v>1958</v>
      </c>
      <c r="G108" s="832" t="s">
        <v>1959</v>
      </c>
      <c r="H108" s="849"/>
      <c r="I108" s="849"/>
      <c r="J108" s="832"/>
      <c r="K108" s="832"/>
      <c r="L108" s="849"/>
      <c r="M108" s="849"/>
      <c r="N108" s="832"/>
      <c r="O108" s="832"/>
      <c r="P108" s="849">
        <v>12</v>
      </c>
      <c r="Q108" s="849">
        <v>31896</v>
      </c>
      <c r="R108" s="837"/>
      <c r="S108" s="850">
        <v>2658</v>
      </c>
    </row>
    <row r="109" spans="1:19" ht="14.45" customHeight="1" x14ac:dyDescent="0.2">
      <c r="A109" s="831" t="s">
        <v>1827</v>
      </c>
      <c r="B109" s="832" t="s">
        <v>1828</v>
      </c>
      <c r="C109" s="832" t="s">
        <v>567</v>
      </c>
      <c r="D109" s="832" t="s">
        <v>907</v>
      </c>
      <c r="E109" s="832" t="s">
        <v>1897</v>
      </c>
      <c r="F109" s="832" t="s">
        <v>1966</v>
      </c>
      <c r="G109" s="832" t="s">
        <v>1967</v>
      </c>
      <c r="H109" s="849"/>
      <c r="I109" s="849"/>
      <c r="J109" s="832"/>
      <c r="K109" s="832"/>
      <c r="L109" s="849"/>
      <c r="M109" s="849"/>
      <c r="N109" s="832"/>
      <c r="O109" s="832"/>
      <c r="P109" s="849">
        <v>2</v>
      </c>
      <c r="Q109" s="849">
        <v>2114</v>
      </c>
      <c r="R109" s="837"/>
      <c r="S109" s="850">
        <v>1057</v>
      </c>
    </row>
    <row r="110" spans="1:19" ht="14.45" customHeight="1" x14ac:dyDescent="0.2">
      <c r="A110" s="831" t="s">
        <v>1827</v>
      </c>
      <c r="B110" s="832" t="s">
        <v>1828</v>
      </c>
      <c r="C110" s="832" t="s">
        <v>567</v>
      </c>
      <c r="D110" s="832" t="s">
        <v>907</v>
      </c>
      <c r="E110" s="832" t="s">
        <v>1897</v>
      </c>
      <c r="F110" s="832" t="s">
        <v>1974</v>
      </c>
      <c r="G110" s="832" t="s">
        <v>1975</v>
      </c>
      <c r="H110" s="849"/>
      <c r="I110" s="849"/>
      <c r="J110" s="832"/>
      <c r="K110" s="832"/>
      <c r="L110" s="849">
        <v>1</v>
      </c>
      <c r="M110" s="849">
        <v>1693</v>
      </c>
      <c r="N110" s="832">
        <v>1</v>
      </c>
      <c r="O110" s="832">
        <v>1693</v>
      </c>
      <c r="P110" s="849"/>
      <c r="Q110" s="849"/>
      <c r="R110" s="837"/>
      <c r="S110" s="850"/>
    </row>
    <row r="111" spans="1:19" ht="14.45" customHeight="1" x14ac:dyDescent="0.2">
      <c r="A111" s="831" t="s">
        <v>1827</v>
      </c>
      <c r="B111" s="832" t="s">
        <v>1828</v>
      </c>
      <c r="C111" s="832" t="s">
        <v>567</v>
      </c>
      <c r="D111" s="832" t="s">
        <v>907</v>
      </c>
      <c r="E111" s="832" t="s">
        <v>1897</v>
      </c>
      <c r="F111" s="832" t="s">
        <v>1976</v>
      </c>
      <c r="G111" s="832" t="s">
        <v>1977</v>
      </c>
      <c r="H111" s="849"/>
      <c r="I111" s="849"/>
      <c r="J111" s="832"/>
      <c r="K111" s="832"/>
      <c r="L111" s="849"/>
      <c r="M111" s="849"/>
      <c r="N111" s="832"/>
      <c r="O111" s="832"/>
      <c r="P111" s="849">
        <v>3</v>
      </c>
      <c r="Q111" s="849">
        <v>2166</v>
      </c>
      <c r="R111" s="837"/>
      <c r="S111" s="850">
        <v>722</v>
      </c>
    </row>
    <row r="112" spans="1:19" ht="14.45" customHeight="1" x14ac:dyDescent="0.2">
      <c r="A112" s="831" t="s">
        <v>1827</v>
      </c>
      <c r="B112" s="832" t="s">
        <v>1828</v>
      </c>
      <c r="C112" s="832" t="s">
        <v>567</v>
      </c>
      <c r="D112" s="832" t="s">
        <v>907</v>
      </c>
      <c r="E112" s="832" t="s">
        <v>1897</v>
      </c>
      <c r="F112" s="832" t="s">
        <v>1978</v>
      </c>
      <c r="G112" s="832" t="s">
        <v>1979</v>
      </c>
      <c r="H112" s="849"/>
      <c r="I112" s="849"/>
      <c r="J112" s="832"/>
      <c r="K112" s="832"/>
      <c r="L112" s="849"/>
      <c r="M112" s="849"/>
      <c r="N112" s="832"/>
      <c r="O112" s="832"/>
      <c r="P112" s="849">
        <v>1</v>
      </c>
      <c r="Q112" s="849">
        <v>1944</v>
      </c>
      <c r="R112" s="837"/>
      <c r="S112" s="850">
        <v>1944</v>
      </c>
    </row>
    <row r="113" spans="1:19" ht="14.45" customHeight="1" x14ac:dyDescent="0.2">
      <c r="A113" s="831" t="s">
        <v>1827</v>
      </c>
      <c r="B113" s="832" t="s">
        <v>1828</v>
      </c>
      <c r="C113" s="832" t="s">
        <v>567</v>
      </c>
      <c r="D113" s="832" t="s">
        <v>908</v>
      </c>
      <c r="E113" s="832" t="s">
        <v>1897</v>
      </c>
      <c r="F113" s="832" t="s">
        <v>1898</v>
      </c>
      <c r="G113" s="832" t="s">
        <v>1899</v>
      </c>
      <c r="H113" s="849">
        <v>12</v>
      </c>
      <c r="I113" s="849">
        <v>444</v>
      </c>
      <c r="J113" s="832">
        <v>0.70588235294117652</v>
      </c>
      <c r="K113" s="832">
        <v>37</v>
      </c>
      <c r="L113" s="849">
        <v>17</v>
      </c>
      <c r="M113" s="849">
        <v>629</v>
      </c>
      <c r="N113" s="832">
        <v>1</v>
      </c>
      <c r="O113" s="832">
        <v>37</v>
      </c>
      <c r="P113" s="849">
        <v>2</v>
      </c>
      <c r="Q113" s="849">
        <v>76</v>
      </c>
      <c r="R113" s="837">
        <v>0.12082670906200318</v>
      </c>
      <c r="S113" s="850">
        <v>38</v>
      </c>
    </row>
    <row r="114" spans="1:19" ht="14.45" customHeight="1" x14ac:dyDescent="0.2">
      <c r="A114" s="831" t="s">
        <v>1827</v>
      </c>
      <c r="B114" s="832" t="s">
        <v>1828</v>
      </c>
      <c r="C114" s="832" t="s">
        <v>567</v>
      </c>
      <c r="D114" s="832" t="s">
        <v>909</v>
      </c>
      <c r="E114" s="832" t="s">
        <v>1829</v>
      </c>
      <c r="F114" s="832" t="s">
        <v>1830</v>
      </c>
      <c r="G114" s="832" t="s">
        <v>1831</v>
      </c>
      <c r="H114" s="849"/>
      <c r="I114" s="849"/>
      <c r="J114" s="832"/>
      <c r="K114" s="832"/>
      <c r="L114" s="849"/>
      <c r="M114" s="849"/>
      <c r="N114" s="832"/>
      <c r="O114" s="832"/>
      <c r="P114" s="849">
        <v>6</v>
      </c>
      <c r="Q114" s="849">
        <v>10582.62</v>
      </c>
      <c r="R114" s="837"/>
      <c r="S114" s="850">
        <v>1763.7700000000002</v>
      </c>
    </row>
    <row r="115" spans="1:19" ht="14.45" customHeight="1" x14ac:dyDescent="0.2">
      <c r="A115" s="831" t="s">
        <v>1827</v>
      </c>
      <c r="B115" s="832" t="s">
        <v>1828</v>
      </c>
      <c r="C115" s="832" t="s">
        <v>567</v>
      </c>
      <c r="D115" s="832" t="s">
        <v>909</v>
      </c>
      <c r="E115" s="832" t="s">
        <v>1832</v>
      </c>
      <c r="F115" s="832" t="s">
        <v>1833</v>
      </c>
      <c r="G115" s="832" t="s">
        <v>1834</v>
      </c>
      <c r="H115" s="849"/>
      <c r="I115" s="849"/>
      <c r="J115" s="832"/>
      <c r="K115" s="832"/>
      <c r="L115" s="849">
        <v>660</v>
      </c>
      <c r="M115" s="849">
        <v>17437.199999999997</v>
      </c>
      <c r="N115" s="832">
        <v>1</v>
      </c>
      <c r="O115" s="832">
        <v>26.419999999999995</v>
      </c>
      <c r="P115" s="849"/>
      <c r="Q115" s="849"/>
      <c r="R115" s="837"/>
      <c r="S115" s="850"/>
    </row>
    <row r="116" spans="1:19" ht="14.45" customHeight="1" x14ac:dyDescent="0.2">
      <c r="A116" s="831" t="s">
        <v>1827</v>
      </c>
      <c r="B116" s="832" t="s">
        <v>1828</v>
      </c>
      <c r="C116" s="832" t="s">
        <v>567</v>
      </c>
      <c r="D116" s="832" t="s">
        <v>909</v>
      </c>
      <c r="E116" s="832" t="s">
        <v>1832</v>
      </c>
      <c r="F116" s="832" t="s">
        <v>1835</v>
      </c>
      <c r="G116" s="832" t="s">
        <v>1836</v>
      </c>
      <c r="H116" s="849">
        <v>2328</v>
      </c>
      <c r="I116" s="849">
        <v>6018.57</v>
      </c>
      <c r="J116" s="832">
        <v>0.78688312401452798</v>
      </c>
      <c r="K116" s="832">
        <v>2.5852963917525771</v>
      </c>
      <c r="L116" s="849">
        <v>2919</v>
      </c>
      <c r="M116" s="849">
        <v>7648.6200000000008</v>
      </c>
      <c r="N116" s="832">
        <v>1</v>
      </c>
      <c r="O116" s="832">
        <v>2.6202877697841731</v>
      </c>
      <c r="P116" s="849">
        <v>2577</v>
      </c>
      <c r="Q116" s="849">
        <v>6606.28</v>
      </c>
      <c r="R116" s="837">
        <v>0.86372182171424372</v>
      </c>
      <c r="S116" s="850">
        <v>2.5635545207605741</v>
      </c>
    </row>
    <row r="117" spans="1:19" ht="14.45" customHeight="1" x14ac:dyDescent="0.2">
      <c r="A117" s="831" t="s">
        <v>1827</v>
      </c>
      <c r="B117" s="832" t="s">
        <v>1828</v>
      </c>
      <c r="C117" s="832" t="s">
        <v>567</v>
      </c>
      <c r="D117" s="832" t="s">
        <v>909</v>
      </c>
      <c r="E117" s="832" t="s">
        <v>1832</v>
      </c>
      <c r="F117" s="832" t="s">
        <v>1837</v>
      </c>
      <c r="G117" s="832" t="s">
        <v>1838</v>
      </c>
      <c r="H117" s="849">
        <v>3870</v>
      </c>
      <c r="I117" s="849">
        <v>27156.6</v>
      </c>
      <c r="J117" s="832">
        <v>0.45178173348860423</v>
      </c>
      <c r="K117" s="832">
        <v>7.0172093023255808</v>
      </c>
      <c r="L117" s="849">
        <v>8344</v>
      </c>
      <c r="M117" s="849">
        <v>60109.999999999993</v>
      </c>
      <c r="N117" s="832">
        <v>1</v>
      </c>
      <c r="O117" s="832">
        <v>7.2039789069990405</v>
      </c>
      <c r="P117" s="849">
        <v>4142</v>
      </c>
      <c r="Q117" s="849">
        <v>30094.2</v>
      </c>
      <c r="R117" s="837">
        <v>0.50065213774746309</v>
      </c>
      <c r="S117" s="850">
        <v>7.2656204732013521</v>
      </c>
    </row>
    <row r="118" spans="1:19" ht="14.45" customHeight="1" x14ac:dyDescent="0.2">
      <c r="A118" s="831" t="s">
        <v>1827</v>
      </c>
      <c r="B118" s="832" t="s">
        <v>1828</v>
      </c>
      <c r="C118" s="832" t="s">
        <v>567</v>
      </c>
      <c r="D118" s="832" t="s">
        <v>909</v>
      </c>
      <c r="E118" s="832" t="s">
        <v>1832</v>
      </c>
      <c r="F118" s="832" t="s">
        <v>1843</v>
      </c>
      <c r="G118" s="832" t="s">
        <v>1844</v>
      </c>
      <c r="H118" s="849">
        <v>84055</v>
      </c>
      <c r="I118" s="849">
        <v>445537.18999999989</v>
      </c>
      <c r="J118" s="832">
        <v>0.70550631085661741</v>
      </c>
      <c r="K118" s="832">
        <v>5.3005435726607564</v>
      </c>
      <c r="L118" s="849">
        <v>118443</v>
      </c>
      <c r="M118" s="849">
        <v>631514.10999999975</v>
      </c>
      <c r="N118" s="832">
        <v>1</v>
      </c>
      <c r="O118" s="832">
        <v>5.3317976579451702</v>
      </c>
      <c r="P118" s="849">
        <v>152279</v>
      </c>
      <c r="Q118" s="849">
        <v>800710.23000000056</v>
      </c>
      <c r="R118" s="837">
        <v>1.2679213612503462</v>
      </c>
      <c r="S118" s="850">
        <v>5.2581789347185142</v>
      </c>
    </row>
    <row r="119" spans="1:19" ht="14.45" customHeight="1" x14ac:dyDescent="0.2">
      <c r="A119" s="831" t="s">
        <v>1827</v>
      </c>
      <c r="B119" s="832" t="s">
        <v>1828</v>
      </c>
      <c r="C119" s="832" t="s">
        <v>567</v>
      </c>
      <c r="D119" s="832" t="s">
        <v>909</v>
      </c>
      <c r="E119" s="832" t="s">
        <v>1832</v>
      </c>
      <c r="F119" s="832" t="s">
        <v>1845</v>
      </c>
      <c r="G119" s="832" t="s">
        <v>1846</v>
      </c>
      <c r="H119" s="849">
        <v>1898.4</v>
      </c>
      <c r="I119" s="849">
        <v>17351.370000000003</v>
      </c>
      <c r="J119" s="832">
        <v>1.8648323610460293</v>
      </c>
      <c r="K119" s="832">
        <v>9.139996839443743</v>
      </c>
      <c r="L119" s="849">
        <v>1018</v>
      </c>
      <c r="M119" s="849">
        <v>9304.52</v>
      </c>
      <c r="N119" s="832">
        <v>1</v>
      </c>
      <c r="O119" s="832">
        <v>9.14</v>
      </c>
      <c r="P119" s="849">
        <v>677.5</v>
      </c>
      <c r="Q119" s="849">
        <v>6236.2</v>
      </c>
      <c r="R119" s="837">
        <v>0.6702333919428406</v>
      </c>
      <c r="S119" s="850">
        <v>9.2047232472324723</v>
      </c>
    </row>
    <row r="120" spans="1:19" ht="14.45" customHeight="1" x14ac:dyDescent="0.2">
      <c r="A120" s="831" t="s">
        <v>1827</v>
      </c>
      <c r="B120" s="832" t="s">
        <v>1828</v>
      </c>
      <c r="C120" s="832" t="s">
        <v>567</v>
      </c>
      <c r="D120" s="832" t="s">
        <v>909</v>
      </c>
      <c r="E120" s="832" t="s">
        <v>1832</v>
      </c>
      <c r="F120" s="832" t="s">
        <v>1847</v>
      </c>
      <c r="G120" s="832" t="s">
        <v>1848</v>
      </c>
      <c r="H120" s="849">
        <v>190</v>
      </c>
      <c r="I120" s="849">
        <v>1744.1999999999998</v>
      </c>
      <c r="J120" s="832">
        <v>0.11942174732872406</v>
      </c>
      <c r="K120" s="832">
        <v>9.18</v>
      </c>
      <c r="L120" s="849">
        <v>1591</v>
      </c>
      <c r="M120" s="849">
        <v>14605.380000000001</v>
      </c>
      <c r="N120" s="832">
        <v>1</v>
      </c>
      <c r="O120" s="832">
        <v>9.1800000000000015</v>
      </c>
      <c r="P120" s="849">
        <v>1216</v>
      </c>
      <c r="Q120" s="849">
        <v>11311.359999999999</v>
      </c>
      <c r="R120" s="837">
        <v>0.77446529977309719</v>
      </c>
      <c r="S120" s="850">
        <v>9.3021052631578929</v>
      </c>
    </row>
    <row r="121" spans="1:19" ht="14.45" customHeight="1" x14ac:dyDescent="0.2">
      <c r="A121" s="831" t="s">
        <v>1827</v>
      </c>
      <c r="B121" s="832" t="s">
        <v>1828</v>
      </c>
      <c r="C121" s="832" t="s">
        <v>567</v>
      </c>
      <c r="D121" s="832" t="s">
        <v>909</v>
      </c>
      <c r="E121" s="832" t="s">
        <v>1832</v>
      </c>
      <c r="F121" s="832" t="s">
        <v>1849</v>
      </c>
      <c r="G121" s="832" t="s">
        <v>1850</v>
      </c>
      <c r="H121" s="849">
        <v>2659</v>
      </c>
      <c r="I121" s="849">
        <v>27073.650000000005</v>
      </c>
      <c r="J121" s="832">
        <v>0.82881708816757538</v>
      </c>
      <c r="K121" s="832">
        <v>10.18189168860474</v>
      </c>
      <c r="L121" s="849">
        <v>3231</v>
      </c>
      <c r="M121" s="849">
        <v>32665.410000000007</v>
      </c>
      <c r="N121" s="832">
        <v>1</v>
      </c>
      <c r="O121" s="832">
        <v>10.110000000000003</v>
      </c>
      <c r="P121" s="849">
        <v>707</v>
      </c>
      <c r="Q121" s="849">
        <v>7253.82</v>
      </c>
      <c r="R121" s="837">
        <v>0.22206425696172183</v>
      </c>
      <c r="S121" s="850">
        <v>10.26</v>
      </c>
    </row>
    <row r="122" spans="1:19" ht="14.45" customHeight="1" x14ac:dyDescent="0.2">
      <c r="A122" s="831" t="s">
        <v>1827</v>
      </c>
      <c r="B122" s="832" t="s">
        <v>1828</v>
      </c>
      <c r="C122" s="832" t="s">
        <v>567</v>
      </c>
      <c r="D122" s="832" t="s">
        <v>909</v>
      </c>
      <c r="E122" s="832" t="s">
        <v>1832</v>
      </c>
      <c r="F122" s="832" t="s">
        <v>1853</v>
      </c>
      <c r="G122" s="832" t="s">
        <v>1854</v>
      </c>
      <c r="H122" s="849">
        <v>7.2</v>
      </c>
      <c r="I122" s="849">
        <v>248.32000000000002</v>
      </c>
      <c r="J122" s="832">
        <v>12.453360080240722</v>
      </c>
      <c r="K122" s="832">
        <v>34.488888888888894</v>
      </c>
      <c r="L122" s="849">
        <v>2</v>
      </c>
      <c r="M122" s="849">
        <v>19.940000000000001</v>
      </c>
      <c r="N122" s="832">
        <v>1</v>
      </c>
      <c r="O122" s="832">
        <v>9.9700000000000006</v>
      </c>
      <c r="P122" s="849"/>
      <c r="Q122" s="849"/>
      <c r="R122" s="837"/>
      <c r="S122" s="850"/>
    </row>
    <row r="123" spans="1:19" ht="14.45" customHeight="1" x14ac:dyDescent="0.2">
      <c r="A123" s="831" t="s">
        <v>1827</v>
      </c>
      <c r="B123" s="832" t="s">
        <v>1828</v>
      </c>
      <c r="C123" s="832" t="s">
        <v>567</v>
      </c>
      <c r="D123" s="832" t="s">
        <v>909</v>
      </c>
      <c r="E123" s="832" t="s">
        <v>1832</v>
      </c>
      <c r="F123" s="832" t="s">
        <v>1857</v>
      </c>
      <c r="G123" s="832" t="s">
        <v>1858</v>
      </c>
      <c r="H123" s="849">
        <v>3456</v>
      </c>
      <c r="I123" s="849">
        <v>70606.080000000002</v>
      </c>
      <c r="J123" s="832">
        <v>1.5289121405958348</v>
      </c>
      <c r="K123" s="832">
        <v>20.43</v>
      </c>
      <c r="L123" s="849">
        <v>2234</v>
      </c>
      <c r="M123" s="849">
        <v>46180.6</v>
      </c>
      <c r="N123" s="832">
        <v>1</v>
      </c>
      <c r="O123" s="832">
        <v>20.671709937332139</v>
      </c>
      <c r="P123" s="849">
        <v>2655</v>
      </c>
      <c r="Q123" s="849">
        <v>53167.95</v>
      </c>
      <c r="R123" s="837">
        <v>1.1513048769396672</v>
      </c>
      <c r="S123" s="850">
        <v>20.025593220338983</v>
      </c>
    </row>
    <row r="124" spans="1:19" ht="14.45" customHeight="1" x14ac:dyDescent="0.2">
      <c r="A124" s="831" t="s">
        <v>1827</v>
      </c>
      <c r="B124" s="832" t="s">
        <v>1828</v>
      </c>
      <c r="C124" s="832" t="s">
        <v>567</v>
      </c>
      <c r="D124" s="832" t="s">
        <v>909</v>
      </c>
      <c r="E124" s="832" t="s">
        <v>1832</v>
      </c>
      <c r="F124" s="832" t="s">
        <v>1863</v>
      </c>
      <c r="G124" s="832" t="s">
        <v>1864</v>
      </c>
      <c r="H124" s="849">
        <v>13</v>
      </c>
      <c r="I124" s="849">
        <v>26032.65</v>
      </c>
      <c r="J124" s="832">
        <v>0.43696465528962125</v>
      </c>
      <c r="K124" s="832">
        <v>2002.5115384615385</v>
      </c>
      <c r="L124" s="849">
        <v>30</v>
      </c>
      <c r="M124" s="849">
        <v>59576.099999999991</v>
      </c>
      <c r="N124" s="832">
        <v>1</v>
      </c>
      <c r="O124" s="832">
        <v>1985.8699999999997</v>
      </c>
      <c r="P124" s="849">
        <v>18</v>
      </c>
      <c r="Q124" s="849">
        <v>32720.220000000005</v>
      </c>
      <c r="R124" s="837">
        <v>0.54921721965687598</v>
      </c>
      <c r="S124" s="850">
        <v>1817.7900000000002</v>
      </c>
    </row>
    <row r="125" spans="1:19" ht="14.45" customHeight="1" x14ac:dyDescent="0.2">
      <c r="A125" s="831" t="s">
        <v>1827</v>
      </c>
      <c r="B125" s="832" t="s">
        <v>1828</v>
      </c>
      <c r="C125" s="832" t="s">
        <v>567</v>
      </c>
      <c r="D125" s="832" t="s">
        <v>909</v>
      </c>
      <c r="E125" s="832" t="s">
        <v>1832</v>
      </c>
      <c r="F125" s="832" t="s">
        <v>1865</v>
      </c>
      <c r="G125" s="832" t="s">
        <v>1866</v>
      </c>
      <c r="H125" s="849">
        <v>135</v>
      </c>
      <c r="I125" s="849">
        <v>33632.550000000003</v>
      </c>
      <c r="J125" s="832">
        <v>0.22392023105377676</v>
      </c>
      <c r="K125" s="832">
        <v>249.13000000000002</v>
      </c>
      <c r="L125" s="849">
        <v>760</v>
      </c>
      <c r="M125" s="849">
        <v>150198.79999999999</v>
      </c>
      <c r="N125" s="832">
        <v>1</v>
      </c>
      <c r="O125" s="832">
        <v>197.63</v>
      </c>
      <c r="P125" s="849">
        <v>1200</v>
      </c>
      <c r="Q125" s="849">
        <v>232156</v>
      </c>
      <c r="R125" s="837">
        <v>1.5456581543927117</v>
      </c>
      <c r="S125" s="850">
        <v>193.46333333333334</v>
      </c>
    </row>
    <row r="126" spans="1:19" ht="14.45" customHeight="1" x14ac:dyDescent="0.2">
      <c r="A126" s="831" t="s">
        <v>1827</v>
      </c>
      <c r="B126" s="832" t="s">
        <v>1828</v>
      </c>
      <c r="C126" s="832" t="s">
        <v>567</v>
      </c>
      <c r="D126" s="832" t="s">
        <v>909</v>
      </c>
      <c r="E126" s="832" t="s">
        <v>1832</v>
      </c>
      <c r="F126" s="832" t="s">
        <v>1867</v>
      </c>
      <c r="G126" s="832" t="s">
        <v>1868</v>
      </c>
      <c r="H126" s="849">
        <v>143620</v>
      </c>
      <c r="I126" s="849">
        <v>540309.69999999995</v>
      </c>
      <c r="J126" s="832">
        <v>1.073052384809656</v>
      </c>
      <c r="K126" s="832">
        <v>3.7620784013368609</v>
      </c>
      <c r="L126" s="849">
        <v>134029</v>
      </c>
      <c r="M126" s="849">
        <v>503525.93000000005</v>
      </c>
      <c r="N126" s="832">
        <v>1</v>
      </c>
      <c r="O126" s="832">
        <v>3.7568431458863385</v>
      </c>
      <c r="P126" s="849">
        <v>75265</v>
      </c>
      <c r="Q126" s="849">
        <v>281478.10000000003</v>
      </c>
      <c r="R126" s="837">
        <v>0.55901411075294571</v>
      </c>
      <c r="S126" s="850">
        <v>3.7398272769547605</v>
      </c>
    </row>
    <row r="127" spans="1:19" ht="14.45" customHeight="1" x14ac:dyDescent="0.2">
      <c r="A127" s="831" t="s">
        <v>1827</v>
      </c>
      <c r="B127" s="832" t="s">
        <v>1828</v>
      </c>
      <c r="C127" s="832" t="s">
        <v>567</v>
      </c>
      <c r="D127" s="832" t="s">
        <v>909</v>
      </c>
      <c r="E127" s="832" t="s">
        <v>1832</v>
      </c>
      <c r="F127" s="832" t="s">
        <v>1869</v>
      </c>
      <c r="G127" s="832" t="s">
        <v>1870</v>
      </c>
      <c r="H127" s="849"/>
      <c r="I127" s="849"/>
      <c r="J127" s="832"/>
      <c r="K127" s="832"/>
      <c r="L127" s="849"/>
      <c r="M127" s="849"/>
      <c r="N127" s="832"/>
      <c r="O127" s="832"/>
      <c r="P127" s="849">
        <v>3849</v>
      </c>
      <c r="Q127" s="849">
        <v>23247.96</v>
      </c>
      <c r="R127" s="837"/>
      <c r="S127" s="850">
        <v>6.04</v>
      </c>
    </row>
    <row r="128" spans="1:19" ht="14.45" customHeight="1" x14ac:dyDescent="0.2">
      <c r="A128" s="831" t="s">
        <v>1827</v>
      </c>
      <c r="B128" s="832" t="s">
        <v>1828</v>
      </c>
      <c r="C128" s="832" t="s">
        <v>567</v>
      </c>
      <c r="D128" s="832" t="s">
        <v>909</v>
      </c>
      <c r="E128" s="832" t="s">
        <v>1832</v>
      </c>
      <c r="F128" s="832" t="s">
        <v>1871</v>
      </c>
      <c r="G128" s="832" t="s">
        <v>1872</v>
      </c>
      <c r="H128" s="849">
        <v>700</v>
      </c>
      <c r="I128" s="849">
        <v>5383</v>
      </c>
      <c r="J128" s="832"/>
      <c r="K128" s="832">
        <v>7.69</v>
      </c>
      <c r="L128" s="849"/>
      <c r="M128" s="849"/>
      <c r="N128" s="832"/>
      <c r="O128" s="832"/>
      <c r="P128" s="849"/>
      <c r="Q128" s="849"/>
      <c r="R128" s="837"/>
      <c r="S128" s="850"/>
    </row>
    <row r="129" spans="1:19" ht="14.45" customHeight="1" x14ac:dyDescent="0.2">
      <c r="A129" s="831" t="s">
        <v>1827</v>
      </c>
      <c r="B129" s="832" t="s">
        <v>1828</v>
      </c>
      <c r="C129" s="832" t="s">
        <v>567</v>
      </c>
      <c r="D129" s="832" t="s">
        <v>909</v>
      </c>
      <c r="E129" s="832" t="s">
        <v>1832</v>
      </c>
      <c r="F129" s="832" t="s">
        <v>1873</v>
      </c>
      <c r="G129" s="832" t="s">
        <v>1874</v>
      </c>
      <c r="H129" s="849">
        <v>165</v>
      </c>
      <c r="I129" s="849">
        <v>26235</v>
      </c>
      <c r="J129" s="832">
        <v>0.36221454118455959</v>
      </c>
      <c r="K129" s="832">
        <v>159</v>
      </c>
      <c r="L129" s="849">
        <v>465</v>
      </c>
      <c r="M129" s="849">
        <v>72429.45</v>
      </c>
      <c r="N129" s="832">
        <v>1</v>
      </c>
      <c r="O129" s="832">
        <v>155.76225806451612</v>
      </c>
      <c r="P129" s="849"/>
      <c r="Q129" s="849"/>
      <c r="R129" s="837"/>
      <c r="S129" s="850"/>
    </row>
    <row r="130" spans="1:19" ht="14.45" customHeight="1" x14ac:dyDescent="0.2">
      <c r="A130" s="831" t="s">
        <v>1827</v>
      </c>
      <c r="B130" s="832" t="s">
        <v>1828</v>
      </c>
      <c r="C130" s="832" t="s">
        <v>567</v>
      </c>
      <c r="D130" s="832" t="s">
        <v>909</v>
      </c>
      <c r="E130" s="832" t="s">
        <v>1832</v>
      </c>
      <c r="F130" s="832" t="s">
        <v>1875</v>
      </c>
      <c r="G130" s="832" t="s">
        <v>1876</v>
      </c>
      <c r="H130" s="849">
        <v>3552</v>
      </c>
      <c r="I130" s="849">
        <v>71801.439999999988</v>
      </c>
      <c r="J130" s="832">
        <v>1.1660992197361093</v>
      </c>
      <c r="K130" s="832">
        <v>20.214369369369365</v>
      </c>
      <c r="L130" s="849">
        <v>2976</v>
      </c>
      <c r="M130" s="849">
        <v>61574.04</v>
      </c>
      <c r="N130" s="832">
        <v>1</v>
      </c>
      <c r="O130" s="832">
        <v>20.690201612903227</v>
      </c>
      <c r="P130" s="849">
        <v>5300</v>
      </c>
      <c r="Q130" s="849">
        <v>107963.93999999999</v>
      </c>
      <c r="R130" s="837">
        <v>1.7534002966185098</v>
      </c>
      <c r="S130" s="850">
        <v>20.370554716981129</v>
      </c>
    </row>
    <row r="131" spans="1:19" ht="14.45" customHeight="1" x14ac:dyDescent="0.2">
      <c r="A131" s="831" t="s">
        <v>1827</v>
      </c>
      <c r="B131" s="832" t="s">
        <v>1828</v>
      </c>
      <c r="C131" s="832" t="s">
        <v>567</v>
      </c>
      <c r="D131" s="832" t="s">
        <v>909</v>
      </c>
      <c r="E131" s="832" t="s">
        <v>1832</v>
      </c>
      <c r="F131" s="832" t="s">
        <v>1881</v>
      </c>
      <c r="G131" s="832" t="s">
        <v>1882</v>
      </c>
      <c r="H131" s="849">
        <v>5163</v>
      </c>
      <c r="I131" s="849">
        <v>102504.08</v>
      </c>
      <c r="J131" s="832">
        <v>0.76130372195115936</v>
      </c>
      <c r="K131" s="832">
        <v>19.853588998644199</v>
      </c>
      <c r="L131" s="849">
        <v>6841</v>
      </c>
      <c r="M131" s="849">
        <v>134642.82</v>
      </c>
      <c r="N131" s="832">
        <v>1</v>
      </c>
      <c r="O131" s="832">
        <v>19.681745358865665</v>
      </c>
      <c r="P131" s="849"/>
      <c r="Q131" s="849"/>
      <c r="R131" s="837"/>
      <c r="S131" s="850"/>
    </row>
    <row r="132" spans="1:19" ht="14.45" customHeight="1" x14ac:dyDescent="0.2">
      <c r="A132" s="831" t="s">
        <v>1827</v>
      </c>
      <c r="B132" s="832" t="s">
        <v>1828</v>
      </c>
      <c r="C132" s="832" t="s">
        <v>567</v>
      </c>
      <c r="D132" s="832" t="s">
        <v>909</v>
      </c>
      <c r="E132" s="832" t="s">
        <v>1832</v>
      </c>
      <c r="F132" s="832" t="s">
        <v>1885</v>
      </c>
      <c r="G132" s="832" t="s">
        <v>1886</v>
      </c>
      <c r="H132" s="849"/>
      <c r="I132" s="849"/>
      <c r="J132" s="832"/>
      <c r="K132" s="832"/>
      <c r="L132" s="849"/>
      <c r="M132" s="849"/>
      <c r="N132" s="832"/>
      <c r="O132" s="832"/>
      <c r="P132" s="849">
        <v>203</v>
      </c>
      <c r="Q132" s="849">
        <v>1717.38</v>
      </c>
      <c r="R132" s="837"/>
      <c r="S132" s="850">
        <v>8.4600000000000009</v>
      </c>
    </row>
    <row r="133" spans="1:19" ht="14.45" customHeight="1" x14ac:dyDescent="0.2">
      <c r="A133" s="831" t="s">
        <v>1827</v>
      </c>
      <c r="B133" s="832" t="s">
        <v>1828</v>
      </c>
      <c r="C133" s="832" t="s">
        <v>567</v>
      </c>
      <c r="D133" s="832" t="s">
        <v>909</v>
      </c>
      <c r="E133" s="832" t="s">
        <v>1832</v>
      </c>
      <c r="F133" s="832" t="s">
        <v>1893</v>
      </c>
      <c r="G133" s="832" t="s">
        <v>1894</v>
      </c>
      <c r="H133" s="849"/>
      <c r="I133" s="849"/>
      <c r="J133" s="832"/>
      <c r="K133" s="832"/>
      <c r="L133" s="849"/>
      <c r="M133" s="849"/>
      <c r="N133" s="832"/>
      <c r="O133" s="832"/>
      <c r="P133" s="849">
        <v>10</v>
      </c>
      <c r="Q133" s="849">
        <v>422.8</v>
      </c>
      <c r="R133" s="837"/>
      <c r="S133" s="850">
        <v>42.28</v>
      </c>
    </row>
    <row r="134" spans="1:19" ht="14.45" customHeight="1" x14ac:dyDescent="0.2">
      <c r="A134" s="831" t="s">
        <v>1827</v>
      </c>
      <c r="B134" s="832" t="s">
        <v>1828</v>
      </c>
      <c r="C134" s="832" t="s">
        <v>567</v>
      </c>
      <c r="D134" s="832" t="s">
        <v>909</v>
      </c>
      <c r="E134" s="832" t="s">
        <v>1897</v>
      </c>
      <c r="F134" s="832" t="s">
        <v>1898</v>
      </c>
      <c r="G134" s="832" t="s">
        <v>1899</v>
      </c>
      <c r="H134" s="849">
        <v>52</v>
      </c>
      <c r="I134" s="849">
        <v>1924</v>
      </c>
      <c r="J134" s="832">
        <v>0.96296296296296291</v>
      </c>
      <c r="K134" s="832">
        <v>37</v>
      </c>
      <c r="L134" s="849">
        <v>54</v>
      </c>
      <c r="M134" s="849">
        <v>1998</v>
      </c>
      <c r="N134" s="832">
        <v>1</v>
      </c>
      <c r="O134" s="832">
        <v>37</v>
      </c>
      <c r="P134" s="849">
        <v>35</v>
      </c>
      <c r="Q134" s="849">
        <v>1330</v>
      </c>
      <c r="R134" s="837">
        <v>0.66566566566566565</v>
      </c>
      <c r="S134" s="850">
        <v>38</v>
      </c>
    </row>
    <row r="135" spans="1:19" ht="14.45" customHeight="1" x14ac:dyDescent="0.2">
      <c r="A135" s="831" t="s">
        <v>1827</v>
      </c>
      <c r="B135" s="832" t="s">
        <v>1828</v>
      </c>
      <c r="C135" s="832" t="s">
        <v>567</v>
      </c>
      <c r="D135" s="832" t="s">
        <v>909</v>
      </c>
      <c r="E135" s="832" t="s">
        <v>1897</v>
      </c>
      <c r="F135" s="832" t="s">
        <v>1900</v>
      </c>
      <c r="G135" s="832" t="s">
        <v>1901</v>
      </c>
      <c r="H135" s="849">
        <v>36</v>
      </c>
      <c r="I135" s="849">
        <v>15984</v>
      </c>
      <c r="J135" s="832">
        <v>0.78260869565217395</v>
      </c>
      <c r="K135" s="832">
        <v>444</v>
      </c>
      <c r="L135" s="849">
        <v>46</v>
      </c>
      <c r="M135" s="849">
        <v>20424</v>
      </c>
      <c r="N135" s="832">
        <v>1</v>
      </c>
      <c r="O135" s="832">
        <v>444</v>
      </c>
      <c r="P135" s="849">
        <v>48</v>
      </c>
      <c r="Q135" s="849">
        <v>21456</v>
      </c>
      <c r="R135" s="837">
        <v>1.0505287896592244</v>
      </c>
      <c r="S135" s="850">
        <v>447</v>
      </c>
    </row>
    <row r="136" spans="1:19" ht="14.45" customHeight="1" x14ac:dyDescent="0.2">
      <c r="A136" s="831" t="s">
        <v>1827</v>
      </c>
      <c r="B136" s="832" t="s">
        <v>1828</v>
      </c>
      <c r="C136" s="832" t="s">
        <v>567</v>
      </c>
      <c r="D136" s="832" t="s">
        <v>909</v>
      </c>
      <c r="E136" s="832" t="s">
        <v>1897</v>
      </c>
      <c r="F136" s="832" t="s">
        <v>1902</v>
      </c>
      <c r="G136" s="832" t="s">
        <v>1903</v>
      </c>
      <c r="H136" s="849">
        <v>438</v>
      </c>
      <c r="I136" s="849">
        <v>77526</v>
      </c>
      <c r="J136" s="832">
        <v>1.3319245438614575</v>
      </c>
      <c r="K136" s="832">
        <v>177</v>
      </c>
      <c r="L136" s="849">
        <v>327</v>
      </c>
      <c r="M136" s="849">
        <v>58206</v>
      </c>
      <c r="N136" s="832">
        <v>1</v>
      </c>
      <c r="O136" s="832">
        <v>178</v>
      </c>
      <c r="P136" s="849">
        <v>327</v>
      </c>
      <c r="Q136" s="849">
        <v>58533</v>
      </c>
      <c r="R136" s="837">
        <v>1.0056179775280898</v>
      </c>
      <c r="S136" s="850">
        <v>179</v>
      </c>
    </row>
    <row r="137" spans="1:19" ht="14.45" customHeight="1" x14ac:dyDescent="0.2">
      <c r="A137" s="831" t="s">
        <v>1827</v>
      </c>
      <c r="B137" s="832" t="s">
        <v>1828</v>
      </c>
      <c r="C137" s="832" t="s">
        <v>567</v>
      </c>
      <c r="D137" s="832" t="s">
        <v>909</v>
      </c>
      <c r="E137" s="832" t="s">
        <v>1897</v>
      </c>
      <c r="F137" s="832" t="s">
        <v>1906</v>
      </c>
      <c r="G137" s="832" t="s">
        <v>1907</v>
      </c>
      <c r="H137" s="849"/>
      <c r="I137" s="849"/>
      <c r="J137" s="832"/>
      <c r="K137" s="832"/>
      <c r="L137" s="849">
        <v>3</v>
      </c>
      <c r="M137" s="849">
        <v>954</v>
      </c>
      <c r="N137" s="832">
        <v>1</v>
      </c>
      <c r="O137" s="832">
        <v>318</v>
      </c>
      <c r="P137" s="849"/>
      <c r="Q137" s="849"/>
      <c r="R137" s="837"/>
      <c r="S137" s="850"/>
    </row>
    <row r="138" spans="1:19" ht="14.45" customHeight="1" x14ac:dyDescent="0.2">
      <c r="A138" s="831" t="s">
        <v>1827</v>
      </c>
      <c r="B138" s="832" t="s">
        <v>1828</v>
      </c>
      <c r="C138" s="832" t="s">
        <v>567</v>
      </c>
      <c r="D138" s="832" t="s">
        <v>909</v>
      </c>
      <c r="E138" s="832" t="s">
        <v>1897</v>
      </c>
      <c r="F138" s="832" t="s">
        <v>1908</v>
      </c>
      <c r="G138" s="832" t="s">
        <v>1909</v>
      </c>
      <c r="H138" s="849"/>
      <c r="I138" s="849"/>
      <c r="J138" s="832"/>
      <c r="K138" s="832"/>
      <c r="L138" s="849"/>
      <c r="M138" s="849"/>
      <c r="N138" s="832"/>
      <c r="O138" s="832"/>
      <c r="P138" s="849">
        <v>1</v>
      </c>
      <c r="Q138" s="849">
        <v>1427</v>
      </c>
      <c r="R138" s="837"/>
      <c r="S138" s="850">
        <v>1427</v>
      </c>
    </row>
    <row r="139" spans="1:19" ht="14.45" customHeight="1" x14ac:dyDescent="0.2">
      <c r="A139" s="831" t="s">
        <v>1827</v>
      </c>
      <c r="B139" s="832" t="s">
        <v>1828</v>
      </c>
      <c r="C139" s="832" t="s">
        <v>567</v>
      </c>
      <c r="D139" s="832" t="s">
        <v>909</v>
      </c>
      <c r="E139" s="832" t="s">
        <v>1897</v>
      </c>
      <c r="F139" s="832" t="s">
        <v>1910</v>
      </c>
      <c r="G139" s="832" t="s">
        <v>1911</v>
      </c>
      <c r="H139" s="849">
        <v>7</v>
      </c>
      <c r="I139" s="849">
        <v>14273</v>
      </c>
      <c r="J139" s="832">
        <v>0.99950980392156863</v>
      </c>
      <c r="K139" s="832">
        <v>2039</v>
      </c>
      <c r="L139" s="849">
        <v>7</v>
      </c>
      <c r="M139" s="849">
        <v>14280</v>
      </c>
      <c r="N139" s="832">
        <v>1</v>
      </c>
      <c r="O139" s="832">
        <v>2040</v>
      </c>
      <c r="P139" s="849">
        <v>14</v>
      </c>
      <c r="Q139" s="849">
        <v>28658</v>
      </c>
      <c r="R139" s="837">
        <v>2.0068627450980392</v>
      </c>
      <c r="S139" s="850">
        <v>2047</v>
      </c>
    </row>
    <row r="140" spans="1:19" ht="14.45" customHeight="1" x14ac:dyDescent="0.2">
      <c r="A140" s="831" t="s">
        <v>1827</v>
      </c>
      <c r="B140" s="832" t="s">
        <v>1828</v>
      </c>
      <c r="C140" s="832" t="s">
        <v>567</v>
      </c>
      <c r="D140" s="832" t="s">
        <v>909</v>
      </c>
      <c r="E140" s="832" t="s">
        <v>1897</v>
      </c>
      <c r="F140" s="832" t="s">
        <v>1914</v>
      </c>
      <c r="G140" s="832" t="s">
        <v>1915</v>
      </c>
      <c r="H140" s="849">
        <v>1</v>
      </c>
      <c r="I140" s="849">
        <v>667</v>
      </c>
      <c r="J140" s="832">
        <v>1</v>
      </c>
      <c r="K140" s="832">
        <v>667</v>
      </c>
      <c r="L140" s="849">
        <v>1</v>
      </c>
      <c r="M140" s="849">
        <v>667</v>
      </c>
      <c r="N140" s="832">
        <v>1</v>
      </c>
      <c r="O140" s="832">
        <v>667</v>
      </c>
      <c r="P140" s="849"/>
      <c r="Q140" s="849"/>
      <c r="R140" s="837"/>
      <c r="S140" s="850"/>
    </row>
    <row r="141" spans="1:19" ht="14.45" customHeight="1" x14ac:dyDescent="0.2">
      <c r="A141" s="831" t="s">
        <v>1827</v>
      </c>
      <c r="B141" s="832" t="s">
        <v>1828</v>
      </c>
      <c r="C141" s="832" t="s">
        <v>567</v>
      </c>
      <c r="D141" s="832" t="s">
        <v>909</v>
      </c>
      <c r="E141" s="832" t="s">
        <v>1897</v>
      </c>
      <c r="F141" s="832" t="s">
        <v>1916</v>
      </c>
      <c r="G141" s="832" t="s">
        <v>1917</v>
      </c>
      <c r="H141" s="849">
        <v>1</v>
      </c>
      <c r="I141" s="849">
        <v>1349</v>
      </c>
      <c r="J141" s="832"/>
      <c r="K141" s="832">
        <v>1349</v>
      </c>
      <c r="L141" s="849"/>
      <c r="M141" s="849"/>
      <c r="N141" s="832"/>
      <c r="O141" s="832"/>
      <c r="P141" s="849"/>
      <c r="Q141" s="849"/>
      <c r="R141" s="837"/>
      <c r="S141" s="850"/>
    </row>
    <row r="142" spans="1:19" ht="14.45" customHeight="1" x14ac:dyDescent="0.2">
      <c r="A142" s="831" t="s">
        <v>1827</v>
      </c>
      <c r="B142" s="832" t="s">
        <v>1828</v>
      </c>
      <c r="C142" s="832" t="s">
        <v>567</v>
      </c>
      <c r="D142" s="832" t="s">
        <v>909</v>
      </c>
      <c r="E142" s="832" t="s">
        <v>1897</v>
      </c>
      <c r="F142" s="832" t="s">
        <v>1918</v>
      </c>
      <c r="G142" s="832" t="s">
        <v>1919</v>
      </c>
      <c r="H142" s="849">
        <v>12</v>
      </c>
      <c r="I142" s="849">
        <v>17172</v>
      </c>
      <c r="J142" s="832">
        <v>0.99930167597765363</v>
      </c>
      <c r="K142" s="832">
        <v>1431</v>
      </c>
      <c r="L142" s="849">
        <v>12</v>
      </c>
      <c r="M142" s="849">
        <v>17184</v>
      </c>
      <c r="N142" s="832">
        <v>1</v>
      </c>
      <c r="O142" s="832">
        <v>1432</v>
      </c>
      <c r="P142" s="849">
        <v>7</v>
      </c>
      <c r="Q142" s="849">
        <v>10059</v>
      </c>
      <c r="R142" s="837">
        <v>0.58537011173184361</v>
      </c>
      <c r="S142" s="850">
        <v>1437</v>
      </c>
    </row>
    <row r="143" spans="1:19" ht="14.45" customHeight="1" x14ac:dyDescent="0.2">
      <c r="A143" s="831" t="s">
        <v>1827</v>
      </c>
      <c r="B143" s="832" t="s">
        <v>1828</v>
      </c>
      <c r="C143" s="832" t="s">
        <v>567</v>
      </c>
      <c r="D143" s="832" t="s">
        <v>909</v>
      </c>
      <c r="E143" s="832" t="s">
        <v>1897</v>
      </c>
      <c r="F143" s="832" t="s">
        <v>1920</v>
      </c>
      <c r="G143" s="832" t="s">
        <v>1921</v>
      </c>
      <c r="H143" s="849">
        <v>25</v>
      </c>
      <c r="I143" s="849">
        <v>47800</v>
      </c>
      <c r="J143" s="832">
        <v>0.73441293058415025</v>
      </c>
      <c r="K143" s="832">
        <v>1912</v>
      </c>
      <c r="L143" s="849">
        <v>34</v>
      </c>
      <c r="M143" s="849">
        <v>65086</v>
      </c>
      <c r="N143" s="832">
        <v>1</v>
      </c>
      <c r="O143" s="832">
        <v>1914.2941176470588</v>
      </c>
      <c r="P143" s="849">
        <v>11</v>
      </c>
      <c r="Q143" s="849">
        <v>21120</v>
      </c>
      <c r="R143" s="837">
        <v>0.32449374673508896</v>
      </c>
      <c r="S143" s="850">
        <v>1920</v>
      </c>
    </row>
    <row r="144" spans="1:19" ht="14.45" customHeight="1" x14ac:dyDescent="0.2">
      <c r="A144" s="831" t="s">
        <v>1827</v>
      </c>
      <c r="B144" s="832" t="s">
        <v>1828</v>
      </c>
      <c r="C144" s="832" t="s">
        <v>567</v>
      </c>
      <c r="D144" s="832" t="s">
        <v>909</v>
      </c>
      <c r="E144" s="832" t="s">
        <v>1897</v>
      </c>
      <c r="F144" s="832" t="s">
        <v>1924</v>
      </c>
      <c r="G144" s="832" t="s">
        <v>1925</v>
      </c>
      <c r="H144" s="849">
        <v>19</v>
      </c>
      <c r="I144" s="849">
        <v>23047</v>
      </c>
      <c r="J144" s="832">
        <v>0.99917627677100496</v>
      </c>
      <c r="K144" s="832">
        <v>1213</v>
      </c>
      <c r="L144" s="849">
        <v>19</v>
      </c>
      <c r="M144" s="849">
        <v>23066</v>
      </c>
      <c r="N144" s="832">
        <v>1</v>
      </c>
      <c r="O144" s="832">
        <v>1214</v>
      </c>
      <c r="P144" s="849">
        <v>9</v>
      </c>
      <c r="Q144" s="849">
        <v>10971</v>
      </c>
      <c r="R144" s="837">
        <v>0.47563513396340934</v>
      </c>
      <c r="S144" s="850">
        <v>1219</v>
      </c>
    </row>
    <row r="145" spans="1:19" ht="14.45" customHeight="1" x14ac:dyDescent="0.2">
      <c r="A145" s="831" t="s">
        <v>1827</v>
      </c>
      <c r="B145" s="832" t="s">
        <v>1828</v>
      </c>
      <c r="C145" s="832" t="s">
        <v>567</v>
      </c>
      <c r="D145" s="832" t="s">
        <v>909</v>
      </c>
      <c r="E145" s="832" t="s">
        <v>1897</v>
      </c>
      <c r="F145" s="832" t="s">
        <v>1926</v>
      </c>
      <c r="G145" s="832" t="s">
        <v>1927</v>
      </c>
      <c r="H145" s="849">
        <v>1</v>
      </c>
      <c r="I145" s="849">
        <v>1609</v>
      </c>
      <c r="J145" s="832"/>
      <c r="K145" s="832">
        <v>1609</v>
      </c>
      <c r="L145" s="849"/>
      <c r="M145" s="849"/>
      <c r="N145" s="832"/>
      <c r="O145" s="832"/>
      <c r="P145" s="849"/>
      <c r="Q145" s="849"/>
      <c r="R145" s="837"/>
      <c r="S145" s="850"/>
    </row>
    <row r="146" spans="1:19" ht="14.45" customHeight="1" x14ac:dyDescent="0.2">
      <c r="A146" s="831" t="s">
        <v>1827</v>
      </c>
      <c r="B146" s="832" t="s">
        <v>1828</v>
      </c>
      <c r="C146" s="832" t="s">
        <v>567</v>
      </c>
      <c r="D146" s="832" t="s">
        <v>909</v>
      </c>
      <c r="E146" s="832" t="s">
        <v>1897</v>
      </c>
      <c r="F146" s="832" t="s">
        <v>1928</v>
      </c>
      <c r="G146" s="832" t="s">
        <v>1929</v>
      </c>
      <c r="H146" s="849">
        <v>13</v>
      </c>
      <c r="I146" s="849">
        <v>8866</v>
      </c>
      <c r="J146" s="832">
        <v>0.43333333333333335</v>
      </c>
      <c r="K146" s="832">
        <v>682</v>
      </c>
      <c r="L146" s="849">
        <v>30</v>
      </c>
      <c r="M146" s="849">
        <v>20460</v>
      </c>
      <c r="N146" s="832">
        <v>1</v>
      </c>
      <c r="O146" s="832">
        <v>682</v>
      </c>
      <c r="P146" s="849">
        <v>18</v>
      </c>
      <c r="Q146" s="849">
        <v>12330</v>
      </c>
      <c r="R146" s="837">
        <v>0.6026392961876833</v>
      </c>
      <c r="S146" s="850">
        <v>685</v>
      </c>
    </row>
    <row r="147" spans="1:19" ht="14.45" customHeight="1" x14ac:dyDescent="0.2">
      <c r="A147" s="831" t="s">
        <v>1827</v>
      </c>
      <c r="B147" s="832" t="s">
        <v>1828</v>
      </c>
      <c r="C147" s="832" t="s">
        <v>567</v>
      </c>
      <c r="D147" s="832" t="s">
        <v>909</v>
      </c>
      <c r="E147" s="832" t="s">
        <v>1897</v>
      </c>
      <c r="F147" s="832" t="s">
        <v>1930</v>
      </c>
      <c r="G147" s="832" t="s">
        <v>1931</v>
      </c>
      <c r="H147" s="849">
        <v>9</v>
      </c>
      <c r="I147" s="849">
        <v>6453</v>
      </c>
      <c r="J147" s="832">
        <v>0.6428571428571429</v>
      </c>
      <c r="K147" s="832">
        <v>717</v>
      </c>
      <c r="L147" s="849">
        <v>14</v>
      </c>
      <c r="M147" s="849">
        <v>10038</v>
      </c>
      <c r="N147" s="832">
        <v>1</v>
      </c>
      <c r="O147" s="832">
        <v>717</v>
      </c>
      <c r="P147" s="849">
        <v>13</v>
      </c>
      <c r="Q147" s="849">
        <v>9360</v>
      </c>
      <c r="R147" s="837">
        <v>0.93245666467423793</v>
      </c>
      <c r="S147" s="850">
        <v>720</v>
      </c>
    </row>
    <row r="148" spans="1:19" ht="14.45" customHeight="1" x14ac:dyDescent="0.2">
      <c r="A148" s="831" t="s">
        <v>1827</v>
      </c>
      <c r="B148" s="832" t="s">
        <v>1828</v>
      </c>
      <c r="C148" s="832" t="s">
        <v>567</v>
      </c>
      <c r="D148" s="832" t="s">
        <v>909</v>
      </c>
      <c r="E148" s="832" t="s">
        <v>1897</v>
      </c>
      <c r="F148" s="832" t="s">
        <v>1932</v>
      </c>
      <c r="G148" s="832" t="s">
        <v>1933</v>
      </c>
      <c r="H148" s="849">
        <v>4</v>
      </c>
      <c r="I148" s="849">
        <v>10552</v>
      </c>
      <c r="J148" s="832">
        <v>3.9954562665656947</v>
      </c>
      <c r="K148" s="832">
        <v>2638</v>
      </c>
      <c r="L148" s="849">
        <v>1</v>
      </c>
      <c r="M148" s="849">
        <v>2641</v>
      </c>
      <c r="N148" s="832">
        <v>1</v>
      </c>
      <c r="O148" s="832">
        <v>2641</v>
      </c>
      <c r="P148" s="849"/>
      <c r="Q148" s="849"/>
      <c r="R148" s="837"/>
      <c r="S148" s="850"/>
    </row>
    <row r="149" spans="1:19" ht="14.45" customHeight="1" x14ac:dyDescent="0.2">
      <c r="A149" s="831" t="s">
        <v>1827</v>
      </c>
      <c r="B149" s="832" t="s">
        <v>1828</v>
      </c>
      <c r="C149" s="832" t="s">
        <v>567</v>
      </c>
      <c r="D149" s="832" t="s">
        <v>909</v>
      </c>
      <c r="E149" s="832" t="s">
        <v>1897</v>
      </c>
      <c r="F149" s="832" t="s">
        <v>1934</v>
      </c>
      <c r="G149" s="832" t="s">
        <v>1935</v>
      </c>
      <c r="H149" s="849">
        <v>712</v>
      </c>
      <c r="I149" s="849">
        <v>1299400</v>
      </c>
      <c r="J149" s="832">
        <v>0.88729435993805195</v>
      </c>
      <c r="K149" s="832">
        <v>1825</v>
      </c>
      <c r="L149" s="849">
        <v>802</v>
      </c>
      <c r="M149" s="849">
        <v>1464452</v>
      </c>
      <c r="N149" s="832">
        <v>1</v>
      </c>
      <c r="O149" s="832">
        <v>1826</v>
      </c>
      <c r="P149" s="849">
        <v>746</v>
      </c>
      <c r="Q149" s="849">
        <v>1365926</v>
      </c>
      <c r="R149" s="837">
        <v>0.9327215914212279</v>
      </c>
      <c r="S149" s="850">
        <v>1831</v>
      </c>
    </row>
    <row r="150" spans="1:19" ht="14.45" customHeight="1" x14ac:dyDescent="0.2">
      <c r="A150" s="831" t="s">
        <v>1827</v>
      </c>
      <c r="B150" s="832" t="s">
        <v>1828</v>
      </c>
      <c r="C150" s="832" t="s">
        <v>567</v>
      </c>
      <c r="D150" s="832" t="s">
        <v>909</v>
      </c>
      <c r="E150" s="832" t="s">
        <v>1897</v>
      </c>
      <c r="F150" s="832" t="s">
        <v>1936</v>
      </c>
      <c r="G150" s="832" t="s">
        <v>1937</v>
      </c>
      <c r="H150" s="849">
        <v>234</v>
      </c>
      <c r="I150" s="849">
        <v>100386</v>
      </c>
      <c r="J150" s="832">
        <v>0.8106104651162791</v>
      </c>
      <c r="K150" s="832">
        <v>429</v>
      </c>
      <c r="L150" s="849">
        <v>288</v>
      </c>
      <c r="M150" s="849">
        <v>123840</v>
      </c>
      <c r="N150" s="832">
        <v>1</v>
      </c>
      <c r="O150" s="832">
        <v>430</v>
      </c>
      <c r="P150" s="849">
        <v>384</v>
      </c>
      <c r="Q150" s="849">
        <v>165504</v>
      </c>
      <c r="R150" s="837">
        <v>1.3364341085271318</v>
      </c>
      <c r="S150" s="850">
        <v>431</v>
      </c>
    </row>
    <row r="151" spans="1:19" ht="14.45" customHeight="1" x14ac:dyDescent="0.2">
      <c r="A151" s="831" t="s">
        <v>1827</v>
      </c>
      <c r="B151" s="832" t="s">
        <v>1828</v>
      </c>
      <c r="C151" s="832" t="s">
        <v>567</v>
      </c>
      <c r="D151" s="832" t="s">
        <v>909</v>
      </c>
      <c r="E151" s="832" t="s">
        <v>1897</v>
      </c>
      <c r="F151" s="832" t="s">
        <v>1938</v>
      </c>
      <c r="G151" s="832" t="s">
        <v>1939</v>
      </c>
      <c r="H151" s="849">
        <v>14</v>
      </c>
      <c r="I151" s="849">
        <v>49280</v>
      </c>
      <c r="J151" s="832">
        <v>1.3992049971607041</v>
      </c>
      <c r="K151" s="832">
        <v>3520</v>
      </c>
      <c r="L151" s="849">
        <v>10</v>
      </c>
      <c r="M151" s="849">
        <v>35220</v>
      </c>
      <c r="N151" s="832">
        <v>1</v>
      </c>
      <c r="O151" s="832">
        <v>3522</v>
      </c>
      <c r="P151" s="849">
        <v>27</v>
      </c>
      <c r="Q151" s="849">
        <v>95391</v>
      </c>
      <c r="R151" s="837">
        <v>2.7084327086882451</v>
      </c>
      <c r="S151" s="850">
        <v>3533</v>
      </c>
    </row>
    <row r="152" spans="1:19" ht="14.45" customHeight="1" x14ac:dyDescent="0.2">
      <c r="A152" s="831" t="s">
        <v>1827</v>
      </c>
      <c r="B152" s="832" t="s">
        <v>1828</v>
      </c>
      <c r="C152" s="832" t="s">
        <v>567</v>
      </c>
      <c r="D152" s="832" t="s">
        <v>909</v>
      </c>
      <c r="E152" s="832" t="s">
        <v>1897</v>
      </c>
      <c r="F152" s="832" t="s">
        <v>1942</v>
      </c>
      <c r="G152" s="832" t="s">
        <v>1943</v>
      </c>
      <c r="H152" s="849">
        <v>420</v>
      </c>
      <c r="I152" s="849">
        <v>14000.01</v>
      </c>
      <c r="J152" s="832">
        <v>1.3680782618382659</v>
      </c>
      <c r="K152" s="832">
        <v>33.333357142857146</v>
      </c>
      <c r="L152" s="849">
        <v>307</v>
      </c>
      <c r="M152" s="849">
        <v>10233.34</v>
      </c>
      <c r="N152" s="832">
        <v>1</v>
      </c>
      <c r="O152" s="832">
        <v>33.333355048859936</v>
      </c>
      <c r="P152" s="849">
        <v>325</v>
      </c>
      <c r="Q152" s="849">
        <v>10833.33</v>
      </c>
      <c r="R152" s="837">
        <v>1.0586309064293769</v>
      </c>
      <c r="S152" s="850">
        <v>33.333323076923079</v>
      </c>
    </row>
    <row r="153" spans="1:19" ht="14.45" customHeight="1" x14ac:dyDescent="0.2">
      <c r="A153" s="831" t="s">
        <v>1827</v>
      </c>
      <c r="B153" s="832" t="s">
        <v>1828</v>
      </c>
      <c r="C153" s="832" t="s">
        <v>567</v>
      </c>
      <c r="D153" s="832" t="s">
        <v>909</v>
      </c>
      <c r="E153" s="832" t="s">
        <v>1897</v>
      </c>
      <c r="F153" s="832" t="s">
        <v>1944</v>
      </c>
      <c r="G153" s="832" t="s">
        <v>1945</v>
      </c>
      <c r="H153" s="849">
        <v>434</v>
      </c>
      <c r="I153" s="849">
        <v>16058</v>
      </c>
      <c r="J153" s="832">
        <v>1.3353846153846154</v>
      </c>
      <c r="K153" s="832">
        <v>37</v>
      </c>
      <c r="L153" s="849">
        <v>325</v>
      </c>
      <c r="M153" s="849">
        <v>12025</v>
      </c>
      <c r="N153" s="832">
        <v>1</v>
      </c>
      <c r="O153" s="832">
        <v>37</v>
      </c>
      <c r="P153" s="849">
        <v>327</v>
      </c>
      <c r="Q153" s="849">
        <v>12426</v>
      </c>
      <c r="R153" s="837">
        <v>1.0333471933471934</v>
      </c>
      <c r="S153" s="850">
        <v>38</v>
      </c>
    </row>
    <row r="154" spans="1:19" ht="14.45" customHeight="1" x14ac:dyDescent="0.2">
      <c r="A154" s="831" t="s">
        <v>1827</v>
      </c>
      <c r="B154" s="832" t="s">
        <v>1828</v>
      </c>
      <c r="C154" s="832" t="s">
        <v>567</v>
      </c>
      <c r="D154" s="832" t="s">
        <v>909</v>
      </c>
      <c r="E154" s="832" t="s">
        <v>1897</v>
      </c>
      <c r="F154" s="832" t="s">
        <v>1946</v>
      </c>
      <c r="G154" s="832" t="s">
        <v>1947</v>
      </c>
      <c r="H154" s="849">
        <v>103</v>
      </c>
      <c r="I154" s="849">
        <v>62830</v>
      </c>
      <c r="J154" s="832">
        <v>0.79714282089343935</v>
      </c>
      <c r="K154" s="832">
        <v>610</v>
      </c>
      <c r="L154" s="849">
        <v>129</v>
      </c>
      <c r="M154" s="849">
        <v>78819</v>
      </c>
      <c r="N154" s="832">
        <v>1</v>
      </c>
      <c r="O154" s="832">
        <v>611</v>
      </c>
      <c r="P154" s="849">
        <v>163</v>
      </c>
      <c r="Q154" s="849">
        <v>100082</v>
      </c>
      <c r="R154" s="837">
        <v>1.2697699793197073</v>
      </c>
      <c r="S154" s="850">
        <v>614</v>
      </c>
    </row>
    <row r="155" spans="1:19" ht="14.45" customHeight="1" x14ac:dyDescent="0.2">
      <c r="A155" s="831" t="s">
        <v>1827</v>
      </c>
      <c r="B155" s="832" t="s">
        <v>1828</v>
      </c>
      <c r="C155" s="832" t="s">
        <v>567</v>
      </c>
      <c r="D155" s="832" t="s">
        <v>909</v>
      </c>
      <c r="E155" s="832" t="s">
        <v>1897</v>
      </c>
      <c r="F155" s="832" t="s">
        <v>1950</v>
      </c>
      <c r="G155" s="832" t="s">
        <v>1951</v>
      </c>
      <c r="H155" s="849">
        <v>8</v>
      </c>
      <c r="I155" s="849">
        <v>3496</v>
      </c>
      <c r="J155" s="832">
        <v>0.72666805237996257</v>
      </c>
      <c r="K155" s="832">
        <v>437</v>
      </c>
      <c r="L155" s="849">
        <v>11</v>
      </c>
      <c r="M155" s="849">
        <v>4811</v>
      </c>
      <c r="N155" s="832">
        <v>1</v>
      </c>
      <c r="O155" s="832">
        <v>437.36363636363637</v>
      </c>
      <c r="P155" s="849">
        <v>6</v>
      </c>
      <c r="Q155" s="849">
        <v>2628</v>
      </c>
      <c r="R155" s="837">
        <v>0.54624818125129915</v>
      </c>
      <c r="S155" s="850">
        <v>438</v>
      </c>
    </row>
    <row r="156" spans="1:19" ht="14.45" customHeight="1" x14ac:dyDescent="0.2">
      <c r="A156" s="831" t="s">
        <v>1827</v>
      </c>
      <c r="B156" s="832" t="s">
        <v>1828</v>
      </c>
      <c r="C156" s="832" t="s">
        <v>567</v>
      </c>
      <c r="D156" s="832" t="s">
        <v>909</v>
      </c>
      <c r="E156" s="832" t="s">
        <v>1897</v>
      </c>
      <c r="F156" s="832" t="s">
        <v>1952</v>
      </c>
      <c r="G156" s="832" t="s">
        <v>1953</v>
      </c>
      <c r="H156" s="849">
        <v>199</v>
      </c>
      <c r="I156" s="849">
        <v>267058</v>
      </c>
      <c r="J156" s="832">
        <v>1.08669273620261</v>
      </c>
      <c r="K156" s="832">
        <v>1342</v>
      </c>
      <c r="L156" s="849">
        <v>183</v>
      </c>
      <c r="M156" s="849">
        <v>245753</v>
      </c>
      <c r="N156" s="832">
        <v>1</v>
      </c>
      <c r="O156" s="832">
        <v>1342.9125683060108</v>
      </c>
      <c r="P156" s="849">
        <v>103</v>
      </c>
      <c r="Q156" s="849">
        <v>138741</v>
      </c>
      <c r="R156" s="837">
        <v>0.56455465447013875</v>
      </c>
      <c r="S156" s="850">
        <v>1347</v>
      </c>
    </row>
    <row r="157" spans="1:19" ht="14.45" customHeight="1" x14ac:dyDescent="0.2">
      <c r="A157" s="831" t="s">
        <v>1827</v>
      </c>
      <c r="B157" s="832" t="s">
        <v>1828</v>
      </c>
      <c r="C157" s="832" t="s">
        <v>567</v>
      </c>
      <c r="D157" s="832" t="s">
        <v>909</v>
      </c>
      <c r="E157" s="832" t="s">
        <v>1897</v>
      </c>
      <c r="F157" s="832" t="s">
        <v>1954</v>
      </c>
      <c r="G157" s="832" t="s">
        <v>1955</v>
      </c>
      <c r="H157" s="849">
        <v>22</v>
      </c>
      <c r="I157" s="849">
        <v>11198</v>
      </c>
      <c r="J157" s="832">
        <v>0.46708934679235836</v>
      </c>
      <c r="K157" s="832">
        <v>509</v>
      </c>
      <c r="L157" s="849">
        <v>47</v>
      </c>
      <c r="M157" s="849">
        <v>23974</v>
      </c>
      <c r="N157" s="832">
        <v>1</v>
      </c>
      <c r="O157" s="832">
        <v>510.08510638297872</v>
      </c>
      <c r="P157" s="849">
        <v>25</v>
      </c>
      <c r="Q157" s="849">
        <v>12800</v>
      </c>
      <c r="R157" s="837">
        <v>0.53391173771585887</v>
      </c>
      <c r="S157" s="850">
        <v>512</v>
      </c>
    </row>
    <row r="158" spans="1:19" ht="14.45" customHeight="1" x14ac:dyDescent="0.2">
      <c r="A158" s="831" t="s">
        <v>1827</v>
      </c>
      <c r="B158" s="832" t="s">
        <v>1828</v>
      </c>
      <c r="C158" s="832" t="s">
        <v>567</v>
      </c>
      <c r="D158" s="832" t="s">
        <v>909</v>
      </c>
      <c r="E158" s="832" t="s">
        <v>1897</v>
      </c>
      <c r="F158" s="832" t="s">
        <v>1956</v>
      </c>
      <c r="G158" s="832" t="s">
        <v>1957</v>
      </c>
      <c r="H158" s="849">
        <v>7</v>
      </c>
      <c r="I158" s="849">
        <v>16310</v>
      </c>
      <c r="J158" s="832">
        <v>1.7477496785255036</v>
      </c>
      <c r="K158" s="832">
        <v>2330</v>
      </c>
      <c r="L158" s="849">
        <v>4</v>
      </c>
      <c r="M158" s="849">
        <v>9332</v>
      </c>
      <c r="N158" s="832">
        <v>1</v>
      </c>
      <c r="O158" s="832">
        <v>2333</v>
      </c>
      <c r="P158" s="849">
        <v>5</v>
      </c>
      <c r="Q158" s="849">
        <v>11710</v>
      </c>
      <c r="R158" s="837">
        <v>1.2548221174453493</v>
      </c>
      <c r="S158" s="850">
        <v>2342</v>
      </c>
    </row>
    <row r="159" spans="1:19" ht="14.45" customHeight="1" x14ac:dyDescent="0.2">
      <c r="A159" s="831" t="s">
        <v>1827</v>
      </c>
      <c r="B159" s="832" t="s">
        <v>1828</v>
      </c>
      <c r="C159" s="832" t="s">
        <v>567</v>
      </c>
      <c r="D159" s="832" t="s">
        <v>909</v>
      </c>
      <c r="E159" s="832" t="s">
        <v>1897</v>
      </c>
      <c r="F159" s="832" t="s">
        <v>1958</v>
      </c>
      <c r="G159" s="832" t="s">
        <v>1959</v>
      </c>
      <c r="H159" s="849">
        <v>11</v>
      </c>
      <c r="I159" s="849">
        <v>29106</v>
      </c>
      <c r="J159" s="832">
        <v>0.9988674971687429</v>
      </c>
      <c r="K159" s="832">
        <v>2646</v>
      </c>
      <c r="L159" s="849">
        <v>11</v>
      </c>
      <c r="M159" s="849">
        <v>29139</v>
      </c>
      <c r="N159" s="832">
        <v>1</v>
      </c>
      <c r="O159" s="832">
        <v>2649</v>
      </c>
      <c r="P159" s="849">
        <v>3</v>
      </c>
      <c r="Q159" s="849">
        <v>7974</v>
      </c>
      <c r="R159" s="837">
        <v>0.27365386595284669</v>
      </c>
      <c r="S159" s="850">
        <v>2658</v>
      </c>
    </row>
    <row r="160" spans="1:19" ht="14.45" customHeight="1" x14ac:dyDescent="0.2">
      <c r="A160" s="831" t="s">
        <v>1827</v>
      </c>
      <c r="B160" s="832" t="s">
        <v>1828</v>
      </c>
      <c r="C160" s="832" t="s">
        <v>567</v>
      </c>
      <c r="D160" s="832" t="s">
        <v>909</v>
      </c>
      <c r="E160" s="832" t="s">
        <v>1897</v>
      </c>
      <c r="F160" s="832" t="s">
        <v>1960</v>
      </c>
      <c r="G160" s="832" t="s">
        <v>1961</v>
      </c>
      <c r="H160" s="849">
        <v>15</v>
      </c>
      <c r="I160" s="849">
        <v>5325</v>
      </c>
      <c r="J160" s="832"/>
      <c r="K160" s="832">
        <v>355</v>
      </c>
      <c r="L160" s="849"/>
      <c r="M160" s="849"/>
      <c r="N160" s="832"/>
      <c r="O160" s="832"/>
      <c r="P160" s="849"/>
      <c r="Q160" s="849"/>
      <c r="R160" s="837"/>
      <c r="S160" s="850"/>
    </row>
    <row r="161" spans="1:19" ht="14.45" customHeight="1" x14ac:dyDescent="0.2">
      <c r="A161" s="831" t="s">
        <v>1827</v>
      </c>
      <c r="B161" s="832" t="s">
        <v>1828</v>
      </c>
      <c r="C161" s="832" t="s">
        <v>567</v>
      </c>
      <c r="D161" s="832" t="s">
        <v>909</v>
      </c>
      <c r="E161" s="832" t="s">
        <v>1897</v>
      </c>
      <c r="F161" s="832" t="s">
        <v>1962</v>
      </c>
      <c r="G161" s="832" t="s">
        <v>1963</v>
      </c>
      <c r="H161" s="849"/>
      <c r="I161" s="849"/>
      <c r="J161" s="832"/>
      <c r="K161" s="832"/>
      <c r="L161" s="849">
        <v>0</v>
      </c>
      <c r="M161" s="849">
        <v>0</v>
      </c>
      <c r="N161" s="832"/>
      <c r="O161" s="832"/>
      <c r="P161" s="849"/>
      <c r="Q161" s="849"/>
      <c r="R161" s="837"/>
      <c r="S161" s="850"/>
    </row>
    <row r="162" spans="1:19" ht="14.45" customHeight="1" x14ac:dyDescent="0.2">
      <c r="A162" s="831" t="s">
        <v>1827</v>
      </c>
      <c r="B162" s="832" t="s">
        <v>1828</v>
      </c>
      <c r="C162" s="832" t="s">
        <v>567</v>
      </c>
      <c r="D162" s="832" t="s">
        <v>909</v>
      </c>
      <c r="E162" s="832" t="s">
        <v>1897</v>
      </c>
      <c r="F162" s="832" t="s">
        <v>1964</v>
      </c>
      <c r="G162" s="832" t="s">
        <v>1965</v>
      </c>
      <c r="H162" s="849">
        <v>1</v>
      </c>
      <c r="I162" s="849">
        <v>195</v>
      </c>
      <c r="J162" s="832">
        <v>0.99489795918367352</v>
      </c>
      <c r="K162" s="832">
        <v>195</v>
      </c>
      <c r="L162" s="849">
        <v>1</v>
      </c>
      <c r="M162" s="849">
        <v>196</v>
      </c>
      <c r="N162" s="832">
        <v>1</v>
      </c>
      <c r="O162" s="832">
        <v>196</v>
      </c>
      <c r="P162" s="849"/>
      <c r="Q162" s="849"/>
      <c r="R162" s="837"/>
      <c r="S162" s="850"/>
    </row>
    <row r="163" spans="1:19" ht="14.45" customHeight="1" x14ac:dyDescent="0.2">
      <c r="A163" s="831" t="s">
        <v>1827</v>
      </c>
      <c r="B163" s="832" t="s">
        <v>1828</v>
      </c>
      <c r="C163" s="832" t="s">
        <v>567</v>
      </c>
      <c r="D163" s="832" t="s">
        <v>909</v>
      </c>
      <c r="E163" s="832" t="s">
        <v>1897</v>
      </c>
      <c r="F163" s="832" t="s">
        <v>1966</v>
      </c>
      <c r="G163" s="832" t="s">
        <v>1967</v>
      </c>
      <c r="H163" s="849">
        <v>3</v>
      </c>
      <c r="I163" s="849">
        <v>3108</v>
      </c>
      <c r="J163" s="832">
        <v>1.4942307692307693</v>
      </c>
      <c r="K163" s="832">
        <v>1036</v>
      </c>
      <c r="L163" s="849">
        <v>2</v>
      </c>
      <c r="M163" s="849">
        <v>2080</v>
      </c>
      <c r="N163" s="832">
        <v>1</v>
      </c>
      <c r="O163" s="832">
        <v>1040</v>
      </c>
      <c r="P163" s="849"/>
      <c r="Q163" s="849"/>
      <c r="R163" s="837"/>
      <c r="S163" s="850"/>
    </row>
    <row r="164" spans="1:19" ht="14.45" customHeight="1" x14ac:dyDescent="0.2">
      <c r="A164" s="831" t="s">
        <v>1827</v>
      </c>
      <c r="B164" s="832" t="s">
        <v>1828</v>
      </c>
      <c r="C164" s="832" t="s">
        <v>567</v>
      </c>
      <c r="D164" s="832" t="s">
        <v>909</v>
      </c>
      <c r="E164" s="832" t="s">
        <v>1897</v>
      </c>
      <c r="F164" s="832" t="s">
        <v>1968</v>
      </c>
      <c r="G164" s="832" t="s">
        <v>1969</v>
      </c>
      <c r="H164" s="849">
        <v>2</v>
      </c>
      <c r="I164" s="849">
        <v>1050</v>
      </c>
      <c r="J164" s="832">
        <v>1.9961977186311788</v>
      </c>
      <c r="K164" s="832">
        <v>525</v>
      </c>
      <c r="L164" s="849">
        <v>1</v>
      </c>
      <c r="M164" s="849">
        <v>526</v>
      </c>
      <c r="N164" s="832">
        <v>1</v>
      </c>
      <c r="O164" s="832">
        <v>526</v>
      </c>
      <c r="P164" s="849">
        <v>1</v>
      </c>
      <c r="Q164" s="849">
        <v>527</v>
      </c>
      <c r="R164" s="837">
        <v>1.0019011406844107</v>
      </c>
      <c r="S164" s="850">
        <v>527</v>
      </c>
    </row>
    <row r="165" spans="1:19" ht="14.45" customHeight="1" x14ac:dyDescent="0.2">
      <c r="A165" s="831" t="s">
        <v>1827</v>
      </c>
      <c r="B165" s="832" t="s">
        <v>1828</v>
      </c>
      <c r="C165" s="832" t="s">
        <v>567</v>
      </c>
      <c r="D165" s="832" t="s">
        <v>909</v>
      </c>
      <c r="E165" s="832" t="s">
        <v>1897</v>
      </c>
      <c r="F165" s="832" t="s">
        <v>1974</v>
      </c>
      <c r="G165" s="832" t="s">
        <v>1975</v>
      </c>
      <c r="H165" s="849"/>
      <c r="I165" s="849"/>
      <c r="J165" s="832"/>
      <c r="K165" s="832"/>
      <c r="L165" s="849"/>
      <c r="M165" s="849"/>
      <c r="N165" s="832"/>
      <c r="O165" s="832"/>
      <c r="P165" s="849">
        <v>1</v>
      </c>
      <c r="Q165" s="849">
        <v>1700</v>
      </c>
      <c r="R165" s="837"/>
      <c r="S165" s="850">
        <v>1700</v>
      </c>
    </row>
    <row r="166" spans="1:19" ht="14.45" customHeight="1" x14ac:dyDescent="0.2">
      <c r="A166" s="831" t="s">
        <v>1827</v>
      </c>
      <c r="B166" s="832" t="s">
        <v>1828</v>
      </c>
      <c r="C166" s="832" t="s">
        <v>567</v>
      </c>
      <c r="D166" s="832" t="s">
        <v>909</v>
      </c>
      <c r="E166" s="832" t="s">
        <v>1897</v>
      </c>
      <c r="F166" s="832" t="s">
        <v>1976</v>
      </c>
      <c r="G166" s="832" t="s">
        <v>1977</v>
      </c>
      <c r="H166" s="849">
        <v>10</v>
      </c>
      <c r="I166" s="849">
        <v>7190</v>
      </c>
      <c r="J166" s="832">
        <v>2</v>
      </c>
      <c r="K166" s="832">
        <v>719</v>
      </c>
      <c r="L166" s="849">
        <v>5</v>
      </c>
      <c r="M166" s="849">
        <v>3595</v>
      </c>
      <c r="N166" s="832">
        <v>1</v>
      </c>
      <c r="O166" s="832">
        <v>719</v>
      </c>
      <c r="P166" s="849">
        <v>5</v>
      </c>
      <c r="Q166" s="849">
        <v>3610</v>
      </c>
      <c r="R166" s="837">
        <v>1.0041724617524339</v>
      </c>
      <c r="S166" s="850">
        <v>722</v>
      </c>
    </row>
    <row r="167" spans="1:19" ht="14.45" customHeight="1" x14ac:dyDescent="0.2">
      <c r="A167" s="831" t="s">
        <v>1827</v>
      </c>
      <c r="B167" s="832" t="s">
        <v>1828</v>
      </c>
      <c r="C167" s="832" t="s">
        <v>567</v>
      </c>
      <c r="D167" s="832" t="s">
        <v>909</v>
      </c>
      <c r="E167" s="832" t="s">
        <v>1897</v>
      </c>
      <c r="F167" s="832" t="s">
        <v>1980</v>
      </c>
      <c r="G167" s="832" t="s">
        <v>1981</v>
      </c>
      <c r="H167" s="849"/>
      <c r="I167" s="849"/>
      <c r="J167" s="832"/>
      <c r="K167" s="832"/>
      <c r="L167" s="849">
        <v>3</v>
      </c>
      <c r="M167" s="849">
        <v>5208</v>
      </c>
      <c r="N167" s="832">
        <v>1</v>
      </c>
      <c r="O167" s="832">
        <v>1736</v>
      </c>
      <c r="P167" s="849"/>
      <c r="Q167" s="849"/>
      <c r="R167" s="837"/>
      <c r="S167" s="850"/>
    </row>
    <row r="168" spans="1:19" ht="14.45" customHeight="1" x14ac:dyDescent="0.2">
      <c r="A168" s="831" t="s">
        <v>1827</v>
      </c>
      <c r="B168" s="832" t="s">
        <v>1828</v>
      </c>
      <c r="C168" s="832" t="s">
        <v>567</v>
      </c>
      <c r="D168" s="832" t="s">
        <v>909</v>
      </c>
      <c r="E168" s="832" t="s">
        <v>1897</v>
      </c>
      <c r="F168" s="832" t="s">
        <v>1984</v>
      </c>
      <c r="G168" s="832" t="s">
        <v>1985</v>
      </c>
      <c r="H168" s="849"/>
      <c r="I168" s="849"/>
      <c r="J168" s="832"/>
      <c r="K168" s="832"/>
      <c r="L168" s="849"/>
      <c r="M168" s="849"/>
      <c r="N168" s="832"/>
      <c r="O168" s="832"/>
      <c r="P168" s="849">
        <v>1</v>
      </c>
      <c r="Q168" s="849">
        <v>1861</v>
      </c>
      <c r="R168" s="837"/>
      <c r="S168" s="850">
        <v>1861</v>
      </c>
    </row>
    <row r="169" spans="1:19" ht="14.45" customHeight="1" x14ac:dyDescent="0.2">
      <c r="A169" s="831" t="s">
        <v>1827</v>
      </c>
      <c r="B169" s="832" t="s">
        <v>1828</v>
      </c>
      <c r="C169" s="832" t="s">
        <v>567</v>
      </c>
      <c r="D169" s="832" t="s">
        <v>911</v>
      </c>
      <c r="E169" s="832" t="s">
        <v>1829</v>
      </c>
      <c r="F169" s="832" t="s">
        <v>1830</v>
      </c>
      <c r="G169" s="832" t="s">
        <v>1831</v>
      </c>
      <c r="H169" s="849"/>
      <c r="I169" s="849"/>
      <c r="J169" s="832"/>
      <c r="K169" s="832"/>
      <c r="L169" s="849"/>
      <c r="M169" s="849"/>
      <c r="N169" s="832"/>
      <c r="O169" s="832"/>
      <c r="P169" s="849">
        <v>8</v>
      </c>
      <c r="Q169" s="849">
        <v>14110.160000000002</v>
      </c>
      <c r="R169" s="837"/>
      <c r="S169" s="850">
        <v>1763.7700000000002</v>
      </c>
    </row>
    <row r="170" spans="1:19" ht="14.45" customHeight="1" x14ac:dyDescent="0.2">
      <c r="A170" s="831" t="s">
        <v>1827</v>
      </c>
      <c r="B170" s="832" t="s">
        <v>1828</v>
      </c>
      <c r="C170" s="832" t="s">
        <v>567</v>
      </c>
      <c r="D170" s="832" t="s">
        <v>911</v>
      </c>
      <c r="E170" s="832" t="s">
        <v>1832</v>
      </c>
      <c r="F170" s="832" t="s">
        <v>1837</v>
      </c>
      <c r="G170" s="832" t="s">
        <v>1838</v>
      </c>
      <c r="H170" s="849">
        <v>9248</v>
      </c>
      <c r="I170" s="849">
        <v>62067.6</v>
      </c>
      <c r="J170" s="832">
        <v>0.68806585821991717</v>
      </c>
      <c r="K170" s="832">
        <v>6.7114619377162628</v>
      </c>
      <c r="L170" s="849">
        <v>12530</v>
      </c>
      <c r="M170" s="849">
        <v>90205.899999999965</v>
      </c>
      <c r="N170" s="832">
        <v>1</v>
      </c>
      <c r="O170" s="832">
        <v>7.1991939345570604</v>
      </c>
      <c r="P170" s="849">
        <v>7319</v>
      </c>
      <c r="Q170" s="849">
        <v>53509.400000000009</v>
      </c>
      <c r="R170" s="837">
        <v>0.59319179787574905</v>
      </c>
      <c r="S170" s="850">
        <v>7.3110260964612666</v>
      </c>
    </row>
    <row r="171" spans="1:19" ht="14.45" customHeight="1" x14ac:dyDescent="0.2">
      <c r="A171" s="831" t="s">
        <v>1827</v>
      </c>
      <c r="B171" s="832" t="s">
        <v>1828</v>
      </c>
      <c r="C171" s="832" t="s">
        <v>567</v>
      </c>
      <c r="D171" s="832" t="s">
        <v>911</v>
      </c>
      <c r="E171" s="832" t="s">
        <v>1832</v>
      </c>
      <c r="F171" s="832" t="s">
        <v>1843</v>
      </c>
      <c r="G171" s="832" t="s">
        <v>1844</v>
      </c>
      <c r="H171" s="849">
        <v>355187</v>
      </c>
      <c r="I171" s="849">
        <v>1880796.15</v>
      </c>
      <c r="J171" s="832">
        <v>1.0286628509584914</v>
      </c>
      <c r="K171" s="832">
        <v>5.2952280066556483</v>
      </c>
      <c r="L171" s="849">
        <v>342546</v>
      </c>
      <c r="M171" s="849">
        <v>1828389.2999999996</v>
      </c>
      <c r="N171" s="832">
        <v>1</v>
      </c>
      <c r="O171" s="832">
        <v>5.3376460387801918</v>
      </c>
      <c r="P171" s="849">
        <v>308647</v>
      </c>
      <c r="Q171" s="849">
        <v>1629068.9899999995</v>
      </c>
      <c r="R171" s="837">
        <v>0.89098584748882526</v>
      </c>
      <c r="S171" s="850">
        <v>5.2780976001710673</v>
      </c>
    </row>
    <row r="172" spans="1:19" ht="14.45" customHeight="1" x14ac:dyDescent="0.2">
      <c r="A172" s="831" t="s">
        <v>1827</v>
      </c>
      <c r="B172" s="832" t="s">
        <v>1828</v>
      </c>
      <c r="C172" s="832" t="s">
        <v>567</v>
      </c>
      <c r="D172" s="832" t="s">
        <v>911</v>
      </c>
      <c r="E172" s="832" t="s">
        <v>1832</v>
      </c>
      <c r="F172" s="832" t="s">
        <v>1845</v>
      </c>
      <c r="G172" s="832" t="s">
        <v>1846</v>
      </c>
      <c r="H172" s="849">
        <v>769</v>
      </c>
      <c r="I172" s="849">
        <v>7028.6600000000008</v>
      </c>
      <c r="J172" s="832">
        <v>4.4579710144927542</v>
      </c>
      <c r="K172" s="832">
        <v>9.14</v>
      </c>
      <c r="L172" s="849">
        <v>172.5</v>
      </c>
      <c r="M172" s="849">
        <v>1576.6499999999999</v>
      </c>
      <c r="N172" s="832">
        <v>1</v>
      </c>
      <c r="O172" s="832">
        <v>9.1399999999999988</v>
      </c>
      <c r="P172" s="849">
        <v>196</v>
      </c>
      <c r="Q172" s="849">
        <v>1834.56</v>
      </c>
      <c r="R172" s="837">
        <v>1.1635810103700885</v>
      </c>
      <c r="S172" s="850">
        <v>9.36</v>
      </c>
    </row>
    <row r="173" spans="1:19" ht="14.45" customHeight="1" x14ac:dyDescent="0.2">
      <c r="A173" s="831" t="s">
        <v>1827</v>
      </c>
      <c r="B173" s="832" t="s">
        <v>1828</v>
      </c>
      <c r="C173" s="832" t="s">
        <v>567</v>
      </c>
      <c r="D173" s="832" t="s">
        <v>911</v>
      </c>
      <c r="E173" s="832" t="s">
        <v>1832</v>
      </c>
      <c r="F173" s="832" t="s">
        <v>1847</v>
      </c>
      <c r="G173" s="832" t="s">
        <v>1848</v>
      </c>
      <c r="H173" s="849"/>
      <c r="I173" s="849"/>
      <c r="J173" s="832"/>
      <c r="K173" s="832"/>
      <c r="L173" s="849">
        <v>160</v>
      </c>
      <c r="M173" s="849">
        <v>1468.8</v>
      </c>
      <c r="N173" s="832">
        <v>1</v>
      </c>
      <c r="O173" s="832">
        <v>9.18</v>
      </c>
      <c r="P173" s="849"/>
      <c r="Q173" s="849"/>
      <c r="R173" s="837"/>
      <c r="S173" s="850"/>
    </row>
    <row r="174" spans="1:19" ht="14.45" customHeight="1" x14ac:dyDescent="0.2">
      <c r="A174" s="831" t="s">
        <v>1827</v>
      </c>
      <c r="B174" s="832" t="s">
        <v>1828</v>
      </c>
      <c r="C174" s="832" t="s">
        <v>567</v>
      </c>
      <c r="D174" s="832" t="s">
        <v>911</v>
      </c>
      <c r="E174" s="832" t="s">
        <v>1832</v>
      </c>
      <c r="F174" s="832" t="s">
        <v>1857</v>
      </c>
      <c r="G174" s="832" t="s">
        <v>1858</v>
      </c>
      <c r="H174" s="849"/>
      <c r="I174" s="849"/>
      <c r="J174" s="832"/>
      <c r="K174" s="832"/>
      <c r="L174" s="849">
        <v>4245</v>
      </c>
      <c r="M174" s="849">
        <v>85924</v>
      </c>
      <c r="N174" s="832">
        <v>1</v>
      </c>
      <c r="O174" s="832">
        <v>20.241224970553592</v>
      </c>
      <c r="P174" s="849">
        <v>2630</v>
      </c>
      <c r="Q174" s="849">
        <v>52969.7</v>
      </c>
      <c r="R174" s="837">
        <v>0.61647153298263579</v>
      </c>
      <c r="S174" s="850">
        <v>20.140570342205322</v>
      </c>
    </row>
    <row r="175" spans="1:19" ht="14.45" customHeight="1" x14ac:dyDescent="0.2">
      <c r="A175" s="831" t="s">
        <v>1827</v>
      </c>
      <c r="B175" s="832" t="s">
        <v>1828</v>
      </c>
      <c r="C175" s="832" t="s">
        <v>567</v>
      </c>
      <c r="D175" s="832" t="s">
        <v>911</v>
      </c>
      <c r="E175" s="832" t="s">
        <v>1832</v>
      </c>
      <c r="F175" s="832" t="s">
        <v>1863</v>
      </c>
      <c r="G175" s="832" t="s">
        <v>1864</v>
      </c>
      <c r="H175" s="849">
        <v>47</v>
      </c>
      <c r="I175" s="849">
        <v>93867.430000000008</v>
      </c>
      <c r="J175" s="832">
        <v>0.81310270278511154</v>
      </c>
      <c r="K175" s="832">
        <v>1997.1793617021278</v>
      </c>
      <c r="L175" s="849">
        <v>59</v>
      </c>
      <c r="M175" s="849">
        <v>115443.50999999995</v>
      </c>
      <c r="N175" s="832">
        <v>1</v>
      </c>
      <c r="O175" s="832">
        <v>1956.6696610169483</v>
      </c>
      <c r="P175" s="849">
        <v>42</v>
      </c>
      <c r="Q175" s="849">
        <v>76567.099999999977</v>
      </c>
      <c r="R175" s="837">
        <v>0.6632430008408442</v>
      </c>
      <c r="S175" s="850">
        <v>1823.0261904761899</v>
      </c>
    </row>
    <row r="176" spans="1:19" ht="14.45" customHeight="1" x14ac:dyDescent="0.2">
      <c r="A176" s="831" t="s">
        <v>1827</v>
      </c>
      <c r="B176" s="832" t="s">
        <v>1828</v>
      </c>
      <c r="C176" s="832" t="s">
        <v>567</v>
      </c>
      <c r="D176" s="832" t="s">
        <v>911</v>
      </c>
      <c r="E176" s="832" t="s">
        <v>1832</v>
      </c>
      <c r="F176" s="832" t="s">
        <v>1867</v>
      </c>
      <c r="G176" s="832" t="s">
        <v>1868</v>
      </c>
      <c r="H176" s="849">
        <v>133509</v>
      </c>
      <c r="I176" s="849">
        <v>501864.63</v>
      </c>
      <c r="J176" s="832">
        <v>0.9709315608291833</v>
      </c>
      <c r="K176" s="832">
        <v>3.7590322000763994</v>
      </c>
      <c r="L176" s="849">
        <v>137305</v>
      </c>
      <c r="M176" s="849">
        <v>516889.81</v>
      </c>
      <c r="N176" s="832">
        <v>1</v>
      </c>
      <c r="O176" s="832">
        <v>3.7645374167000472</v>
      </c>
      <c r="P176" s="849">
        <v>67095</v>
      </c>
      <c r="Q176" s="849">
        <v>252948.5</v>
      </c>
      <c r="R176" s="837">
        <v>0.48936638932773702</v>
      </c>
      <c r="S176" s="850">
        <v>3.7700052164840896</v>
      </c>
    </row>
    <row r="177" spans="1:19" ht="14.45" customHeight="1" x14ac:dyDescent="0.2">
      <c r="A177" s="831" t="s">
        <v>1827</v>
      </c>
      <c r="B177" s="832" t="s">
        <v>1828</v>
      </c>
      <c r="C177" s="832" t="s">
        <v>567</v>
      </c>
      <c r="D177" s="832" t="s">
        <v>911</v>
      </c>
      <c r="E177" s="832" t="s">
        <v>1832</v>
      </c>
      <c r="F177" s="832" t="s">
        <v>1869</v>
      </c>
      <c r="G177" s="832" t="s">
        <v>1870</v>
      </c>
      <c r="H177" s="849">
        <v>9328</v>
      </c>
      <c r="I177" s="849">
        <v>57926.880000000005</v>
      </c>
      <c r="J177" s="832"/>
      <c r="K177" s="832">
        <v>6.2100000000000009</v>
      </c>
      <c r="L177" s="849"/>
      <c r="M177" s="849"/>
      <c r="N177" s="832"/>
      <c r="O177" s="832"/>
      <c r="P177" s="849">
        <v>11529</v>
      </c>
      <c r="Q177" s="849">
        <v>69635.159999999989</v>
      </c>
      <c r="R177" s="837"/>
      <c r="S177" s="850">
        <v>6.0399999999999991</v>
      </c>
    </row>
    <row r="178" spans="1:19" ht="14.45" customHeight="1" x14ac:dyDescent="0.2">
      <c r="A178" s="831" t="s">
        <v>1827</v>
      </c>
      <c r="B178" s="832" t="s">
        <v>1828</v>
      </c>
      <c r="C178" s="832" t="s">
        <v>567</v>
      </c>
      <c r="D178" s="832" t="s">
        <v>911</v>
      </c>
      <c r="E178" s="832" t="s">
        <v>1832</v>
      </c>
      <c r="F178" s="832" t="s">
        <v>1879</v>
      </c>
      <c r="G178" s="832" t="s">
        <v>1880</v>
      </c>
      <c r="H178" s="849">
        <v>1</v>
      </c>
      <c r="I178" s="849">
        <v>108562.2</v>
      </c>
      <c r="J178" s="832"/>
      <c r="K178" s="832">
        <v>108562.2</v>
      </c>
      <c r="L178" s="849"/>
      <c r="M178" s="849"/>
      <c r="N178" s="832"/>
      <c r="O178" s="832"/>
      <c r="P178" s="849"/>
      <c r="Q178" s="849"/>
      <c r="R178" s="837"/>
      <c r="S178" s="850"/>
    </row>
    <row r="179" spans="1:19" ht="14.45" customHeight="1" x14ac:dyDescent="0.2">
      <c r="A179" s="831" t="s">
        <v>1827</v>
      </c>
      <c r="B179" s="832" t="s">
        <v>1828</v>
      </c>
      <c r="C179" s="832" t="s">
        <v>567</v>
      </c>
      <c r="D179" s="832" t="s">
        <v>911</v>
      </c>
      <c r="E179" s="832" t="s">
        <v>1832</v>
      </c>
      <c r="F179" s="832" t="s">
        <v>1881</v>
      </c>
      <c r="G179" s="832" t="s">
        <v>1882</v>
      </c>
      <c r="H179" s="849"/>
      <c r="I179" s="849"/>
      <c r="J179" s="832"/>
      <c r="K179" s="832"/>
      <c r="L179" s="849"/>
      <c r="M179" s="849"/>
      <c r="N179" s="832"/>
      <c r="O179" s="832"/>
      <c r="P179" s="849">
        <v>660</v>
      </c>
      <c r="Q179" s="849">
        <v>12606</v>
      </c>
      <c r="R179" s="837"/>
      <c r="S179" s="850">
        <v>19.100000000000001</v>
      </c>
    </row>
    <row r="180" spans="1:19" ht="14.45" customHeight="1" x14ac:dyDescent="0.2">
      <c r="A180" s="831" t="s">
        <v>1827</v>
      </c>
      <c r="B180" s="832" t="s">
        <v>1828</v>
      </c>
      <c r="C180" s="832" t="s">
        <v>567</v>
      </c>
      <c r="D180" s="832" t="s">
        <v>911</v>
      </c>
      <c r="E180" s="832" t="s">
        <v>1897</v>
      </c>
      <c r="F180" s="832" t="s">
        <v>1898</v>
      </c>
      <c r="G180" s="832" t="s">
        <v>1899</v>
      </c>
      <c r="H180" s="849">
        <v>2</v>
      </c>
      <c r="I180" s="849">
        <v>74</v>
      </c>
      <c r="J180" s="832">
        <v>0.4</v>
      </c>
      <c r="K180" s="832">
        <v>37</v>
      </c>
      <c r="L180" s="849">
        <v>5</v>
      </c>
      <c r="M180" s="849">
        <v>185</v>
      </c>
      <c r="N180" s="832">
        <v>1</v>
      </c>
      <c r="O180" s="832">
        <v>37</v>
      </c>
      <c r="P180" s="849">
        <v>1</v>
      </c>
      <c r="Q180" s="849">
        <v>38</v>
      </c>
      <c r="R180" s="837">
        <v>0.20540540540540542</v>
      </c>
      <c r="S180" s="850">
        <v>38</v>
      </c>
    </row>
    <row r="181" spans="1:19" ht="14.45" customHeight="1" x14ac:dyDescent="0.2">
      <c r="A181" s="831" t="s">
        <v>1827</v>
      </c>
      <c r="B181" s="832" t="s">
        <v>1828</v>
      </c>
      <c r="C181" s="832" t="s">
        <v>567</v>
      </c>
      <c r="D181" s="832" t="s">
        <v>911</v>
      </c>
      <c r="E181" s="832" t="s">
        <v>1897</v>
      </c>
      <c r="F181" s="832" t="s">
        <v>1900</v>
      </c>
      <c r="G181" s="832" t="s">
        <v>1901</v>
      </c>
      <c r="H181" s="849">
        <v>141</v>
      </c>
      <c r="I181" s="849">
        <v>62604</v>
      </c>
      <c r="J181" s="832">
        <v>1.014388489208633</v>
      </c>
      <c r="K181" s="832">
        <v>444</v>
      </c>
      <c r="L181" s="849">
        <v>139</v>
      </c>
      <c r="M181" s="849">
        <v>61716</v>
      </c>
      <c r="N181" s="832">
        <v>1</v>
      </c>
      <c r="O181" s="832">
        <v>444</v>
      </c>
      <c r="P181" s="849">
        <v>117</v>
      </c>
      <c r="Q181" s="849">
        <v>52299</v>
      </c>
      <c r="R181" s="837">
        <v>0.84741396072331321</v>
      </c>
      <c r="S181" s="850">
        <v>447</v>
      </c>
    </row>
    <row r="182" spans="1:19" ht="14.45" customHeight="1" x14ac:dyDescent="0.2">
      <c r="A182" s="831" t="s">
        <v>1827</v>
      </c>
      <c r="B182" s="832" t="s">
        <v>1828</v>
      </c>
      <c r="C182" s="832" t="s">
        <v>567</v>
      </c>
      <c r="D182" s="832" t="s">
        <v>911</v>
      </c>
      <c r="E182" s="832" t="s">
        <v>1897</v>
      </c>
      <c r="F182" s="832" t="s">
        <v>1904</v>
      </c>
      <c r="G182" s="832" t="s">
        <v>1905</v>
      </c>
      <c r="H182" s="849">
        <v>1</v>
      </c>
      <c r="I182" s="849">
        <v>352</v>
      </c>
      <c r="J182" s="832"/>
      <c r="K182" s="832">
        <v>352</v>
      </c>
      <c r="L182" s="849"/>
      <c r="M182" s="849"/>
      <c r="N182" s="832"/>
      <c r="O182" s="832"/>
      <c r="P182" s="849"/>
      <c r="Q182" s="849"/>
      <c r="R182" s="837"/>
      <c r="S182" s="850"/>
    </row>
    <row r="183" spans="1:19" ht="14.45" customHeight="1" x14ac:dyDescent="0.2">
      <c r="A183" s="831" t="s">
        <v>1827</v>
      </c>
      <c r="B183" s="832" t="s">
        <v>1828</v>
      </c>
      <c r="C183" s="832" t="s">
        <v>567</v>
      </c>
      <c r="D183" s="832" t="s">
        <v>911</v>
      </c>
      <c r="E183" s="832" t="s">
        <v>1897</v>
      </c>
      <c r="F183" s="832" t="s">
        <v>1918</v>
      </c>
      <c r="G183" s="832" t="s">
        <v>1919</v>
      </c>
      <c r="H183" s="849">
        <v>11</v>
      </c>
      <c r="I183" s="849">
        <v>15741</v>
      </c>
      <c r="J183" s="832">
        <v>2.1984636871508378</v>
      </c>
      <c r="K183" s="832">
        <v>1431</v>
      </c>
      <c r="L183" s="849">
        <v>5</v>
      </c>
      <c r="M183" s="849">
        <v>7160</v>
      </c>
      <c r="N183" s="832">
        <v>1</v>
      </c>
      <c r="O183" s="832">
        <v>1432</v>
      </c>
      <c r="P183" s="849">
        <v>2</v>
      </c>
      <c r="Q183" s="849">
        <v>2874</v>
      </c>
      <c r="R183" s="837">
        <v>0.40139664804469272</v>
      </c>
      <c r="S183" s="850">
        <v>1437</v>
      </c>
    </row>
    <row r="184" spans="1:19" ht="14.45" customHeight="1" x14ac:dyDescent="0.2">
      <c r="A184" s="831" t="s">
        <v>1827</v>
      </c>
      <c r="B184" s="832" t="s">
        <v>1828</v>
      </c>
      <c r="C184" s="832" t="s">
        <v>567</v>
      </c>
      <c r="D184" s="832" t="s">
        <v>911</v>
      </c>
      <c r="E184" s="832" t="s">
        <v>1897</v>
      </c>
      <c r="F184" s="832" t="s">
        <v>1920</v>
      </c>
      <c r="G184" s="832" t="s">
        <v>1921</v>
      </c>
      <c r="H184" s="849"/>
      <c r="I184" s="849"/>
      <c r="J184" s="832"/>
      <c r="K184" s="832"/>
      <c r="L184" s="849">
        <v>1</v>
      </c>
      <c r="M184" s="849">
        <v>1914</v>
      </c>
      <c r="N184" s="832">
        <v>1</v>
      </c>
      <c r="O184" s="832">
        <v>1914</v>
      </c>
      <c r="P184" s="849"/>
      <c r="Q184" s="849"/>
      <c r="R184" s="837"/>
      <c r="S184" s="850"/>
    </row>
    <row r="185" spans="1:19" ht="14.45" customHeight="1" x14ac:dyDescent="0.2">
      <c r="A185" s="831" t="s">
        <v>1827</v>
      </c>
      <c r="B185" s="832" t="s">
        <v>1828</v>
      </c>
      <c r="C185" s="832" t="s">
        <v>567</v>
      </c>
      <c r="D185" s="832" t="s">
        <v>911</v>
      </c>
      <c r="E185" s="832" t="s">
        <v>1897</v>
      </c>
      <c r="F185" s="832" t="s">
        <v>1924</v>
      </c>
      <c r="G185" s="832" t="s">
        <v>1925</v>
      </c>
      <c r="H185" s="849">
        <v>14</v>
      </c>
      <c r="I185" s="849">
        <v>16982</v>
      </c>
      <c r="J185" s="832">
        <v>1.2716788977085518</v>
      </c>
      <c r="K185" s="832">
        <v>1213</v>
      </c>
      <c r="L185" s="849">
        <v>11</v>
      </c>
      <c r="M185" s="849">
        <v>13354</v>
      </c>
      <c r="N185" s="832">
        <v>1</v>
      </c>
      <c r="O185" s="832">
        <v>1214</v>
      </c>
      <c r="P185" s="849">
        <v>12</v>
      </c>
      <c r="Q185" s="849">
        <v>14628</v>
      </c>
      <c r="R185" s="837">
        <v>1.0954021267036094</v>
      </c>
      <c r="S185" s="850">
        <v>1219</v>
      </c>
    </row>
    <row r="186" spans="1:19" ht="14.45" customHeight="1" x14ac:dyDescent="0.2">
      <c r="A186" s="831" t="s">
        <v>1827</v>
      </c>
      <c r="B186" s="832" t="s">
        <v>1828</v>
      </c>
      <c r="C186" s="832" t="s">
        <v>567</v>
      </c>
      <c r="D186" s="832" t="s">
        <v>911</v>
      </c>
      <c r="E186" s="832" t="s">
        <v>1897</v>
      </c>
      <c r="F186" s="832" t="s">
        <v>1928</v>
      </c>
      <c r="G186" s="832" t="s">
        <v>1929</v>
      </c>
      <c r="H186" s="849">
        <v>47</v>
      </c>
      <c r="I186" s="849">
        <v>32054</v>
      </c>
      <c r="J186" s="832">
        <v>0.78333333333333333</v>
      </c>
      <c r="K186" s="832">
        <v>682</v>
      </c>
      <c r="L186" s="849">
        <v>60</v>
      </c>
      <c r="M186" s="849">
        <v>40920</v>
      </c>
      <c r="N186" s="832">
        <v>1</v>
      </c>
      <c r="O186" s="832">
        <v>682</v>
      </c>
      <c r="P186" s="849">
        <v>42</v>
      </c>
      <c r="Q186" s="849">
        <v>28770</v>
      </c>
      <c r="R186" s="837">
        <v>0.70307917888563054</v>
      </c>
      <c r="S186" s="850">
        <v>685</v>
      </c>
    </row>
    <row r="187" spans="1:19" ht="14.45" customHeight="1" x14ac:dyDescent="0.2">
      <c r="A187" s="831" t="s">
        <v>1827</v>
      </c>
      <c r="B187" s="832" t="s">
        <v>1828</v>
      </c>
      <c r="C187" s="832" t="s">
        <v>567</v>
      </c>
      <c r="D187" s="832" t="s">
        <v>911</v>
      </c>
      <c r="E187" s="832" t="s">
        <v>1897</v>
      </c>
      <c r="F187" s="832" t="s">
        <v>1932</v>
      </c>
      <c r="G187" s="832" t="s">
        <v>1933</v>
      </c>
      <c r="H187" s="849">
        <v>4</v>
      </c>
      <c r="I187" s="849">
        <v>10552</v>
      </c>
      <c r="J187" s="832"/>
      <c r="K187" s="832">
        <v>2638</v>
      </c>
      <c r="L187" s="849"/>
      <c r="M187" s="849"/>
      <c r="N187" s="832"/>
      <c r="O187" s="832"/>
      <c r="P187" s="849"/>
      <c r="Q187" s="849"/>
      <c r="R187" s="837"/>
      <c r="S187" s="850"/>
    </row>
    <row r="188" spans="1:19" ht="14.45" customHeight="1" x14ac:dyDescent="0.2">
      <c r="A188" s="831" t="s">
        <v>1827</v>
      </c>
      <c r="B188" s="832" t="s">
        <v>1828</v>
      </c>
      <c r="C188" s="832" t="s">
        <v>567</v>
      </c>
      <c r="D188" s="832" t="s">
        <v>911</v>
      </c>
      <c r="E188" s="832" t="s">
        <v>1897</v>
      </c>
      <c r="F188" s="832" t="s">
        <v>1934</v>
      </c>
      <c r="G188" s="832" t="s">
        <v>1935</v>
      </c>
      <c r="H188" s="849">
        <v>1630</v>
      </c>
      <c r="I188" s="849">
        <v>2974750</v>
      </c>
      <c r="J188" s="832">
        <v>1.0106124928316922</v>
      </c>
      <c r="K188" s="832">
        <v>1825</v>
      </c>
      <c r="L188" s="849">
        <v>1612</v>
      </c>
      <c r="M188" s="849">
        <v>2943512</v>
      </c>
      <c r="N188" s="832">
        <v>1</v>
      </c>
      <c r="O188" s="832">
        <v>1826</v>
      </c>
      <c r="P188" s="849">
        <v>1426</v>
      </c>
      <c r="Q188" s="849">
        <v>2611006</v>
      </c>
      <c r="R188" s="837">
        <v>0.8870376611340467</v>
      </c>
      <c r="S188" s="850">
        <v>1831</v>
      </c>
    </row>
    <row r="189" spans="1:19" ht="14.45" customHeight="1" x14ac:dyDescent="0.2">
      <c r="A189" s="831" t="s">
        <v>1827</v>
      </c>
      <c r="B189" s="832" t="s">
        <v>1828</v>
      </c>
      <c r="C189" s="832" t="s">
        <v>567</v>
      </c>
      <c r="D189" s="832" t="s">
        <v>911</v>
      </c>
      <c r="E189" s="832" t="s">
        <v>1897</v>
      </c>
      <c r="F189" s="832" t="s">
        <v>1936</v>
      </c>
      <c r="G189" s="832" t="s">
        <v>1937</v>
      </c>
      <c r="H189" s="849">
        <v>919</v>
      </c>
      <c r="I189" s="849">
        <v>394251</v>
      </c>
      <c r="J189" s="832">
        <v>1.0395269735801298</v>
      </c>
      <c r="K189" s="832">
        <v>429</v>
      </c>
      <c r="L189" s="849">
        <v>882</v>
      </c>
      <c r="M189" s="849">
        <v>379260</v>
      </c>
      <c r="N189" s="832">
        <v>1</v>
      </c>
      <c r="O189" s="832">
        <v>430</v>
      </c>
      <c r="P189" s="849">
        <v>849</v>
      </c>
      <c r="Q189" s="849">
        <v>365919</v>
      </c>
      <c r="R189" s="837">
        <v>0.96482360386014876</v>
      </c>
      <c r="S189" s="850">
        <v>431</v>
      </c>
    </row>
    <row r="190" spans="1:19" ht="14.45" customHeight="1" x14ac:dyDescent="0.2">
      <c r="A190" s="831" t="s">
        <v>1827</v>
      </c>
      <c r="B190" s="832" t="s">
        <v>1828</v>
      </c>
      <c r="C190" s="832" t="s">
        <v>567</v>
      </c>
      <c r="D190" s="832" t="s">
        <v>911</v>
      </c>
      <c r="E190" s="832" t="s">
        <v>1897</v>
      </c>
      <c r="F190" s="832" t="s">
        <v>1946</v>
      </c>
      <c r="G190" s="832" t="s">
        <v>1947</v>
      </c>
      <c r="H190" s="849">
        <v>409</v>
      </c>
      <c r="I190" s="849">
        <v>249490</v>
      </c>
      <c r="J190" s="832">
        <v>1.0831050545481382</v>
      </c>
      <c r="K190" s="832">
        <v>610</v>
      </c>
      <c r="L190" s="849">
        <v>377</v>
      </c>
      <c r="M190" s="849">
        <v>230347</v>
      </c>
      <c r="N190" s="832">
        <v>1</v>
      </c>
      <c r="O190" s="832">
        <v>611</v>
      </c>
      <c r="P190" s="849">
        <v>381</v>
      </c>
      <c r="Q190" s="849">
        <v>233934</v>
      </c>
      <c r="R190" s="837">
        <v>1.0155721585260498</v>
      </c>
      <c r="S190" s="850">
        <v>614</v>
      </c>
    </row>
    <row r="191" spans="1:19" ht="14.45" customHeight="1" x14ac:dyDescent="0.2">
      <c r="A191" s="831" t="s">
        <v>1827</v>
      </c>
      <c r="B191" s="832" t="s">
        <v>1828</v>
      </c>
      <c r="C191" s="832" t="s">
        <v>567</v>
      </c>
      <c r="D191" s="832" t="s">
        <v>911</v>
      </c>
      <c r="E191" s="832" t="s">
        <v>1897</v>
      </c>
      <c r="F191" s="832" t="s">
        <v>1952</v>
      </c>
      <c r="G191" s="832" t="s">
        <v>1953</v>
      </c>
      <c r="H191" s="849">
        <v>192</v>
      </c>
      <c r="I191" s="849">
        <v>257664</v>
      </c>
      <c r="J191" s="832">
        <v>0.99423517699627251</v>
      </c>
      <c r="K191" s="832">
        <v>1342</v>
      </c>
      <c r="L191" s="849">
        <v>193</v>
      </c>
      <c r="M191" s="849">
        <v>259158</v>
      </c>
      <c r="N191" s="832">
        <v>1</v>
      </c>
      <c r="O191" s="832">
        <v>1342.7875647668393</v>
      </c>
      <c r="P191" s="849">
        <v>95</v>
      </c>
      <c r="Q191" s="849">
        <v>127965</v>
      </c>
      <c r="R191" s="837">
        <v>0.49377213900400529</v>
      </c>
      <c r="S191" s="850">
        <v>1347</v>
      </c>
    </row>
    <row r="192" spans="1:19" ht="14.45" customHeight="1" x14ac:dyDescent="0.2">
      <c r="A192" s="831" t="s">
        <v>1827</v>
      </c>
      <c r="B192" s="832" t="s">
        <v>1828</v>
      </c>
      <c r="C192" s="832" t="s">
        <v>567</v>
      </c>
      <c r="D192" s="832" t="s">
        <v>911</v>
      </c>
      <c r="E192" s="832" t="s">
        <v>1897</v>
      </c>
      <c r="F192" s="832" t="s">
        <v>1954</v>
      </c>
      <c r="G192" s="832" t="s">
        <v>1955</v>
      </c>
      <c r="H192" s="849">
        <v>51</v>
      </c>
      <c r="I192" s="849">
        <v>25959</v>
      </c>
      <c r="J192" s="832">
        <v>0.74831363505332948</v>
      </c>
      <c r="K192" s="832">
        <v>509</v>
      </c>
      <c r="L192" s="849">
        <v>68</v>
      </c>
      <c r="M192" s="849">
        <v>34690</v>
      </c>
      <c r="N192" s="832">
        <v>1</v>
      </c>
      <c r="O192" s="832">
        <v>510.14705882352939</v>
      </c>
      <c r="P192" s="849">
        <v>45</v>
      </c>
      <c r="Q192" s="849">
        <v>23040</v>
      </c>
      <c r="R192" s="837">
        <v>0.66416834822715476</v>
      </c>
      <c r="S192" s="850">
        <v>512</v>
      </c>
    </row>
    <row r="193" spans="1:19" ht="14.45" customHeight="1" x14ac:dyDescent="0.2">
      <c r="A193" s="831" t="s">
        <v>1827</v>
      </c>
      <c r="B193" s="832" t="s">
        <v>1828</v>
      </c>
      <c r="C193" s="832" t="s">
        <v>567</v>
      </c>
      <c r="D193" s="832" t="s">
        <v>911</v>
      </c>
      <c r="E193" s="832" t="s">
        <v>1897</v>
      </c>
      <c r="F193" s="832" t="s">
        <v>1956</v>
      </c>
      <c r="G193" s="832" t="s">
        <v>1957</v>
      </c>
      <c r="H193" s="849"/>
      <c r="I193" s="849"/>
      <c r="J193" s="832"/>
      <c r="K193" s="832"/>
      <c r="L193" s="849">
        <v>8</v>
      </c>
      <c r="M193" s="849">
        <v>18664</v>
      </c>
      <c r="N193" s="832">
        <v>1</v>
      </c>
      <c r="O193" s="832">
        <v>2333</v>
      </c>
      <c r="P193" s="849">
        <v>5</v>
      </c>
      <c r="Q193" s="849">
        <v>11710</v>
      </c>
      <c r="R193" s="837">
        <v>0.62741105872267466</v>
      </c>
      <c r="S193" s="850">
        <v>2342</v>
      </c>
    </row>
    <row r="194" spans="1:19" ht="14.45" customHeight="1" x14ac:dyDescent="0.2">
      <c r="A194" s="831" t="s">
        <v>1827</v>
      </c>
      <c r="B194" s="832" t="s">
        <v>1828</v>
      </c>
      <c r="C194" s="832" t="s">
        <v>567</v>
      </c>
      <c r="D194" s="832" t="s">
        <v>911</v>
      </c>
      <c r="E194" s="832" t="s">
        <v>1897</v>
      </c>
      <c r="F194" s="832" t="s">
        <v>1958</v>
      </c>
      <c r="G194" s="832" t="s">
        <v>1959</v>
      </c>
      <c r="H194" s="849"/>
      <c r="I194" s="849"/>
      <c r="J194" s="832"/>
      <c r="K194" s="832"/>
      <c r="L194" s="849"/>
      <c r="M194" s="849"/>
      <c r="N194" s="832"/>
      <c r="O194" s="832"/>
      <c r="P194" s="849">
        <v>1</v>
      </c>
      <c r="Q194" s="849">
        <v>2658</v>
      </c>
      <c r="R194" s="837"/>
      <c r="S194" s="850">
        <v>2658</v>
      </c>
    </row>
    <row r="195" spans="1:19" ht="14.45" customHeight="1" x14ac:dyDescent="0.2">
      <c r="A195" s="831" t="s">
        <v>1827</v>
      </c>
      <c r="B195" s="832" t="s">
        <v>1828</v>
      </c>
      <c r="C195" s="832" t="s">
        <v>567</v>
      </c>
      <c r="D195" s="832" t="s">
        <v>911</v>
      </c>
      <c r="E195" s="832" t="s">
        <v>1897</v>
      </c>
      <c r="F195" s="832" t="s">
        <v>1968</v>
      </c>
      <c r="G195" s="832" t="s">
        <v>1969</v>
      </c>
      <c r="H195" s="849">
        <v>3</v>
      </c>
      <c r="I195" s="849">
        <v>1575</v>
      </c>
      <c r="J195" s="832">
        <v>2.9942965779467681</v>
      </c>
      <c r="K195" s="832">
        <v>525</v>
      </c>
      <c r="L195" s="849">
        <v>1</v>
      </c>
      <c r="M195" s="849">
        <v>526</v>
      </c>
      <c r="N195" s="832">
        <v>1</v>
      </c>
      <c r="O195" s="832">
        <v>526</v>
      </c>
      <c r="P195" s="849"/>
      <c r="Q195" s="849"/>
      <c r="R195" s="837"/>
      <c r="S195" s="850"/>
    </row>
    <row r="196" spans="1:19" ht="14.45" customHeight="1" x14ac:dyDescent="0.2">
      <c r="A196" s="831" t="s">
        <v>1827</v>
      </c>
      <c r="B196" s="832" t="s">
        <v>1828</v>
      </c>
      <c r="C196" s="832" t="s">
        <v>567</v>
      </c>
      <c r="D196" s="832" t="s">
        <v>911</v>
      </c>
      <c r="E196" s="832" t="s">
        <v>1897</v>
      </c>
      <c r="F196" s="832" t="s">
        <v>1976</v>
      </c>
      <c r="G196" s="832" t="s">
        <v>1977</v>
      </c>
      <c r="H196" s="849">
        <v>4</v>
      </c>
      <c r="I196" s="849">
        <v>2876</v>
      </c>
      <c r="J196" s="832">
        <v>0.5</v>
      </c>
      <c r="K196" s="832">
        <v>719</v>
      </c>
      <c r="L196" s="849">
        <v>8</v>
      </c>
      <c r="M196" s="849">
        <v>5752</v>
      </c>
      <c r="N196" s="832">
        <v>1</v>
      </c>
      <c r="O196" s="832">
        <v>719</v>
      </c>
      <c r="P196" s="849">
        <v>4</v>
      </c>
      <c r="Q196" s="849">
        <v>2888</v>
      </c>
      <c r="R196" s="837">
        <v>0.50208623087621695</v>
      </c>
      <c r="S196" s="850">
        <v>722</v>
      </c>
    </row>
    <row r="197" spans="1:19" ht="14.45" customHeight="1" x14ac:dyDescent="0.2">
      <c r="A197" s="831" t="s">
        <v>1827</v>
      </c>
      <c r="B197" s="832" t="s">
        <v>1828</v>
      </c>
      <c r="C197" s="832" t="s">
        <v>567</v>
      </c>
      <c r="D197" s="832" t="s">
        <v>912</v>
      </c>
      <c r="E197" s="832" t="s">
        <v>1832</v>
      </c>
      <c r="F197" s="832" t="s">
        <v>1835</v>
      </c>
      <c r="G197" s="832" t="s">
        <v>1836</v>
      </c>
      <c r="H197" s="849">
        <v>1130</v>
      </c>
      <c r="I197" s="849">
        <v>2919.58</v>
      </c>
      <c r="J197" s="832">
        <v>1.1776868838440064</v>
      </c>
      <c r="K197" s="832">
        <v>2.5836991150442477</v>
      </c>
      <c r="L197" s="849">
        <v>958</v>
      </c>
      <c r="M197" s="849">
        <v>2479.0800000000004</v>
      </c>
      <c r="N197" s="832">
        <v>1</v>
      </c>
      <c r="O197" s="832">
        <v>2.5877661795407101</v>
      </c>
      <c r="P197" s="849">
        <v>974</v>
      </c>
      <c r="Q197" s="849">
        <v>2555.14</v>
      </c>
      <c r="R197" s="837">
        <v>1.0306807364022135</v>
      </c>
      <c r="S197" s="850">
        <v>2.6233470225872688</v>
      </c>
    </row>
    <row r="198" spans="1:19" ht="14.45" customHeight="1" x14ac:dyDescent="0.2">
      <c r="A198" s="831" t="s">
        <v>1827</v>
      </c>
      <c r="B198" s="832" t="s">
        <v>1828</v>
      </c>
      <c r="C198" s="832" t="s">
        <v>567</v>
      </c>
      <c r="D198" s="832" t="s">
        <v>912</v>
      </c>
      <c r="E198" s="832" t="s">
        <v>1832</v>
      </c>
      <c r="F198" s="832" t="s">
        <v>1837</v>
      </c>
      <c r="G198" s="832" t="s">
        <v>1838</v>
      </c>
      <c r="H198" s="849">
        <v>2390</v>
      </c>
      <c r="I198" s="849">
        <v>17112.399999999998</v>
      </c>
      <c r="J198" s="832">
        <v>2.9024729468435151</v>
      </c>
      <c r="K198" s="832">
        <v>7.1599999999999993</v>
      </c>
      <c r="L198" s="849">
        <v>820</v>
      </c>
      <c r="M198" s="849">
        <v>5895.8</v>
      </c>
      <c r="N198" s="832">
        <v>1</v>
      </c>
      <c r="O198" s="832">
        <v>7.19</v>
      </c>
      <c r="P198" s="849">
        <v>470</v>
      </c>
      <c r="Q198" s="849">
        <v>3337</v>
      </c>
      <c r="R198" s="837">
        <v>0.56599613284032702</v>
      </c>
      <c r="S198" s="850">
        <v>7.1</v>
      </c>
    </row>
    <row r="199" spans="1:19" ht="14.45" customHeight="1" x14ac:dyDescent="0.2">
      <c r="A199" s="831" t="s">
        <v>1827</v>
      </c>
      <c r="B199" s="832" t="s">
        <v>1828</v>
      </c>
      <c r="C199" s="832" t="s">
        <v>567</v>
      </c>
      <c r="D199" s="832" t="s">
        <v>912</v>
      </c>
      <c r="E199" s="832" t="s">
        <v>1832</v>
      </c>
      <c r="F199" s="832" t="s">
        <v>1839</v>
      </c>
      <c r="G199" s="832" t="s">
        <v>1840</v>
      </c>
      <c r="H199" s="849">
        <v>1</v>
      </c>
      <c r="I199" s="849">
        <v>10.199999999999999</v>
      </c>
      <c r="J199" s="832">
        <v>1.9803518036733584E-2</v>
      </c>
      <c r="K199" s="832">
        <v>10.199999999999999</v>
      </c>
      <c r="L199" s="849">
        <v>51</v>
      </c>
      <c r="M199" s="849">
        <v>515.05999999999995</v>
      </c>
      <c r="N199" s="832">
        <v>1</v>
      </c>
      <c r="O199" s="832">
        <v>10.099215686274508</v>
      </c>
      <c r="P199" s="849"/>
      <c r="Q199" s="849"/>
      <c r="R199" s="837"/>
      <c r="S199" s="850"/>
    </row>
    <row r="200" spans="1:19" ht="14.45" customHeight="1" x14ac:dyDescent="0.2">
      <c r="A200" s="831" t="s">
        <v>1827</v>
      </c>
      <c r="B200" s="832" t="s">
        <v>1828</v>
      </c>
      <c r="C200" s="832" t="s">
        <v>567</v>
      </c>
      <c r="D200" s="832" t="s">
        <v>912</v>
      </c>
      <c r="E200" s="832" t="s">
        <v>1832</v>
      </c>
      <c r="F200" s="832" t="s">
        <v>1843</v>
      </c>
      <c r="G200" s="832" t="s">
        <v>1844</v>
      </c>
      <c r="H200" s="849">
        <v>7512</v>
      </c>
      <c r="I200" s="849">
        <v>39738.480000000003</v>
      </c>
      <c r="J200" s="832">
        <v>1.2326079775181571</v>
      </c>
      <c r="K200" s="832">
        <v>5.29</v>
      </c>
      <c r="L200" s="849">
        <v>6043</v>
      </c>
      <c r="M200" s="849">
        <v>32239.350000000002</v>
      </c>
      <c r="N200" s="832">
        <v>1</v>
      </c>
      <c r="O200" s="832">
        <v>5.3349908985603181</v>
      </c>
      <c r="P200" s="849">
        <v>6739</v>
      </c>
      <c r="Q200" s="849">
        <v>35860.83</v>
      </c>
      <c r="R200" s="837">
        <v>1.1123310488579949</v>
      </c>
      <c r="S200" s="850">
        <v>5.3213874462086368</v>
      </c>
    </row>
    <row r="201" spans="1:19" ht="14.45" customHeight="1" x14ac:dyDescent="0.2">
      <c r="A201" s="831" t="s">
        <v>1827</v>
      </c>
      <c r="B201" s="832" t="s">
        <v>1828</v>
      </c>
      <c r="C201" s="832" t="s">
        <v>567</v>
      </c>
      <c r="D201" s="832" t="s">
        <v>912</v>
      </c>
      <c r="E201" s="832" t="s">
        <v>1832</v>
      </c>
      <c r="F201" s="832" t="s">
        <v>1845</v>
      </c>
      <c r="G201" s="832" t="s">
        <v>1846</v>
      </c>
      <c r="H201" s="849">
        <v>667</v>
      </c>
      <c r="I201" s="849">
        <v>6096.38</v>
      </c>
      <c r="J201" s="832">
        <v>1.31156844859041</v>
      </c>
      <c r="K201" s="832">
        <v>9.14</v>
      </c>
      <c r="L201" s="849">
        <v>506</v>
      </c>
      <c r="M201" s="849">
        <v>4648.16</v>
      </c>
      <c r="N201" s="832">
        <v>1</v>
      </c>
      <c r="O201" s="832">
        <v>9.1860869565217396</v>
      </c>
      <c r="P201" s="849">
        <v>165</v>
      </c>
      <c r="Q201" s="849">
        <v>1544.4</v>
      </c>
      <c r="R201" s="837">
        <v>0.33226050738356688</v>
      </c>
      <c r="S201" s="850">
        <v>9.3600000000000012</v>
      </c>
    </row>
    <row r="202" spans="1:19" ht="14.45" customHeight="1" x14ac:dyDescent="0.2">
      <c r="A202" s="831" t="s">
        <v>1827</v>
      </c>
      <c r="B202" s="832" t="s">
        <v>1828</v>
      </c>
      <c r="C202" s="832" t="s">
        <v>567</v>
      </c>
      <c r="D202" s="832" t="s">
        <v>912</v>
      </c>
      <c r="E202" s="832" t="s">
        <v>1832</v>
      </c>
      <c r="F202" s="832" t="s">
        <v>1847</v>
      </c>
      <c r="G202" s="832" t="s">
        <v>1848</v>
      </c>
      <c r="H202" s="849">
        <v>4733</v>
      </c>
      <c r="I202" s="849">
        <v>43448.94</v>
      </c>
      <c r="J202" s="832">
        <v>5.8868159203980097</v>
      </c>
      <c r="K202" s="832">
        <v>9.18</v>
      </c>
      <c r="L202" s="849">
        <v>804</v>
      </c>
      <c r="M202" s="849">
        <v>7380.7200000000012</v>
      </c>
      <c r="N202" s="832">
        <v>1</v>
      </c>
      <c r="O202" s="832">
        <v>9.1800000000000015</v>
      </c>
      <c r="P202" s="849">
        <v>416</v>
      </c>
      <c r="Q202" s="849">
        <v>3877.7599999999998</v>
      </c>
      <c r="R202" s="837">
        <v>0.5253904768098504</v>
      </c>
      <c r="S202" s="850">
        <v>9.3215384615384611</v>
      </c>
    </row>
    <row r="203" spans="1:19" ht="14.45" customHeight="1" x14ac:dyDescent="0.2">
      <c r="A203" s="831" t="s">
        <v>1827</v>
      </c>
      <c r="B203" s="832" t="s">
        <v>1828</v>
      </c>
      <c r="C203" s="832" t="s">
        <v>567</v>
      </c>
      <c r="D203" s="832" t="s">
        <v>912</v>
      </c>
      <c r="E203" s="832" t="s">
        <v>1832</v>
      </c>
      <c r="F203" s="832" t="s">
        <v>1849</v>
      </c>
      <c r="G203" s="832" t="s">
        <v>1850</v>
      </c>
      <c r="H203" s="849">
        <v>7027.1</v>
      </c>
      <c r="I203" s="849">
        <v>71604.159999999989</v>
      </c>
      <c r="J203" s="832">
        <v>1.1899624851221784</v>
      </c>
      <c r="K203" s="832">
        <v>10.189716952939333</v>
      </c>
      <c r="L203" s="849">
        <v>5940.3</v>
      </c>
      <c r="M203" s="849">
        <v>60173.459999999992</v>
      </c>
      <c r="N203" s="832">
        <v>1</v>
      </c>
      <c r="O203" s="832">
        <v>10.129700520175748</v>
      </c>
      <c r="P203" s="849">
        <v>8805.7000000000007</v>
      </c>
      <c r="Q203" s="849">
        <v>90469.310000000012</v>
      </c>
      <c r="R203" s="837">
        <v>1.5034752862806962</v>
      </c>
      <c r="S203" s="850">
        <v>10.273948692324291</v>
      </c>
    </row>
    <row r="204" spans="1:19" ht="14.45" customHeight="1" x14ac:dyDescent="0.2">
      <c r="A204" s="831" t="s">
        <v>1827</v>
      </c>
      <c r="B204" s="832" t="s">
        <v>1828</v>
      </c>
      <c r="C204" s="832" t="s">
        <v>567</v>
      </c>
      <c r="D204" s="832" t="s">
        <v>912</v>
      </c>
      <c r="E204" s="832" t="s">
        <v>1832</v>
      </c>
      <c r="F204" s="832" t="s">
        <v>1851</v>
      </c>
      <c r="G204" s="832" t="s">
        <v>1852</v>
      </c>
      <c r="H204" s="849">
        <v>1400</v>
      </c>
      <c r="I204" s="849">
        <v>36680</v>
      </c>
      <c r="J204" s="832"/>
      <c r="K204" s="832">
        <v>26.2</v>
      </c>
      <c r="L204" s="849"/>
      <c r="M204" s="849"/>
      <c r="N204" s="832"/>
      <c r="O204" s="832"/>
      <c r="P204" s="849"/>
      <c r="Q204" s="849"/>
      <c r="R204" s="837"/>
      <c r="S204" s="850"/>
    </row>
    <row r="205" spans="1:19" ht="14.45" customHeight="1" x14ac:dyDescent="0.2">
      <c r="A205" s="831" t="s">
        <v>1827</v>
      </c>
      <c r="B205" s="832" t="s">
        <v>1828</v>
      </c>
      <c r="C205" s="832" t="s">
        <v>567</v>
      </c>
      <c r="D205" s="832" t="s">
        <v>912</v>
      </c>
      <c r="E205" s="832" t="s">
        <v>1832</v>
      </c>
      <c r="F205" s="832" t="s">
        <v>1857</v>
      </c>
      <c r="G205" s="832" t="s">
        <v>1858</v>
      </c>
      <c r="H205" s="849">
        <v>590</v>
      </c>
      <c r="I205" s="849">
        <v>12053.7</v>
      </c>
      <c r="J205" s="832"/>
      <c r="K205" s="832">
        <v>20.43</v>
      </c>
      <c r="L205" s="849"/>
      <c r="M205" s="849"/>
      <c r="N205" s="832"/>
      <c r="O205" s="832"/>
      <c r="P205" s="849">
        <v>1420</v>
      </c>
      <c r="Q205" s="849">
        <v>28858</v>
      </c>
      <c r="R205" s="837"/>
      <c r="S205" s="850">
        <v>20.322535211267606</v>
      </c>
    </row>
    <row r="206" spans="1:19" ht="14.45" customHeight="1" x14ac:dyDescent="0.2">
      <c r="A206" s="831" t="s">
        <v>1827</v>
      </c>
      <c r="B206" s="832" t="s">
        <v>1828</v>
      </c>
      <c r="C206" s="832" t="s">
        <v>567</v>
      </c>
      <c r="D206" s="832" t="s">
        <v>912</v>
      </c>
      <c r="E206" s="832" t="s">
        <v>1832</v>
      </c>
      <c r="F206" s="832" t="s">
        <v>1859</v>
      </c>
      <c r="G206" s="832" t="s">
        <v>1860</v>
      </c>
      <c r="H206" s="849">
        <v>5.7</v>
      </c>
      <c r="I206" s="849">
        <v>8513.58</v>
      </c>
      <c r="J206" s="832">
        <v>0.4638516734680535</v>
      </c>
      <c r="K206" s="832">
        <v>1493.6105263157895</v>
      </c>
      <c r="L206" s="849">
        <v>11.32</v>
      </c>
      <c r="M206" s="849">
        <v>18354.099999999999</v>
      </c>
      <c r="N206" s="832">
        <v>1</v>
      </c>
      <c r="O206" s="832">
        <v>1621.3869257950528</v>
      </c>
      <c r="P206" s="849"/>
      <c r="Q206" s="849"/>
      <c r="R206" s="837"/>
      <c r="S206" s="850"/>
    </row>
    <row r="207" spans="1:19" ht="14.45" customHeight="1" x14ac:dyDescent="0.2">
      <c r="A207" s="831" t="s">
        <v>1827</v>
      </c>
      <c r="B207" s="832" t="s">
        <v>1828</v>
      </c>
      <c r="C207" s="832" t="s">
        <v>567</v>
      </c>
      <c r="D207" s="832" t="s">
        <v>912</v>
      </c>
      <c r="E207" s="832" t="s">
        <v>1832</v>
      </c>
      <c r="F207" s="832" t="s">
        <v>1861</v>
      </c>
      <c r="G207" s="832" t="s">
        <v>1862</v>
      </c>
      <c r="H207" s="849"/>
      <c r="I207" s="849"/>
      <c r="J207" s="832"/>
      <c r="K207" s="832"/>
      <c r="L207" s="849">
        <v>4.4000000000000004</v>
      </c>
      <c r="M207" s="849">
        <v>22613.58</v>
      </c>
      <c r="N207" s="832">
        <v>1</v>
      </c>
      <c r="O207" s="832">
        <v>5139.45</v>
      </c>
      <c r="P207" s="849"/>
      <c r="Q207" s="849"/>
      <c r="R207" s="837"/>
      <c r="S207" s="850"/>
    </row>
    <row r="208" spans="1:19" ht="14.45" customHeight="1" x14ac:dyDescent="0.2">
      <c r="A208" s="831" t="s">
        <v>1827</v>
      </c>
      <c r="B208" s="832" t="s">
        <v>1828</v>
      </c>
      <c r="C208" s="832" t="s">
        <v>567</v>
      </c>
      <c r="D208" s="832" t="s">
        <v>912</v>
      </c>
      <c r="E208" s="832" t="s">
        <v>1832</v>
      </c>
      <c r="F208" s="832" t="s">
        <v>1863</v>
      </c>
      <c r="G208" s="832" t="s">
        <v>1864</v>
      </c>
      <c r="H208" s="849">
        <v>4</v>
      </c>
      <c r="I208" s="849">
        <v>7946.6</v>
      </c>
      <c r="J208" s="832"/>
      <c r="K208" s="832">
        <v>1986.65</v>
      </c>
      <c r="L208" s="849"/>
      <c r="M208" s="849"/>
      <c r="N208" s="832"/>
      <c r="O208" s="832"/>
      <c r="P208" s="849"/>
      <c r="Q208" s="849"/>
      <c r="R208" s="837"/>
      <c r="S208" s="850"/>
    </row>
    <row r="209" spans="1:19" ht="14.45" customHeight="1" x14ac:dyDescent="0.2">
      <c r="A209" s="831" t="s">
        <v>1827</v>
      </c>
      <c r="B209" s="832" t="s">
        <v>1828</v>
      </c>
      <c r="C209" s="832" t="s">
        <v>567</v>
      </c>
      <c r="D209" s="832" t="s">
        <v>912</v>
      </c>
      <c r="E209" s="832" t="s">
        <v>1832</v>
      </c>
      <c r="F209" s="832" t="s">
        <v>1865</v>
      </c>
      <c r="G209" s="832" t="s">
        <v>1866</v>
      </c>
      <c r="H209" s="849">
        <v>800</v>
      </c>
      <c r="I209" s="849">
        <v>198100</v>
      </c>
      <c r="J209" s="832">
        <v>3.226804795413083</v>
      </c>
      <c r="K209" s="832">
        <v>247.625</v>
      </c>
      <c r="L209" s="849">
        <v>320</v>
      </c>
      <c r="M209" s="849">
        <v>61392</v>
      </c>
      <c r="N209" s="832">
        <v>1</v>
      </c>
      <c r="O209" s="832">
        <v>191.85</v>
      </c>
      <c r="P209" s="849">
        <v>800</v>
      </c>
      <c r="Q209" s="849">
        <v>155416</v>
      </c>
      <c r="R209" s="837">
        <v>2.5315350534271568</v>
      </c>
      <c r="S209" s="850">
        <v>194.27</v>
      </c>
    </row>
    <row r="210" spans="1:19" ht="14.45" customHeight="1" x14ac:dyDescent="0.2">
      <c r="A210" s="831" t="s">
        <v>1827</v>
      </c>
      <c r="B210" s="832" t="s">
        <v>1828</v>
      </c>
      <c r="C210" s="832" t="s">
        <v>567</v>
      </c>
      <c r="D210" s="832" t="s">
        <v>912</v>
      </c>
      <c r="E210" s="832" t="s">
        <v>1832</v>
      </c>
      <c r="F210" s="832" t="s">
        <v>1867</v>
      </c>
      <c r="G210" s="832" t="s">
        <v>1868</v>
      </c>
      <c r="H210" s="849">
        <v>12610</v>
      </c>
      <c r="I210" s="849">
        <v>47496.639999999992</v>
      </c>
      <c r="J210" s="832">
        <v>0.94739321774052465</v>
      </c>
      <c r="K210" s="832">
        <v>3.7665852498017438</v>
      </c>
      <c r="L210" s="849">
        <v>13287</v>
      </c>
      <c r="M210" s="849">
        <v>50134.03</v>
      </c>
      <c r="N210" s="832">
        <v>1</v>
      </c>
      <c r="O210" s="832">
        <v>3.7731639948822155</v>
      </c>
      <c r="P210" s="849">
        <v>5532</v>
      </c>
      <c r="Q210" s="849">
        <v>20659.32</v>
      </c>
      <c r="R210" s="837">
        <v>0.41208177359769405</v>
      </c>
      <c r="S210" s="850">
        <v>3.7345119305856831</v>
      </c>
    </row>
    <row r="211" spans="1:19" ht="14.45" customHeight="1" x14ac:dyDescent="0.2">
      <c r="A211" s="831" t="s">
        <v>1827</v>
      </c>
      <c r="B211" s="832" t="s">
        <v>1828</v>
      </c>
      <c r="C211" s="832" t="s">
        <v>567</v>
      </c>
      <c r="D211" s="832" t="s">
        <v>912</v>
      </c>
      <c r="E211" s="832" t="s">
        <v>1832</v>
      </c>
      <c r="F211" s="832" t="s">
        <v>1873</v>
      </c>
      <c r="G211" s="832" t="s">
        <v>1874</v>
      </c>
      <c r="H211" s="849">
        <v>370</v>
      </c>
      <c r="I211" s="849">
        <v>58830</v>
      </c>
      <c r="J211" s="832">
        <v>0.41926426284213275</v>
      </c>
      <c r="K211" s="832">
        <v>159</v>
      </c>
      <c r="L211" s="849">
        <v>912</v>
      </c>
      <c r="M211" s="849">
        <v>140317.23000000001</v>
      </c>
      <c r="N211" s="832">
        <v>1</v>
      </c>
      <c r="O211" s="832">
        <v>153.85661184210528</v>
      </c>
      <c r="P211" s="849">
        <v>446</v>
      </c>
      <c r="Q211" s="849">
        <v>66810.799999999988</v>
      </c>
      <c r="R211" s="837">
        <v>0.47614109828137274</v>
      </c>
      <c r="S211" s="850">
        <v>149.79999999999998</v>
      </c>
    </row>
    <row r="212" spans="1:19" ht="14.45" customHeight="1" x14ac:dyDescent="0.2">
      <c r="A212" s="831" t="s">
        <v>1827</v>
      </c>
      <c r="B212" s="832" t="s">
        <v>1828</v>
      </c>
      <c r="C212" s="832" t="s">
        <v>567</v>
      </c>
      <c r="D212" s="832" t="s">
        <v>912</v>
      </c>
      <c r="E212" s="832" t="s">
        <v>1832</v>
      </c>
      <c r="F212" s="832" t="s">
        <v>1875</v>
      </c>
      <c r="G212" s="832" t="s">
        <v>1876</v>
      </c>
      <c r="H212" s="849">
        <v>5710</v>
      </c>
      <c r="I212" s="849">
        <v>115592.20000000001</v>
      </c>
      <c r="J212" s="832">
        <v>3.418358414815621</v>
      </c>
      <c r="K212" s="832">
        <v>20.243817863397549</v>
      </c>
      <c r="L212" s="849">
        <v>1646</v>
      </c>
      <c r="M212" s="849">
        <v>33815.120000000003</v>
      </c>
      <c r="N212" s="832">
        <v>1</v>
      </c>
      <c r="O212" s="832">
        <v>20.543815309842042</v>
      </c>
      <c r="P212" s="849">
        <v>2222</v>
      </c>
      <c r="Q212" s="849">
        <v>45230.7</v>
      </c>
      <c r="R212" s="837">
        <v>1.3375880375406028</v>
      </c>
      <c r="S212" s="850">
        <v>20.355850585058505</v>
      </c>
    </row>
    <row r="213" spans="1:19" ht="14.45" customHeight="1" x14ac:dyDescent="0.2">
      <c r="A213" s="831" t="s">
        <v>1827</v>
      </c>
      <c r="B213" s="832" t="s">
        <v>1828</v>
      </c>
      <c r="C213" s="832" t="s">
        <v>567</v>
      </c>
      <c r="D213" s="832" t="s">
        <v>912</v>
      </c>
      <c r="E213" s="832" t="s">
        <v>1832</v>
      </c>
      <c r="F213" s="832" t="s">
        <v>1879</v>
      </c>
      <c r="G213" s="832" t="s">
        <v>1880</v>
      </c>
      <c r="H213" s="849">
        <v>8</v>
      </c>
      <c r="I213" s="849">
        <v>868497.6</v>
      </c>
      <c r="J213" s="832">
        <v>0.53333333333333333</v>
      </c>
      <c r="K213" s="832">
        <v>108562.2</v>
      </c>
      <c r="L213" s="849">
        <v>15</v>
      </c>
      <c r="M213" s="849">
        <v>1628433</v>
      </c>
      <c r="N213" s="832">
        <v>1</v>
      </c>
      <c r="O213" s="832">
        <v>108562.2</v>
      </c>
      <c r="P213" s="849"/>
      <c r="Q213" s="849"/>
      <c r="R213" s="837"/>
      <c r="S213" s="850"/>
    </row>
    <row r="214" spans="1:19" ht="14.45" customHeight="1" x14ac:dyDescent="0.2">
      <c r="A214" s="831" t="s">
        <v>1827</v>
      </c>
      <c r="B214" s="832" t="s">
        <v>1828</v>
      </c>
      <c r="C214" s="832" t="s">
        <v>567</v>
      </c>
      <c r="D214" s="832" t="s">
        <v>912</v>
      </c>
      <c r="E214" s="832" t="s">
        <v>1832</v>
      </c>
      <c r="F214" s="832" t="s">
        <v>1881</v>
      </c>
      <c r="G214" s="832" t="s">
        <v>1882</v>
      </c>
      <c r="H214" s="849">
        <v>3008</v>
      </c>
      <c r="I214" s="849">
        <v>59724.479999999996</v>
      </c>
      <c r="J214" s="832">
        <v>0.53236087009693378</v>
      </c>
      <c r="K214" s="832">
        <v>19.855212765957447</v>
      </c>
      <c r="L214" s="849">
        <v>5786</v>
      </c>
      <c r="M214" s="849">
        <v>112187.95999999999</v>
      </c>
      <c r="N214" s="832">
        <v>1</v>
      </c>
      <c r="O214" s="832">
        <v>19.38955409609402</v>
      </c>
      <c r="P214" s="849">
        <v>740</v>
      </c>
      <c r="Q214" s="849">
        <v>14134</v>
      </c>
      <c r="R214" s="837">
        <v>0.1259849987467461</v>
      </c>
      <c r="S214" s="850">
        <v>19.100000000000001</v>
      </c>
    </row>
    <row r="215" spans="1:19" ht="14.45" customHeight="1" x14ac:dyDescent="0.2">
      <c r="A215" s="831" t="s">
        <v>1827</v>
      </c>
      <c r="B215" s="832" t="s">
        <v>1828</v>
      </c>
      <c r="C215" s="832" t="s">
        <v>567</v>
      </c>
      <c r="D215" s="832" t="s">
        <v>912</v>
      </c>
      <c r="E215" s="832" t="s">
        <v>1832</v>
      </c>
      <c r="F215" s="832" t="s">
        <v>1883</v>
      </c>
      <c r="G215" s="832" t="s">
        <v>1884</v>
      </c>
      <c r="H215" s="849">
        <v>700</v>
      </c>
      <c r="I215" s="849">
        <v>14231</v>
      </c>
      <c r="J215" s="832"/>
      <c r="K215" s="832">
        <v>20.329999999999998</v>
      </c>
      <c r="L215" s="849"/>
      <c r="M215" s="849"/>
      <c r="N215" s="832"/>
      <c r="O215" s="832"/>
      <c r="P215" s="849"/>
      <c r="Q215" s="849"/>
      <c r="R215" s="837"/>
      <c r="S215" s="850"/>
    </row>
    <row r="216" spans="1:19" ht="14.45" customHeight="1" x14ac:dyDescent="0.2">
      <c r="A216" s="831" t="s">
        <v>1827</v>
      </c>
      <c r="B216" s="832" t="s">
        <v>1828</v>
      </c>
      <c r="C216" s="832" t="s">
        <v>567</v>
      </c>
      <c r="D216" s="832" t="s">
        <v>912</v>
      </c>
      <c r="E216" s="832" t="s">
        <v>1832</v>
      </c>
      <c r="F216" s="832" t="s">
        <v>1895</v>
      </c>
      <c r="G216" s="832" t="s">
        <v>1896</v>
      </c>
      <c r="H216" s="849"/>
      <c r="I216" s="849"/>
      <c r="J216" s="832"/>
      <c r="K216" s="832"/>
      <c r="L216" s="849"/>
      <c r="M216" s="849"/>
      <c r="N216" s="832"/>
      <c r="O216" s="832"/>
      <c r="P216" s="849">
        <v>4.5999999999999996</v>
      </c>
      <c r="Q216" s="849">
        <v>11877</v>
      </c>
      <c r="R216" s="837"/>
      <c r="S216" s="850">
        <v>2581.9565217391305</v>
      </c>
    </row>
    <row r="217" spans="1:19" ht="14.45" customHeight="1" x14ac:dyDescent="0.2">
      <c r="A217" s="831" t="s">
        <v>1827</v>
      </c>
      <c r="B217" s="832" t="s">
        <v>1828</v>
      </c>
      <c r="C217" s="832" t="s">
        <v>567</v>
      </c>
      <c r="D217" s="832" t="s">
        <v>912</v>
      </c>
      <c r="E217" s="832" t="s">
        <v>1897</v>
      </c>
      <c r="F217" s="832" t="s">
        <v>1898</v>
      </c>
      <c r="G217" s="832" t="s">
        <v>1899</v>
      </c>
      <c r="H217" s="849"/>
      <c r="I217" s="849"/>
      <c r="J217" s="832"/>
      <c r="K217" s="832"/>
      <c r="L217" s="849"/>
      <c r="M217" s="849"/>
      <c r="N217" s="832"/>
      <c r="O217" s="832"/>
      <c r="P217" s="849">
        <v>1</v>
      </c>
      <c r="Q217" s="849">
        <v>38</v>
      </c>
      <c r="R217" s="837"/>
      <c r="S217" s="850">
        <v>38</v>
      </c>
    </row>
    <row r="218" spans="1:19" ht="14.45" customHeight="1" x14ac:dyDescent="0.2">
      <c r="A218" s="831" t="s">
        <v>1827</v>
      </c>
      <c r="B218" s="832" t="s">
        <v>1828</v>
      </c>
      <c r="C218" s="832" t="s">
        <v>567</v>
      </c>
      <c r="D218" s="832" t="s">
        <v>912</v>
      </c>
      <c r="E218" s="832" t="s">
        <v>1897</v>
      </c>
      <c r="F218" s="832" t="s">
        <v>1902</v>
      </c>
      <c r="G218" s="832" t="s">
        <v>1903</v>
      </c>
      <c r="H218" s="849">
        <v>37</v>
      </c>
      <c r="I218" s="849">
        <v>6549</v>
      </c>
      <c r="J218" s="832">
        <v>1.4716853932584271</v>
      </c>
      <c r="K218" s="832">
        <v>177</v>
      </c>
      <c r="L218" s="849">
        <v>25</v>
      </c>
      <c r="M218" s="849">
        <v>4450</v>
      </c>
      <c r="N218" s="832">
        <v>1</v>
      </c>
      <c r="O218" s="832">
        <v>178</v>
      </c>
      <c r="P218" s="849">
        <v>22</v>
      </c>
      <c r="Q218" s="849">
        <v>3938</v>
      </c>
      <c r="R218" s="837">
        <v>0.88494382022471907</v>
      </c>
      <c r="S218" s="850">
        <v>179</v>
      </c>
    </row>
    <row r="219" spans="1:19" ht="14.45" customHeight="1" x14ac:dyDescent="0.2">
      <c r="A219" s="831" t="s">
        <v>1827</v>
      </c>
      <c r="B219" s="832" t="s">
        <v>1828</v>
      </c>
      <c r="C219" s="832" t="s">
        <v>567</v>
      </c>
      <c r="D219" s="832" t="s">
        <v>912</v>
      </c>
      <c r="E219" s="832" t="s">
        <v>1897</v>
      </c>
      <c r="F219" s="832" t="s">
        <v>1904</v>
      </c>
      <c r="G219" s="832" t="s">
        <v>1905</v>
      </c>
      <c r="H219" s="849">
        <v>8</v>
      </c>
      <c r="I219" s="849">
        <v>2816</v>
      </c>
      <c r="J219" s="832">
        <v>0.53333333333333333</v>
      </c>
      <c r="K219" s="832">
        <v>352</v>
      </c>
      <c r="L219" s="849">
        <v>15</v>
      </c>
      <c r="M219" s="849">
        <v>5280</v>
      </c>
      <c r="N219" s="832">
        <v>1</v>
      </c>
      <c r="O219" s="832">
        <v>352</v>
      </c>
      <c r="P219" s="849"/>
      <c r="Q219" s="849"/>
      <c r="R219" s="837"/>
      <c r="S219" s="850"/>
    </row>
    <row r="220" spans="1:19" ht="14.45" customHeight="1" x14ac:dyDescent="0.2">
      <c r="A220" s="831" t="s">
        <v>1827</v>
      </c>
      <c r="B220" s="832" t="s">
        <v>1828</v>
      </c>
      <c r="C220" s="832" t="s">
        <v>567</v>
      </c>
      <c r="D220" s="832" t="s">
        <v>912</v>
      </c>
      <c r="E220" s="832" t="s">
        <v>1897</v>
      </c>
      <c r="F220" s="832" t="s">
        <v>1908</v>
      </c>
      <c r="G220" s="832" t="s">
        <v>1909</v>
      </c>
      <c r="H220" s="849">
        <v>4</v>
      </c>
      <c r="I220" s="849">
        <v>5688</v>
      </c>
      <c r="J220" s="832"/>
      <c r="K220" s="832">
        <v>1422</v>
      </c>
      <c r="L220" s="849"/>
      <c r="M220" s="849"/>
      <c r="N220" s="832"/>
      <c r="O220" s="832"/>
      <c r="P220" s="849"/>
      <c r="Q220" s="849"/>
      <c r="R220" s="837"/>
      <c r="S220" s="850"/>
    </row>
    <row r="221" spans="1:19" ht="14.45" customHeight="1" x14ac:dyDescent="0.2">
      <c r="A221" s="831" t="s">
        <v>1827</v>
      </c>
      <c r="B221" s="832" t="s">
        <v>1828</v>
      </c>
      <c r="C221" s="832" t="s">
        <v>567</v>
      </c>
      <c r="D221" s="832" t="s">
        <v>912</v>
      </c>
      <c r="E221" s="832" t="s">
        <v>1897</v>
      </c>
      <c r="F221" s="832" t="s">
        <v>1910</v>
      </c>
      <c r="G221" s="832" t="s">
        <v>1911</v>
      </c>
      <c r="H221" s="849">
        <v>10</v>
      </c>
      <c r="I221" s="849">
        <v>20390</v>
      </c>
      <c r="J221" s="832">
        <v>1.2493872549019607</v>
      </c>
      <c r="K221" s="832">
        <v>2039</v>
      </c>
      <c r="L221" s="849">
        <v>8</v>
      </c>
      <c r="M221" s="849">
        <v>16320</v>
      </c>
      <c r="N221" s="832">
        <v>1</v>
      </c>
      <c r="O221" s="832">
        <v>2040</v>
      </c>
      <c r="P221" s="849">
        <v>8</v>
      </c>
      <c r="Q221" s="849">
        <v>16376</v>
      </c>
      <c r="R221" s="837">
        <v>1.0034313725490196</v>
      </c>
      <c r="S221" s="850">
        <v>2047</v>
      </c>
    </row>
    <row r="222" spans="1:19" ht="14.45" customHeight="1" x14ac:dyDescent="0.2">
      <c r="A222" s="831" t="s">
        <v>1827</v>
      </c>
      <c r="B222" s="832" t="s">
        <v>1828</v>
      </c>
      <c r="C222" s="832" t="s">
        <v>567</v>
      </c>
      <c r="D222" s="832" t="s">
        <v>912</v>
      </c>
      <c r="E222" s="832" t="s">
        <v>1897</v>
      </c>
      <c r="F222" s="832" t="s">
        <v>1912</v>
      </c>
      <c r="G222" s="832" t="s">
        <v>1913</v>
      </c>
      <c r="H222" s="849">
        <v>4</v>
      </c>
      <c r="I222" s="849">
        <v>12236</v>
      </c>
      <c r="J222" s="832">
        <v>1.9983668136534378</v>
      </c>
      <c r="K222" s="832">
        <v>3059</v>
      </c>
      <c r="L222" s="849">
        <v>2</v>
      </c>
      <c r="M222" s="849">
        <v>6123</v>
      </c>
      <c r="N222" s="832">
        <v>1</v>
      </c>
      <c r="O222" s="832">
        <v>3061.5</v>
      </c>
      <c r="P222" s="849">
        <v>2</v>
      </c>
      <c r="Q222" s="849">
        <v>6146</v>
      </c>
      <c r="R222" s="837">
        <v>1.003756328597093</v>
      </c>
      <c r="S222" s="850">
        <v>3073</v>
      </c>
    </row>
    <row r="223" spans="1:19" ht="14.45" customHeight="1" x14ac:dyDescent="0.2">
      <c r="A223" s="831" t="s">
        <v>1827</v>
      </c>
      <c r="B223" s="832" t="s">
        <v>1828</v>
      </c>
      <c r="C223" s="832" t="s">
        <v>567</v>
      </c>
      <c r="D223" s="832" t="s">
        <v>912</v>
      </c>
      <c r="E223" s="832" t="s">
        <v>1897</v>
      </c>
      <c r="F223" s="832" t="s">
        <v>1914</v>
      </c>
      <c r="G223" s="832" t="s">
        <v>1915</v>
      </c>
      <c r="H223" s="849">
        <v>1</v>
      </c>
      <c r="I223" s="849">
        <v>667</v>
      </c>
      <c r="J223" s="832">
        <v>0.49962546816479403</v>
      </c>
      <c r="K223" s="832">
        <v>667</v>
      </c>
      <c r="L223" s="849">
        <v>2</v>
      </c>
      <c r="M223" s="849">
        <v>1335</v>
      </c>
      <c r="N223" s="832">
        <v>1</v>
      </c>
      <c r="O223" s="832">
        <v>667.5</v>
      </c>
      <c r="P223" s="849">
        <v>1</v>
      </c>
      <c r="Q223" s="849">
        <v>671</v>
      </c>
      <c r="R223" s="837">
        <v>0.50262172284644191</v>
      </c>
      <c r="S223" s="850">
        <v>671</v>
      </c>
    </row>
    <row r="224" spans="1:19" ht="14.45" customHeight="1" x14ac:dyDescent="0.2">
      <c r="A224" s="831" t="s">
        <v>1827</v>
      </c>
      <c r="B224" s="832" t="s">
        <v>1828</v>
      </c>
      <c r="C224" s="832" t="s">
        <v>567</v>
      </c>
      <c r="D224" s="832" t="s">
        <v>912</v>
      </c>
      <c r="E224" s="832" t="s">
        <v>1897</v>
      </c>
      <c r="F224" s="832" t="s">
        <v>1918</v>
      </c>
      <c r="G224" s="832" t="s">
        <v>1919</v>
      </c>
      <c r="H224" s="849">
        <v>9</v>
      </c>
      <c r="I224" s="849">
        <v>12879</v>
      </c>
      <c r="J224" s="832">
        <v>2.9979050279329611</v>
      </c>
      <c r="K224" s="832">
        <v>1431</v>
      </c>
      <c r="L224" s="849">
        <v>3</v>
      </c>
      <c r="M224" s="849">
        <v>4296</v>
      </c>
      <c r="N224" s="832">
        <v>1</v>
      </c>
      <c r="O224" s="832">
        <v>1432</v>
      </c>
      <c r="P224" s="849">
        <v>3</v>
      </c>
      <c r="Q224" s="849">
        <v>4311</v>
      </c>
      <c r="R224" s="837">
        <v>1.0034916201117319</v>
      </c>
      <c r="S224" s="850">
        <v>1437</v>
      </c>
    </row>
    <row r="225" spans="1:19" ht="14.45" customHeight="1" x14ac:dyDescent="0.2">
      <c r="A225" s="831" t="s">
        <v>1827</v>
      </c>
      <c r="B225" s="832" t="s">
        <v>1828</v>
      </c>
      <c r="C225" s="832" t="s">
        <v>567</v>
      </c>
      <c r="D225" s="832" t="s">
        <v>912</v>
      </c>
      <c r="E225" s="832" t="s">
        <v>1897</v>
      </c>
      <c r="F225" s="832" t="s">
        <v>1920</v>
      </c>
      <c r="G225" s="832" t="s">
        <v>1921</v>
      </c>
      <c r="H225" s="849">
        <v>72</v>
      </c>
      <c r="I225" s="849">
        <v>137664</v>
      </c>
      <c r="J225" s="832">
        <v>0.91032567366506856</v>
      </c>
      <c r="K225" s="832">
        <v>1912</v>
      </c>
      <c r="L225" s="849">
        <v>79</v>
      </c>
      <c r="M225" s="849">
        <v>151225</v>
      </c>
      <c r="N225" s="832">
        <v>1</v>
      </c>
      <c r="O225" s="832">
        <v>1914.2405063291139</v>
      </c>
      <c r="P225" s="849">
        <v>98</v>
      </c>
      <c r="Q225" s="849">
        <v>188160</v>
      </c>
      <c r="R225" s="837">
        <v>1.2442387171433296</v>
      </c>
      <c r="S225" s="850">
        <v>1920</v>
      </c>
    </row>
    <row r="226" spans="1:19" ht="14.45" customHeight="1" x14ac:dyDescent="0.2">
      <c r="A226" s="831" t="s">
        <v>1827</v>
      </c>
      <c r="B226" s="832" t="s">
        <v>1828</v>
      </c>
      <c r="C226" s="832" t="s">
        <v>567</v>
      </c>
      <c r="D226" s="832" t="s">
        <v>912</v>
      </c>
      <c r="E226" s="832" t="s">
        <v>1897</v>
      </c>
      <c r="F226" s="832" t="s">
        <v>1922</v>
      </c>
      <c r="G226" s="832" t="s">
        <v>1923</v>
      </c>
      <c r="H226" s="849"/>
      <c r="I226" s="849"/>
      <c r="J226" s="832"/>
      <c r="K226" s="832"/>
      <c r="L226" s="849">
        <v>1</v>
      </c>
      <c r="M226" s="849">
        <v>1282</v>
      </c>
      <c r="N226" s="832">
        <v>1</v>
      </c>
      <c r="O226" s="832">
        <v>1282</v>
      </c>
      <c r="P226" s="849">
        <v>1</v>
      </c>
      <c r="Q226" s="849">
        <v>1289</v>
      </c>
      <c r="R226" s="837">
        <v>1.0054602184087365</v>
      </c>
      <c r="S226" s="850">
        <v>1289</v>
      </c>
    </row>
    <row r="227" spans="1:19" ht="14.45" customHeight="1" x14ac:dyDescent="0.2">
      <c r="A227" s="831" t="s">
        <v>1827</v>
      </c>
      <c r="B227" s="832" t="s">
        <v>1828</v>
      </c>
      <c r="C227" s="832" t="s">
        <v>567</v>
      </c>
      <c r="D227" s="832" t="s">
        <v>912</v>
      </c>
      <c r="E227" s="832" t="s">
        <v>1897</v>
      </c>
      <c r="F227" s="832" t="s">
        <v>1924</v>
      </c>
      <c r="G227" s="832" t="s">
        <v>1925</v>
      </c>
      <c r="H227" s="849">
        <v>1</v>
      </c>
      <c r="I227" s="849">
        <v>1213</v>
      </c>
      <c r="J227" s="832">
        <v>0.49958813838550248</v>
      </c>
      <c r="K227" s="832">
        <v>1213</v>
      </c>
      <c r="L227" s="849">
        <v>2</v>
      </c>
      <c r="M227" s="849">
        <v>2428</v>
      </c>
      <c r="N227" s="832">
        <v>1</v>
      </c>
      <c r="O227" s="832">
        <v>1214</v>
      </c>
      <c r="P227" s="849"/>
      <c r="Q227" s="849"/>
      <c r="R227" s="837"/>
      <c r="S227" s="850"/>
    </row>
    <row r="228" spans="1:19" ht="14.45" customHeight="1" x14ac:dyDescent="0.2">
      <c r="A228" s="831" t="s">
        <v>1827</v>
      </c>
      <c r="B228" s="832" t="s">
        <v>1828</v>
      </c>
      <c r="C228" s="832" t="s">
        <v>567</v>
      </c>
      <c r="D228" s="832" t="s">
        <v>912</v>
      </c>
      <c r="E228" s="832" t="s">
        <v>1897</v>
      </c>
      <c r="F228" s="832" t="s">
        <v>1928</v>
      </c>
      <c r="G228" s="832" t="s">
        <v>1929</v>
      </c>
      <c r="H228" s="849">
        <v>4</v>
      </c>
      <c r="I228" s="849">
        <v>2728</v>
      </c>
      <c r="J228" s="832"/>
      <c r="K228" s="832">
        <v>682</v>
      </c>
      <c r="L228" s="849"/>
      <c r="M228" s="849"/>
      <c r="N228" s="832"/>
      <c r="O228" s="832"/>
      <c r="P228" s="849"/>
      <c r="Q228" s="849"/>
      <c r="R228" s="837"/>
      <c r="S228" s="850"/>
    </row>
    <row r="229" spans="1:19" ht="14.45" customHeight="1" x14ac:dyDescent="0.2">
      <c r="A229" s="831" t="s">
        <v>1827</v>
      </c>
      <c r="B229" s="832" t="s">
        <v>1828</v>
      </c>
      <c r="C229" s="832" t="s">
        <v>567</v>
      </c>
      <c r="D229" s="832" t="s">
        <v>912</v>
      </c>
      <c r="E229" s="832" t="s">
        <v>1897</v>
      </c>
      <c r="F229" s="832" t="s">
        <v>1930</v>
      </c>
      <c r="G229" s="832" t="s">
        <v>1931</v>
      </c>
      <c r="H229" s="849">
        <v>18</v>
      </c>
      <c r="I229" s="849">
        <v>12906</v>
      </c>
      <c r="J229" s="832">
        <v>2</v>
      </c>
      <c r="K229" s="832">
        <v>717</v>
      </c>
      <c r="L229" s="849">
        <v>9</v>
      </c>
      <c r="M229" s="849">
        <v>6453</v>
      </c>
      <c r="N229" s="832">
        <v>1</v>
      </c>
      <c r="O229" s="832">
        <v>717</v>
      </c>
      <c r="P229" s="849">
        <v>5</v>
      </c>
      <c r="Q229" s="849">
        <v>3600</v>
      </c>
      <c r="R229" s="837">
        <v>0.55788005578800559</v>
      </c>
      <c r="S229" s="850">
        <v>720</v>
      </c>
    </row>
    <row r="230" spans="1:19" ht="14.45" customHeight="1" x14ac:dyDescent="0.2">
      <c r="A230" s="831" t="s">
        <v>1827</v>
      </c>
      <c r="B230" s="832" t="s">
        <v>1828</v>
      </c>
      <c r="C230" s="832" t="s">
        <v>567</v>
      </c>
      <c r="D230" s="832" t="s">
        <v>912</v>
      </c>
      <c r="E230" s="832" t="s">
        <v>1897</v>
      </c>
      <c r="F230" s="832" t="s">
        <v>1932</v>
      </c>
      <c r="G230" s="832" t="s">
        <v>1933</v>
      </c>
      <c r="H230" s="849">
        <v>2</v>
      </c>
      <c r="I230" s="849">
        <v>5276</v>
      </c>
      <c r="J230" s="832"/>
      <c r="K230" s="832">
        <v>2638</v>
      </c>
      <c r="L230" s="849"/>
      <c r="M230" s="849"/>
      <c r="N230" s="832"/>
      <c r="O230" s="832"/>
      <c r="P230" s="849"/>
      <c r="Q230" s="849"/>
      <c r="R230" s="837"/>
      <c r="S230" s="850"/>
    </row>
    <row r="231" spans="1:19" ht="14.45" customHeight="1" x14ac:dyDescent="0.2">
      <c r="A231" s="831" t="s">
        <v>1827</v>
      </c>
      <c r="B231" s="832" t="s">
        <v>1828</v>
      </c>
      <c r="C231" s="832" t="s">
        <v>567</v>
      </c>
      <c r="D231" s="832" t="s">
        <v>912</v>
      </c>
      <c r="E231" s="832" t="s">
        <v>1897</v>
      </c>
      <c r="F231" s="832" t="s">
        <v>1934</v>
      </c>
      <c r="G231" s="832" t="s">
        <v>1935</v>
      </c>
      <c r="H231" s="849">
        <v>77</v>
      </c>
      <c r="I231" s="849">
        <v>140525</v>
      </c>
      <c r="J231" s="832">
        <v>1.0261044176706828</v>
      </c>
      <c r="K231" s="832">
        <v>1825</v>
      </c>
      <c r="L231" s="849">
        <v>75</v>
      </c>
      <c r="M231" s="849">
        <v>136950</v>
      </c>
      <c r="N231" s="832">
        <v>1</v>
      </c>
      <c r="O231" s="832">
        <v>1826</v>
      </c>
      <c r="P231" s="849">
        <v>42</v>
      </c>
      <c r="Q231" s="849">
        <v>76902</v>
      </c>
      <c r="R231" s="837">
        <v>0.56153340635268345</v>
      </c>
      <c r="S231" s="850">
        <v>1831</v>
      </c>
    </row>
    <row r="232" spans="1:19" ht="14.45" customHeight="1" x14ac:dyDescent="0.2">
      <c r="A232" s="831" t="s">
        <v>1827</v>
      </c>
      <c r="B232" s="832" t="s">
        <v>1828</v>
      </c>
      <c r="C232" s="832" t="s">
        <v>567</v>
      </c>
      <c r="D232" s="832" t="s">
        <v>912</v>
      </c>
      <c r="E232" s="832" t="s">
        <v>1897</v>
      </c>
      <c r="F232" s="832" t="s">
        <v>1936</v>
      </c>
      <c r="G232" s="832" t="s">
        <v>1937</v>
      </c>
      <c r="H232" s="849">
        <v>4</v>
      </c>
      <c r="I232" s="849">
        <v>1716</v>
      </c>
      <c r="J232" s="832">
        <v>0.66511627906976745</v>
      </c>
      <c r="K232" s="832">
        <v>429</v>
      </c>
      <c r="L232" s="849">
        <v>6</v>
      </c>
      <c r="M232" s="849">
        <v>2580</v>
      </c>
      <c r="N232" s="832">
        <v>1</v>
      </c>
      <c r="O232" s="832">
        <v>430</v>
      </c>
      <c r="P232" s="849">
        <v>6</v>
      </c>
      <c r="Q232" s="849">
        <v>2586</v>
      </c>
      <c r="R232" s="837">
        <v>1.0023255813953489</v>
      </c>
      <c r="S232" s="850">
        <v>431</v>
      </c>
    </row>
    <row r="233" spans="1:19" ht="14.45" customHeight="1" x14ac:dyDescent="0.2">
      <c r="A233" s="831" t="s">
        <v>1827</v>
      </c>
      <c r="B233" s="832" t="s">
        <v>1828</v>
      </c>
      <c r="C233" s="832" t="s">
        <v>567</v>
      </c>
      <c r="D233" s="832" t="s">
        <v>912</v>
      </c>
      <c r="E233" s="832" t="s">
        <v>1897</v>
      </c>
      <c r="F233" s="832" t="s">
        <v>1938</v>
      </c>
      <c r="G233" s="832" t="s">
        <v>1939</v>
      </c>
      <c r="H233" s="849">
        <v>26</v>
      </c>
      <c r="I233" s="849">
        <v>91520</v>
      </c>
      <c r="J233" s="832">
        <v>8.6617452205186449</v>
      </c>
      <c r="K233" s="832">
        <v>3520</v>
      </c>
      <c r="L233" s="849">
        <v>3</v>
      </c>
      <c r="M233" s="849">
        <v>10566</v>
      </c>
      <c r="N233" s="832">
        <v>1</v>
      </c>
      <c r="O233" s="832">
        <v>3522</v>
      </c>
      <c r="P233" s="849">
        <v>9</v>
      </c>
      <c r="Q233" s="849">
        <v>31797</v>
      </c>
      <c r="R233" s="837">
        <v>3.0093696763202726</v>
      </c>
      <c r="S233" s="850">
        <v>3533</v>
      </c>
    </row>
    <row r="234" spans="1:19" ht="14.45" customHeight="1" x14ac:dyDescent="0.2">
      <c r="A234" s="831" t="s">
        <v>1827</v>
      </c>
      <c r="B234" s="832" t="s">
        <v>1828</v>
      </c>
      <c r="C234" s="832" t="s">
        <v>567</v>
      </c>
      <c r="D234" s="832" t="s">
        <v>912</v>
      </c>
      <c r="E234" s="832" t="s">
        <v>1897</v>
      </c>
      <c r="F234" s="832" t="s">
        <v>1942</v>
      </c>
      <c r="G234" s="832" t="s">
        <v>1943</v>
      </c>
      <c r="H234" s="849">
        <v>36</v>
      </c>
      <c r="I234" s="849">
        <v>1200</v>
      </c>
      <c r="J234" s="832">
        <v>2.2499718753515578</v>
      </c>
      <c r="K234" s="832">
        <v>33.333333333333336</v>
      </c>
      <c r="L234" s="849">
        <v>16</v>
      </c>
      <c r="M234" s="849">
        <v>533.34</v>
      </c>
      <c r="N234" s="832">
        <v>1</v>
      </c>
      <c r="O234" s="832">
        <v>33.333750000000002</v>
      </c>
      <c r="P234" s="849">
        <v>22</v>
      </c>
      <c r="Q234" s="849">
        <v>733.33</v>
      </c>
      <c r="R234" s="837">
        <v>1.3749765627929651</v>
      </c>
      <c r="S234" s="850">
        <v>33.333181818181821</v>
      </c>
    </row>
    <row r="235" spans="1:19" ht="14.45" customHeight="1" x14ac:dyDescent="0.2">
      <c r="A235" s="831" t="s">
        <v>1827</v>
      </c>
      <c r="B235" s="832" t="s">
        <v>1828</v>
      </c>
      <c r="C235" s="832" t="s">
        <v>567</v>
      </c>
      <c r="D235" s="832" t="s">
        <v>912</v>
      </c>
      <c r="E235" s="832" t="s">
        <v>1897</v>
      </c>
      <c r="F235" s="832" t="s">
        <v>1944</v>
      </c>
      <c r="G235" s="832" t="s">
        <v>1945</v>
      </c>
      <c r="H235" s="849">
        <v>37</v>
      </c>
      <c r="I235" s="849">
        <v>1369</v>
      </c>
      <c r="J235" s="832">
        <v>1.48</v>
      </c>
      <c r="K235" s="832">
        <v>37</v>
      </c>
      <c r="L235" s="849">
        <v>25</v>
      </c>
      <c r="M235" s="849">
        <v>925</v>
      </c>
      <c r="N235" s="832">
        <v>1</v>
      </c>
      <c r="O235" s="832">
        <v>37</v>
      </c>
      <c r="P235" s="849">
        <v>22</v>
      </c>
      <c r="Q235" s="849">
        <v>836</v>
      </c>
      <c r="R235" s="837">
        <v>0.90378378378378377</v>
      </c>
      <c r="S235" s="850">
        <v>38</v>
      </c>
    </row>
    <row r="236" spans="1:19" ht="14.45" customHeight="1" x14ac:dyDescent="0.2">
      <c r="A236" s="831" t="s">
        <v>1827</v>
      </c>
      <c r="B236" s="832" t="s">
        <v>1828</v>
      </c>
      <c r="C236" s="832" t="s">
        <v>567</v>
      </c>
      <c r="D236" s="832" t="s">
        <v>912</v>
      </c>
      <c r="E236" s="832" t="s">
        <v>1897</v>
      </c>
      <c r="F236" s="832" t="s">
        <v>1950</v>
      </c>
      <c r="G236" s="832" t="s">
        <v>1951</v>
      </c>
      <c r="H236" s="849">
        <v>1</v>
      </c>
      <c r="I236" s="849">
        <v>437</v>
      </c>
      <c r="J236" s="832">
        <v>0.99771689497716898</v>
      </c>
      <c r="K236" s="832">
        <v>437</v>
      </c>
      <c r="L236" s="849">
        <v>1</v>
      </c>
      <c r="M236" s="849">
        <v>438</v>
      </c>
      <c r="N236" s="832">
        <v>1</v>
      </c>
      <c r="O236" s="832">
        <v>438</v>
      </c>
      <c r="P236" s="849">
        <v>1</v>
      </c>
      <c r="Q236" s="849">
        <v>438</v>
      </c>
      <c r="R236" s="837">
        <v>1</v>
      </c>
      <c r="S236" s="850">
        <v>438</v>
      </c>
    </row>
    <row r="237" spans="1:19" ht="14.45" customHeight="1" x14ac:dyDescent="0.2">
      <c r="A237" s="831" t="s">
        <v>1827</v>
      </c>
      <c r="B237" s="832" t="s">
        <v>1828</v>
      </c>
      <c r="C237" s="832" t="s">
        <v>567</v>
      </c>
      <c r="D237" s="832" t="s">
        <v>912</v>
      </c>
      <c r="E237" s="832" t="s">
        <v>1897</v>
      </c>
      <c r="F237" s="832" t="s">
        <v>1952</v>
      </c>
      <c r="G237" s="832" t="s">
        <v>1953</v>
      </c>
      <c r="H237" s="849">
        <v>16</v>
      </c>
      <c r="I237" s="849">
        <v>21472</v>
      </c>
      <c r="J237" s="832">
        <v>0.79952338397378608</v>
      </c>
      <c r="K237" s="832">
        <v>1342</v>
      </c>
      <c r="L237" s="849">
        <v>20</v>
      </c>
      <c r="M237" s="849">
        <v>26856</v>
      </c>
      <c r="N237" s="832">
        <v>1</v>
      </c>
      <c r="O237" s="832">
        <v>1342.8</v>
      </c>
      <c r="P237" s="849">
        <v>8</v>
      </c>
      <c r="Q237" s="849">
        <v>10776</v>
      </c>
      <c r="R237" s="837">
        <v>0.40125111706881145</v>
      </c>
      <c r="S237" s="850">
        <v>1347</v>
      </c>
    </row>
    <row r="238" spans="1:19" ht="14.45" customHeight="1" x14ac:dyDescent="0.2">
      <c r="A238" s="831" t="s">
        <v>1827</v>
      </c>
      <c r="B238" s="832" t="s">
        <v>1828</v>
      </c>
      <c r="C238" s="832" t="s">
        <v>567</v>
      </c>
      <c r="D238" s="832" t="s">
        <v>912</v>
      </c>
      <c r="E238" s="832" t="s">
        <v>1897</v>
      </c>
      <c r="F238" s="832" t="s">
        <v>1954</v>
      </c>
      <c r="G238" s="832" t="s">
        <v>1955</v>
      </c>
      <c r="H238" s="849">
        <v>13</v>
      </c>
      <c r="I238" s="849">
        <v>6617</v>
      </c>
      <c r="J238" s="832">
        <v>3.2436274509803922</v>
      </c>
      <c r="K238" s="832">
        <v>509</v>
      </c>
      <c r="L238" s="849">
        <v>4</v>
      </c>
      <c r="M238" s="849">
        <v>2040</v>
      </c>
      <c r="N238" s="832">
        <v>1</v>
      </c>
      <c r="O238" s="832">
        <v>510</v>
      </c>
      <c r="P238" s="849">
        <v>2</v>
      </c>
      <c r="Q238" s="849">
        <v>1024</v>
      </c>
      <c r="R238" s="837">
        <v>0.50196078431372548</v>
      </c>
      <c r="S238" s="850">
        <v>512</v>
      </c>
    </row>
    <row r="239" spans="1:19" ht="14.45" customHeight="1" x14ac:dyDescent="0.2">
      <c r="A239" s="831" t="s">
        <v>1827</v>
      </c>
      <c r="B239" s="832" t="s">
        <v>1828</v>
      </c>
      <c r="C239" s="832" t="s">
        <v>567</v>
      </c>
      <c r="D239" s="832" t="s">
        <v>912</v>
      </c>
      <c r="E239" s="832" t="s">
        <v>1897</v>
      </c>
      <c r="F239" s="832" t="s">
        <v>1956</v>
      </c>
      <c r="G239" s="832" t="s">
        <v>1957</v>
      </c>
      <c r="H239" s="849">
        <v>1</v>
      </c>
      <c r="I239" s="849">
        <v>2330</v>
      </c>
      <c r="J239" s="832"/>
      <c r="K239" s="832">
        <v>2330</v>
      </c>
      <c r="L239" s="849"/>
      <c r="M239" s="849"/>
      <c r="N239" s="832"/>
      <c r="O239" s="832"/>
      <c r="P239" s="849">
        <v>3</v>
      </c>
      <c r="Q239" s="849">
        <v>7026</v>
      </c>
      <c r="R239" s="837"/>
      <c r="S239" s="850">
        <v>2342</v>
      </c>
    </row>
    <row r="240" spans="1:19" ht="14.45" customHeight="1" x14ac:dyDescent="0.2">
      <c r="A240" s="831" t="s">
        <v>1827</v>
      </c>
      <c r="B240" s="832" t="s">
        <v>1828</v>
      </c>
      <c r="C240" s="832" t="s">
        <v>567</v>
      </c>
      <c r="D240" s="832" t="s">
        <v>912</v>
      </c>
      <c r="E240" s="832" t="s">
        <v>1897</v>
      </c>
      <c r="F240" s="832" t="s">
        <v>1958</v>
      </c>
      <c r="G240" s="832" t="s">
        <v>1959</v>
      </c>
      <c r="H240" s="849">
        <v>6</v>
      </c>
      <c r="I240" s="849">
        <v>15876</v>
      </c>
      <c r="J240" s="832">
        <v>0.66591166477916197</v>
      </c>
      <c r="K240" s="832">
        <v>2646</v>
      </c>
      <c r="L240" s="849">
        <v>9</v>
      </c>
      <c r="M240" s="849">
        <v>23841</v>
      </c>
      <c r="N240" s="832">
        <v>1</v>
      </c>
      <c r="O240" s="832">
        <v>2649</v>
      </c>
      <c r="P240" s="849">
        <v>4</v>
      </c>
      <c r="Q240" s="849">
        <v>10632</v>
      </c>
      <c r="R240" s="837">
        <v>0.4459544482194539</v>
      </c>
      <c r="S240" s="850">
        <v>2658</v>
      </c>
    </row>
    <row r="241" spans="1:19" ht="14.45" customHeight="1" x14ac:dyDescent="0.2">
      <c r="A241" s="831" t="s">
        <v>1827</v>
      </c>
      <c r="B241" s="832" t="s">
        <v>1828</v>
      </c>
      <c r="C241" s="832" t="s">
        <v>567</v>
      </c>
      <c r="D241" s="832" t="s">
        <v>912</v>
      </c>
      <c r="E241" s="832" t="s">
        <v>1897</v>
      </c>
      <c r="F241" s="832" t="s">
        <v>1960</v>
      </c>
      <c r="G241" s="832" t="s">
        <v>1961</v>
      </c>
      <c r="H241" s="849"/>
      <c r="I241" s="849"/>
      <c r="J241" s="832"/>
      <c r="K241" s="832"/>
      <c r="L241" s="849">
        <v>1</v>
      </c>
      <c r="M241" s="849">
        <v>355</v>
      </c>
      <c r="N241" s="832">
        <v>1</v>
      </c>
      <c r="O241" s="832">
        <v>355</v>
      </c>
      <c r="P241" s="849"/>
      <c r="Q241" s="849"/>
      <c r="R241" s="837"/>
      <c r="S241" s="850"/>
    </row>
    <row r="242" spans="1:19" ht="14.45" customHeight="1" x14ac:dyDescent="0.2">
      <c r="A242" s="831" t="s">
        <v>1827</v>
      </c>
      <c r="B242" s="832" t="s">
        <v>1828</v>
      </c>
      <c r="C242" s="832" t="s">
        <v>567</v>
      </c>
      <c r="D242" s="832" t="s">
        <v>912</v>
      </c>
      <c r="E242" s="832" t="s">
        <v>1897</v>
      </c>
      <c r="F242" s="832" t="s">
        <v>1964</v>
      </c>
      <c r="G242" s="832" t="s">
        <v>1965</v>
      </c>
      <c r="H242" s="849"/>
      <c r="I242" s="849"/>
      <c r="J242" s="832"/>
      <c r="K242" s="832"/>
      <c r="L242" s="849">
        <v>1</v>
      </c>
      <c r="M242" s="849">
        <v>196</v>
      </c>
      <c r="N242" s="832">
        <v>1</v>
      </c>
      <c r="O242" s="832">
        <v>196</v>
      </c>
      <c r="P242" s="849"/>
      <c r="Q242" s="849"/>
      <c r="R242" s="837"/>
      <c r="S242" s="850"/>
    </row>
    <row r="243" spans="1:19" ht="14.45" customHeight="1" x14ac:dyDescent="0.2">
      <c r="A243" s="831" t="s">
        <v>1827</v>
      </c>
      <c r="B243" s="832" t="s">
        <v>1828</v>
      </c>
      <c r="C243" s="832" t="s">
        <v>567</v>
      </c>
      <c r="D243" s="832" t="s">
        <v>912</v>
      </c>
      <c r="E243" s="832" t="s">
        <v>1897</v>
      </c>
      <c r="F243" s="832" t="s">
        <v>1968</v>
      </c>
      <c r="G243" s="832" t="s">
        <v>1969</v>
      </c>
      <c r="H243" s="849"/>
      <c r="I243" s="849"/>
      <c r="J243" s="832"/>
      <c r="K243" s="832"/>
      <c r="L243" s="849">
        <v>3</v>
      </c>
      <c r="M243" s="849">
        <v>1578</v>
      </c>
      <c r="N243" s="832">
        <v>1</v>
      </c>
      <c r="O243" s="832">
        <v>526</v>
      </c>
      <c r="P243" s="849"/>
      <c r="Q243" s="849"/>
      <c r="R243" s="837"/>
      <c r="S243" s="850"/>
    </row>
    <row r="244" spans="1:19" ht="14.45" customHeight="1" x14ac:dyDescent="0.2">
      <c r="A244" s="831" t="s">
        <v>1827</v>
      </c>
      <c r="B244" s="832" t="s">
        <v>1828</v>
      </c>
      <c r="C244" s="832" t="s">
        <v>567</v>
      </c>
      <c r="D244" s="832" t="s">
        <v>912</v>
      </c>
      <c r="E244" s="832" t="s">
        <v>1897</v>
      </c>
      <c r="F244" s="832" t="s">
        <v>1970</v>
      </c>
      <c r="G244" s="832" t="s">
        <v>1971</v>
      </c>
      <c r="H244" s="849">
        <v>2</v>
      </c>
      <c r="I244" s="849">
        <v>284</v>
      </c>
      <c r="J244" s="832">
        <v>0.66666666666666663</v>
      </c>
      <c r="K244" s="832">
        <v>142</v>
      </c>
      <c r="L244" s="849">
        <v>3</v>
      </c>
      <c r="M244" s="849">
        <v>426</v>
      </c>
      <c r="N244" s="832">
        <v>1</v>
      </c>
      <c r="O244" s="832">
        <v>142</v>
      </c>
      <c r="P244" s="849">
        <v>0</v>
      </c>
      <c r="Q244" s="849">
        <v>0</v>
      </c>
      <c r="R244" s="837">
        <v>0</v>
      </c>
      <c r="S244" s="850"/>
    </row>
    <row r="245" spans="1:19" ht="14.45" customHeight="1" x14ac:dyDescent="0.2">
      <c r="A245" s="831" t="s">
        <v>1827</v>
      </c>
      <c r="B245" s="832" t="s">
        <v>1828</v>
      </c>
      <c r="C245" s="832" t="s">
        <v>567</v>
      </c>
      <c r="D245" s="832" t="s">
        <v>912</v>
      </c>
      <c r="E245" s="832" t="s">
        <v>1897</v>
      </c>
      <c r="F245" s="832" t="s">
        <v>1972</v>
      </c>
      <c r="G245" s="832" t="s">
        <v>1973</v>
      </c>
      <c r="H245" s="849"/>
      <c r="I245" s="849"/>
      <c r="J245" s="832"/>
      <c r="K245" s="832"/>
      <c r="L245" s="849">
        <v>2</v>
      </c>
      <c r="M245" s="849">
        <v>5056</v>
      </c>
      <c r="N245" s="832">
        <v>1</v>
      </c>
      <c r="O245" s="832">
        <v>2528</v>
      </c>
      <c r="P245" s="849">
        <v>1</v>
      </c>
      <c r="Q245" s="849">
        <v>2557</v>
      </c>
      <c r="R245" s="837">
        <v>0.50573575949367089</v>
      </c>
      <c r="S245" s="850">
        <v>2557</v>
      </c>
    </row>
    <row r="246" spans="1:19" ht="14.45" customHeight="1" x14ac:dyDescent="0.2">
      <c r="A246" s="831" t="s">
        <v>1827</v>
      </c>
      <c r="B246" s="832" t="s">
        <v>1828</v>
      </c>
      <c r="C246" s="832" t="s">
        <v>567</v>
      </c>
      <c r="D246" s="832" t="s">
        <v>912</v>
      </c>
      <c r="E246" s="832" t="s">
        <v>1897</v>
      </c>
      <c r="F246" s="832" t="s">
        <v>1974</v>
      </c>
      <c r="G246" s="832" t="s">
        <v>1975</v>
      </c>
      <c r="H246" s="849">
        <v>1</v>
      </c>
      <c r="I246" s="849">
        <v>1691</v>
      </c>
      <c r="J246" s="832"/>
      <c r="K246" s="832">
        <v>1691</v>
      </c>
      <c r="L246" s="849"/>
      <c r="M246" s="849"/>
      <c r="N246" s="832"/>
      <c r="O246" s="832"/>
      <c r="P246" s="849"/>
      <c r="Q246" s="849"/>
      <c r="R246" s="837"/>
      <c r="S246" s="850"/>
    </row>
    <row r="247" spans="1:19" ht="14.45" customHeight="1" x14ac:dyDescent="0.2">
      <c r="A247" s="831" t="s">
        <v>1827</v>
      </c>
      <c r="B247" s="832" t="s">
        <v>1828</v>
      </c>
      <c r="C247" s="832" t="s">
        <v>567</v>
      </c>
      <c r="D247" s="832" t="s">
        <v>912</v>
      </c>
      <c r="E247" s="832" t="s">
        <v>1897</v>
      </c>
      <c r="F247" s="832" t="s">
        <v>1976</v>
      </c>
      <c r="G247" s="832" t="s">
        <v>1977</v>
      </c>
      <c r="H247" s="849">
        <v>3</v>
      </c>
      <c r="I247" s="849">
        <v>2157</v>
      </c>
      <c r="J247" s="832">
        <v>3</v>
      </c>
      <c r="K247" s="832">
        <v>719</v>
      </c>
      <c r="L247" s="849">
        <v>1</v>
      </c>
      <c r="M247" s="849">
        <v>719</v>
      </c>
      <c r="N247" s="832">
        <v>1</v>
      </c>
      <c r="O247" s="832">
        <v>719</v>
      </c>
      <c r="P247" s="849">
        <v>3</v>
      </c>
      <c r="Q247" s="849">
        <v>2166</v>
      </c>
      <c r="R247" s="837">
        <v>3.0125173852573019</v>
      </c>
      <c r="S247" s="850">
        <v>722</v>
      </c>
    </row>
    <row r="248" spans="1:19" ht="14.45" customHeight="1" x14ac:dyDescent="0.2">
      <c r="A248" s="831" t="s">
        <v>1827</v>
      </c>
      <c r="B248" s="832" t="s">
        <v>1828</v>
      </c>
      <c r="C248" s="832" t="s">
        <v>567</v>
      </c>
      <c r="D248" s="832" t="s">
        <v>912</v>
      </c>
      <c r="E248" s="832" t="s">
        <v>1897</v>
      </c>
      <c r="F248" s="832" t="s">
        <v>1980</v>
      </c>
      <c r="G248" s="832" t="s">
        <v>1981</v>
      </c>
      <c r="H248" s="849">
        <v>2</v>
      </c>
      <c r="I248" s="849">
        <v>3470</v>
      </c>
      <c r="J248" s="832"/>
      <c r="K248" s="832">
        <v>1735</v>
      </c>
      <c r="L248" s="849"/>
      <c r="M248" s="849"/>
      <c r="N248" s="832"/>
      <c r="O248" s="832"/>
      <c r="P248" s="849"/>
      <c r="Q248" s="849"/>
      <c r="R248" s="837"/>
      <c r="S248" s="850"/>
    </row>
    <row r="249" spans="1:19" ht="14.45" customHeight="1" x14ac:dyDescent="0.2">
      <c r="A249" s="831" t="s">
        <v>1827</v>
      </c>
      <c r="B249" s="832" t="s">
        <v>1828</v>
      </c>
      <c r="C249" s="832" t="s">
        <v>567</v>
      </c>
      <c r="D249" s="832" t="s">
        <v>913</v>
      </c>
      <c r="E249" s="832" t="s">
        <v>1832</v>
      </c>
      <c r="F249" s="832" t="s">
        <v>1833</v>
      </c>
      <c r="G249" s="832" t="s">
        <v>1834</v>
      </c>
      <c r="H249" s="849">
        <v>720</v>
      </c>
      <c r="I249" s="849">
        <v>16365.6</v>
      </c>
      <c r="J249" s="832"/>
      <c r="K249" s="832">
        <v>22.73</v>
      </c>
      <c r="L249" s="849"/>
      <c r="M249" s="849"/>
      <c r="N249" s="832"/>
      <c r="O249" s="832"/>
      <c r="P249" s="849">
        <v>195</v>
      </c>
      <c r="Q249" s="849">
        <v>5434.65</v>
      </c>
      <c r="R249" s="837"/>
      <c r="S249" s="850">
        <v>27.869999999999997</v>
      </c>
    </row>
    <row r="250" spans="1:19" ht="14.45" customHeight="1" x14ac:dyDescent="0.2">
      <c r="A250" s="831" t="s">
        <v>1827</v>
      </c>
      <c r="B250" s="832" t="s">
        <v>1828</v>
      </c>
      <c r="C250" s="832" t="s">
        <v>567</v>
      </c>
      <c r="D250" s="832" t="s">
        <v>913</v>
      </c>
      <c r="E250" s="832" t="s">
        <v>1832</v>
      </c>
      <c r="F250" s="832" t="s">
        <v>1835</v>
      </c>
      <c r="G250" s="832" t="s">
        <v>1836</v>
      </c>
      <c r="H250" s="849">
        <v>4768</v>
      </c>
      <c r="I250" s="849">
        <v>12335.439999999999</v>
      </c>
      <c r="J250" s="832">
        <v>1.283959972271201</v>
      </c>
      <c r="K250" s="832">
        <v>2.5871308724832214</v>
      </c>
      <c r="L250" s="849">
        <v>3711</v>
      </c>
      <c r="M250" s="849">
        <v>9607.3399999999983</v>
      </c>
      <c r="N250" s="832">
        <v>1</v>
      </c>
      <c r="O250" s="832">
        <v>2.5888817030450011</v>
      </c>
      <c r="P250" s="849">
        <v>5642</v>
      </c>
      <c r="Q250" s="849">
        <v>14389.430000000002</v>
      </c>
      <c r="R250" s="837">
        <v>1.4977538007398514</v>
      </c>
      <c r="S250" s="850">
        <v>2.550412974122652</v>
      </c>
    </row>
    <row r="251" spans="1:19" ht="14.45" customHeight="1" x14ac:dyDescent="0.2">
      <c r="A251" s="831" t="s">
        <v>1827</v>
      </c>
      <c r="B251" s="832" t="s">
        <v>1828</v>
      </c>
      <c r="C251" s="832" t="s">
        <v>567</v>
      </c>
      <c r="D251" s="832" t="s">
        <v>913</v>
      </c>
      <c r="E251" s="832" t="s">
        <v>1832</v>
      </c>
      <c r="F251" s="832" t="s">
        <v>1837</v>
      </c>
      <c r="G251" s="832" t="s">
        <v>1838</v>
      </c>
      <c r="H251" s="849">
        <v>8758</v>
      </c>
      <c r="I251" s="849">
        <v>62769.080000000031</v>
      </c>
      <c r="J251" s="832">
        <v>1.3328324963636948</v>
      </c>
      <c r="K251" s="832">
        <v>7.167056405572052</v>
      </c>
      <c r="L251" s="849">
        <v>6550</v>
      </c>
      <c r="M251" s="849">
        <v>47094.5</v>
      </c>
      <c r="N251" s="832">
        <v>1</v>
      </c>
      <c r="O251" s="832">
        <v>7.19</v>
      </c>
      <c r="P251" s="849">
        <v>3304</v>
      </c>
      <c r="Q251" s="849">
        <v>24132.9</v>
      </c>
      <c r="R251" s="837">
        <v>0.512435634734417</v>
      </c>
      <c r="S251" s="850">
        <v>7.3041464891041166</v>
      </c>
    </row>
    <row r="252" spans="1:19" ht="14.45" customHeight="1" x14ac:dyDescent="0.2">
      <c r="A252" s="831" t="s">
        <v>1827</v>
      </c>
      <c r="B252" s="832" t="s">
        <v>1828</v>
      </c>
      <c r="C252" s="832" t="s">
        <v>567</v>
      </c>
      <c r="D252" s="832" t="s">
        <v>913</v>
      </c>
      <c r="E252" s="832" t="s">
        <v>1832</v>
      </c>
      <c r="F252" s="832" t="s">
        <v>1839</v>
      </c>
      <c r="G252" s="832" t="s">
        <v>1840</v>
      </c>
      <c r="H252" s="849"/>
      <c r="I252" s="849"/>
      <c r="J252" s="832"/>
      <c r="K252" s="832"/>
      <c r="L252" s="849">
        <v>150</v>
      </c>
      <c r="M252" s="849">
        <v>1509</v>
      </c>
      <c r="N252" s="832">
        <v>1</v>
      </c>
      <c r="O252" s="832">
        <v>10.06</v>
      </c>
      <c r="P252" s="849">
        <v>1</v>
      </c>
      <c r="Q252" s="849">
        <v>10.1</v>
      </c>
      <c r="R252" s="837">
        <v>6.6931742876076873E-3</v>
      </c>
      <c r="S252" s="850">
        <v>10.1</v>
      </c>
    </row>
    <row r="253" spans="1:19" ht="14.45" customHeight="1" x14ac:dyDescent="0.2">
      <c r="A253" s="831" t="s">
        <v>1827</v>
      </c>
      <c r="B253" s="832" t="s">
        <v>1828</v>
      </c>
      <c r="C253" s="832" t="s">
        <v>567</v>
      </c>
      <c r="D253" s="832" t="s">
        <v>913</v>
      </c>
      <c r="E253" s="832" t="s">
        <v>1832</v>
      </c>
      <c r="F253" s="832" t="s">
        <v>1841</v>
      </c>
      <c r="G253" s="832" t="s">
        <v>1842</v>
      </c>
      <c r="H253" s="849">
        <v>700</v>
      </c>
      <c r="I253" s="849">
        <v>5537</v>
      </c>
      <c r="J253" s="832"/>
      <c r="K253" s="832">
        <v>7.91</v>
      </c>
      <c r="L253" s="849"/>
      <c r="M253" s="849"/>
      <c r="N253" s="832"/>
      <c r="O253" s="832"/>
      <c r="P253" s="849"/>
      <c r="Q253" s="849"/>
      <c r="R253" s="837"/>
      <c r="S253" s="850"/>
    </row>
    <row r="254" spans="1:19" ht="14.45" customHeight="1" x14ac:dyDescent="0.2">
      <c r="A254" s="831" t="s">
        <v>1827</v>
      </c>
      <c r="B254" s="832" t="s">
        <v>1828</v>
      </c>
      <c r="C254" s="832" t="s">
        <v>567</v>
      </c>
      <c r="D254" s="832" t="s">
        <v>913</v>
      </c>
      <c r="E254" s="832" t="s">
        <v>1832</v>
      </c>
      <c r="F254" s="832" t="s">
        <v>1843</v>
      </c>
      <c r="G254" s="832" t="s">
        <v>1844</v>
      </c>
      <c r="H254" s="849">
        <v>118901</v>
      </c>
      <c r="I254" s="849">
        <v>630340.49000000011</v>
      </c>
      <c r="J254" s="832">
        <v>2.9090087918139114</v>
      </c>
      <c r="K254" s="832">
        <v>5.3013893070705889</v>
      </c>
      <c r="L254" s="849">
        <v>40558</v>
      </c>
      <c r="M254" s="849">
        <v>216685.66000000003</v>
      </c>
      <c r="N254" s="832">
        <v>1</v>
      </c>
      <c r="O254" s="832">
        <v>5.3426120617387456</v>
      </c>
      <c r="P254" s="849">
        <v>127943</v>
      </c>
      <c r="Q254" s="849">
        <v>677401.71000000031</v>
      </c>
      <c r="R254" s="837">
        <v>3.1261953836723677</v>
      </c>
      <c r="S254" s="850">
        <v>5.2945585924982241</v>
      </c>
    </row>
    <row r="255" spans="1:19" ht="14.45" customHeight="1" x14ac:dyDescent="0.2">
      <c r="A255" s="831" t="s">
        <v>1827</v>
      </c>
      <c r="B255" s="832" t="s">
        <v>1828</v>
      </c>
      <c r="C255" s="832" t="s">
        <v>567</v>
      </c>
      <c r="D255" s="832" t="s">
        <v>913</v>
      </c>
      <c r="E255" s="832" t="s">
        <v>1832</v>
      </c>
      <c r="F255" s="832" t="s">
        <v>1845</v>
      </c>
      <c r="G255" s="832" t="s">
        <v>1846</v>
      </c>
      <c r="H255" s="849">
        <v>886.5</v>
      </c>
      <c r="I255" s="849">
        <v>8102.6100000000015</v>
      </c>
      <c r="J255" s="832">
        <v>1.2838217678710637</v>
      </c>
      <c r="K255" s="832">
        <v>9.1400000000000023</v>
      </c>
      <c r="L255" s="849">
        <v>689</v>
      </c>
      <c r="M255" s="849">
        <v>6311.32</v>
      </c>
      <c r="N255" s="832">
        <v>1</v>
      </c>
      <c r="O255" s="832">
        <v>9.1601161103047897</v>
      </c>
      <c r="P255" s="849">
        <v>989.2</v>
      </c>
      <c r="Q255" s="849">
        <v>9181.4399999999987</v>
      </c>
      <c r="R255" s="837">
        <v>1.4547574833790711</v>
      </c>
      <c r="S255" s="850">
        <v>9.2816821674080039</v>
      </c>
    </row>
    <row r="256" spans="1:19" ht="14.45" customHeight="1" x14ac:dyDescent="0.2">
      <c r="A256" s="831" t="s">
        <v>1827</v>
      </c>
      <c r="B256" s="832" t="s">
        <v>1828</v>
      </c>
      <c r="C256" s="832" t="s">
        <v>567</v>
      </c>
      <c r="D256" s="832" t="s">
        <v>913</v>
      </c>
      <c r="E256" s="832" t="s">
        <v>1832</v>
      </c>
      <c r="F256" s="832" t="s">
        <v>1847</v>
      </c>
      <c r="G256" s="832" t="s">
        <v>1848</v>
      </c>
      <c r="H256" s="849">
        <v>395</v>
      </c>
      <c r="I256" s="849">
        <v>3626.1</v>
      </c>
      <c r="J256" s="832">
        <v>0.6039755351681958</v>
      </c>
      <c r="K256" s="832">
        <v>9.18</v>
      </c>
      <c r="L256" s="849">
        <v>654</v>
      </c>
      <c r="M256" s="849">
        <v>6003.7199999999993</v>
      </c>
      <c r="N256" s="832">
        <v>1</v>
      </c>
      <c r="O256" s="832">
        <v>9.18</v>
      </c>
      <c r="P256" s="849">
        <v>224.3</v>
      </c>
      <c r="Q256" s="849">
        <v>2103.62</v>
      </c>
      <c r="R256" s="837">
        <v>0.35038609395508119</v>
      </c>
      <c r="S256" s="850">
        <v>9.3786000891662944</v>
      </c>
    </row>
    <row r="257" spans="1:19" ht="14.45" customHeight="1" x14ac:dyDescent="0.2">
      <c r="A257" s="831" t="s">
        <v>1827</v>
      </c>
      <c r="B257" s="832" t="s">
        <v>1828</v>
      </c>
      <c r="C257" s="832" t="s">
        <v>567</v>
      </c>
      <c r="D257" s="832" t="s">
        <v>913</v>
      </c>
      <c r="E257" s="832" t="s">
        <v>1832</v>
      </c>
      <c r="F257" s="832" t="s">
        <v>1849</v>
      </c>
      <c r="G257" s="832" t="s">
        <v>1850</v>
      </c>
      <c r="H257" s="849">
        <v>2799</v>
      </c>
      <c r="I257" s="849">
        <v>28331.73</v>
      </c>
      <c r="J257" s="832">
        <v>1.1160560444157666</v>
      </c>
      <c r="K257" s="832">
        <v>10.122090032154341</v>
      </c>
      <c r="L257" s="849">
        <v>2507.1999999999998</v>
      </c>
      <c r="M257" s="849">
        <v>25385.58</v>
      </c>
      <c r="N257" s="832">
        <v>1</v>
      </c>
      <c r="O257" s="832">
        <v>10.125071793235483</v>
      </c>
      <c r="P257" s="849">
        <v>4781.0999999999995</v>
      </c>
      <c r="Q257" s="849">
        <v>49200.340000000004</v>
      </c>
      <c r="R257" s="837">
        <v>1.938121563501799</v>
      </c>
      <c r="S257" s="850">
        <v>10.290590031582692</v>
      </c>
    </row>
    <row r="258" spans="1:19" ht="14.45" customHeight="1" x14ac:dyDescent="0.2">
      <c r="A258" s="831" t="s">
        <v>1827</v>
      </c>
      <c r="B258" s="832" t="s">
        <v>1828</v>
      </c>
      <c r="C258" s="832" t="s">
        <v>567</v>
      </c>
      <c r="D258" s="832" t="s">
        <v>913</v>
      </c>
      <c r="E258" s="832" t="s">
        <v>1832</v>
      </c>
      <c r="F258" s="832" t="s">
        <v>1853</v>
      </c>
      <c r="G258" s="832" t="s">
        <v>1854</v>
      </c>
      <c r="H258" s="849">
        <v>0.60000000000000009</v>
      </c>
      <c r="I258" s="849">
        <v>20.669999999999998</v>
      </c>
      <c r="J258" s="832">
        <v>5.1934673366834163</v>
      </c>
      <c r="K258" s="832">
        <v>34.449999999999989</v>
      </c>
      <c r="L258" s="849">
        <v>0.4</v>
      </c>
      <c r="M258" s="849">
        <v>3.98</v>
      </c>
      <c r="N258" s="832">
        <v>1</v>
      </c>
      <c r="O258" s="832">
        <v>9.9499999999999993</v>
      </c>
      <c r="P258" s="849">
        <v>110.2</v>
      </c>
      <c r="Q258" s="849">
        <v>7326.09</v>
      </c>
      <c r="R258" s="837">
        <v>1840.7261306532664</v>
      </c>
      <c r="S258" s="850">
        <v>66.479945553539025</v>
      </c>
    </row>
    <row r="259" spans="1:19" ht="14.45" customHeight="1" x14ac:dyDescent="0.2">
      <c r="A259" s="831" t="s">
        <v>1827</v>
      </c>
      <c r="B259" s="832" t="s">
        <v>1828</v>
      </c>
      <c r="C259" s="832" t="s">
        <v>567</v>
      </c>
      <c r="D259" s="832" t="s">
        <v>913</v>
      </c>
      <c r="E259" s="832" t="s">
        <v>1832</v>
      </c>
      <c r="F259" s="832" t="s">
        <v>1855</v>
      </c>
      <c r="G259" s="832" t="s">
        <v>1856</v>
      </c>
      <c r="H259" s="849"/>
      <c r="I259" s="849"/>
      <c r="J259" s="832"/>
      <c r="K259" s="832"/>
      <c r="L259" s="849">
        <v>620</v>
      </c>
      <c r="M259" s="849">
        <v>4811.2</v>
      </c>
      <c r="N259" s="832">
        <v>1</v>
      </c>
      <c r="O259" s="832">
        <v>7.76</v>
      </c>
      <c r="P259" s="849"/>
      <c r="Q259" s="849"/>
      <c r="R259" s="837"/>
      <c r="S259" s="850"/>
    </row>
    <row r="260" spans="1:19" ht="14.45" customHeight="1" x14ac:dyDescent="0.2">
      <c r="A260" s="831" t="s">
        <v>1827</v>
      </c>
      <c r="B260" s="832" t="s">
        <v>1828</v>
      </c>
      <c r="C260" s="832" t="s">
        <v>567</v>
      </c>
      <c r="D260" s="832" t="s">
        <v>913</v>
      </c>
      <c r="E260" s="832" t="s">
        <v>1832</v>
      </c>
      <c r="F260" s="832" t="s">
        <v>1857</v>
      </c>
      <c r="G260" s="832" t="s">
        <v>1858</v>
      </c>
      <c r="H260" s="849">
        <v>2100</v>
      </c>
      <c r="I260" s="849">
        <v>42903</v>
      </c>
      <c r="J260" s="832">
        <v>2.1006169212690953</v>
      </c>
      <c r="K260" s="832">
        <v>20.43</v>
      </c>
      <c r="L260" s="849">
        <v>1000</v>
      </c>
      <c r="M260" s="849">
        <v>20424</v>
      </c>
      <c r="N260" s="832">
        <v>1</v>
      </c>
      <c r="O260" s="832">
        <v>20.423999999999999</v>
      </c>
      <c r="P260" s="849">
        <v>4560</v>
      </c>
      <c r="Q260" s="849">
        <v>92339.25</v>
      </c>
      <c r="R260" s="837">
        <v>4.5211148648648649</v>
      </c>
      <c r="S260" s="850">
        <v>20.249835526315788</v>
      </c>
    </row>
    <row r="261" spans="1:19" ht="14.45" customHeight="1" x14ac:dyDescent="0.2">
      <c r="A261" s="831" t="s">
        <v>1827</v>
      </c>
      <c r="B261" s="832" t="s">
        <v>1828</v>
      </c>
      <c r="C261" s="832" t="s">
        <v>567</v>
      </c>
      <c r="D261" s="832" t="s">
        <v>913</v>
      </c>
      <c r="E261" s="832" t="s">
        <v>1832</v>
      </c>
      <c r="F261" s="832" t="s">
        <v>1859</v>
      </c>
      <c r="G261" s="832" t="s">
        <v>1860</v>
      </c>
      <c r="H261" s="849"/>
      <c r="I261" s="849"/>
      <c r="J261" s="832"/>
      <c r="K261" s="832"/>
      <c r="L261" s="849"/>
      <c r="M261" s="849"/>
      <c r="N261" s="832"/>
      <c r="O261" s="832"/>
      <c r="P261" s="849">
        <v>1.6600000000000001</v>
      </c>
      <c r="Q261" s="849">
        <v>2135.19</v>
      </c>
      <c r="R261" s="837"/>
      <c r="S261" s="850">
        <v>1286.2590361445782</v>
      </c>
    </row>
    <row r="262" spans="1:19" ht="14.45" customHeight="1" x14ac:dyDescent="0.2">
      <c r="A262" s="831" t="s">
        <v>1827</v>
      </c>
      <c r="B262" s="832" t="s">
        <v>1828</v>
      </c>
      <c r="C262" s="832" t="s">
        <v>567</v>
      </c>
      <c r="D262" s="832" t="s">
        <v>913</v>
      </c>
      <c r="E262" s="832" t="s">
        <v>1832</v>
      </c>
      <c r="F262" s="832" t="s">
        <v>1863</v>
      </c>
      <c r="G262" s="832" t="s">
        <v>1864</v>
      </c>
      <c r="H262" s="849">
        <v>29</v>
      </c>
      <c r="I262" s="849">
        <v>57901.530000000006</v>
      </c>
      <c r="J262" s="832">
        <v>1.120501855455597</v>
      </c>
      <c r="K262" s="832">
        <v>1996.6044827586209</v>
      </c>
      <c r="L262" s="849">
        <v>26</v>
      </c>
      <c r="M262" s="849">
        <v>51674.639999999992</v>
      </c>
      <c r="N262" s="832">
        <v>1</v>
      </c>
      <c r="O262" s="832">
        <v>1987.4861538461535</v>
      </c>
      <c r="P262" s="849">
        <v>9</v>
      </c>
      <c r="Q262" s="849">
        <v>16360.110000000004</v>
      </c>
      <c r="R262" s="837">
        <v>0.31659843203552085</v>
      </c>
      <c r="S262" s="850">
        <v>1817.7900000000004</v>
      </c>
    </row>
    <row r="263" spans="1:19" ht="14.45" customHeight="1" x14ac:dyDescent="0.2">
      <c r="A263" s="831" t="s">
        <v>1827</v>
      </c>
      <c r="B263" s="832" t="s">
        <v>1828</v>
      </c>
      <c r="C263" s="832" t="s">
        <v>567</v>
      </c>
      <c r="D263" s="832" t="s">
        <v>913</v>
      </c>
      <c r="E263" s="832" t="s">
        <v>1832</v>
      </c>
      <c r="F263" s="832" t="s">
        <v>1867</v>
      </c>
      <c r="G263" s="832" t="s">
        <v>1868</v>
      </c>
      <c r="H263" s="849">
        <v>227587</v>
      </c>
      <c r="I263" s="849">
        <v>856127.2899999998</v>
      </c>
      <c r="J263" s="832">
        <v>2.1786676226948898</v>
      </c>
      <c r="K263" s="832">
        <v>3.761758316599805</v>
      </c>
      <c r="L263" s="849">
        <v>104066</v>
      </c>
      <c r="M263" s="849">
        <v>392959.11000000004</v>
      </c>
      <c r="N263" s="832">
        <v>1</v>
      </c>
      <c r="O263" s="832">
        <v>3.7760566371341269</v>
      </c>
      <c r="P263" s="849">
        <v>118505</v>
      </c>
      <c r="Q263" s="849">
        <v>446764.9</v>
      </c>
      <c r="R263" s="837">
        <v>1.1369246535600104</v>
      </c>
      <c r="S263" s="850">
        <v>3.7700088603856381</v>
      </c>
    </row>
    <row r="264" spans="1:19" ht="14.45" customHeight="1" x14ac:dyDescent="0.2">
      <c r="A264" s="831" t="s">
        <v>1827</v>
      </c>
      <c r="B264" s="832" t="s">
        <v>1828</v>
      </c>
      <c r="C264" s="832" t="s">
        <v>567</v>
      </c>
      <c r="D264" s="832" t="s">
        <v>913</v>
      </c>
      <c r="E264" s="832" t="s">
        <v>1832</v>
      </c>
      <c r="F264" s="832" t="s">
        <v>1869</v>
      </c>
      <c r="G264" s="832" t="s">
        <v>1870</v>
      </c>
      <c r="H264" s="849">
        <v>1960</v>
      </c>
      <c r="I264" s="849">
        <v>12171.600000000002</v>
      </c>
      <c r="J264" s="832"/>
      <c r="K264" s="832">
        <v>6.2100000000000009</v>
      </c>
      <c r="L264" s="849"/>
      <c r="M264" s="849"/>
      <c r="N264" s="832"/>
      <c r="O264" s="832"/>
      <c r="P264" s="849">
        <v>4071</v>
      </c>
      <c r="Q264" s="849">
        <v>24588.840000000004</v>
      </c>
      <c r="R264" s="837"/>
      <c r="S264" s="850">
        <v>6.0400000000000009</v>
      </c>
    </row>
    <row r="265" spans="1:19" ht="14.45" customHeight="1" x14ac:dyDescent="0.2">
      <c r="A265" s="831" t="s">
        <v>1827</v>
      </c>
      <c r="B265" s="832" t="s">
        <v>1828</v>
      </c>
      <c r="C265" s="832" t="s">
        <v>567</v>
      </c>
      <c r="D265" s="832" t="s">
        <v>913</v>
      </c>
      <c r="E265" s="832" t="s">
        <v>1832</v>
      </c>
      <c r="F265" s="832" t="s">
        <v>1873</v>
      </c>
      <c r="G265" s="832" t="s">
        <v>1874</v>
      </c>
      <c r="H265" s="849">
        <v>870</v>
      </c>
      <c r="I265" s="849">
        <v>138330</v>
      </c>
      <c r="J265" s="832">
        <v>2.4183397318899869</v>
      </c>
      <c r="K265" s="832">
        <v>159</v>
      </c>
      <c r="L265" s="849">
        <v>360</v>
      </c>
      <c r="M265" s="849">
        <v>57200.399999999994</v>
      </c>
      <c r="N265" s="832">
        <v>1</v>
      </c>
      <c r="O265" s="832">
        <v>158.88999999999999</v>
      </c>
      <c r="P265" s="849">
        <v>288</v>
      </c>
      <c r="Q265" s="849">
        <v>43142.400000000001</v>
      </c>
      <c r="R265" s="837">
        <v>0.75423248788470021</v>
      </c>
      <c r="S265" s="850">
        <v>149.80000000000001</v>
      </c>
    </row>
    <row r="266" spans="1:19" ht="14.45" customHeight="1" x14ac:dyDescent="0.2">
      <c r="A266" s="831" t="s">
        <v>1827</v>
      </c>
      <c r="B266" s="832" t="s">
        <v>1828</v>
      </c>
      <c r="C266" s="832" t="s">
        <v>567</v>
      </c>
      <c r="D266" s="832" t="s">
        <v>913</v>
      </c>
      <c r="E266" s="832" t="s">
        <v>1832</v>
      </c>
      <c r="F266" s="832" t="s">
        <v>1875</v>
      </c>
      <c r="G266" s="832" t="s">
        <v>1876</v>
      </c>
      <c r="H266" s="849">
        <v>3686</v>
      </c>
      <c r="I266" s="849">
        <v>74582.92</v>
      </c>
      <c r="J266" s="832">
        <v>0.68881997880239054</v>
      </c>
      <c r="K266" s="832">
        <v>20.234107433532284</v>
      </c>
      <c r="L266" s="849">
        <v>5241</v>
      </c>
      <c r="M266" s="849">
        <v>108276.35999999999</v>
      </c>
      <c r="N266" s="832">
        <v>1</v>
      </c>
      <c r="O266" s="832">
        <v>20.659484831139093</v>
      </c>
      <c r="P266" s="849">
        <v>4286</v>
      </c>
      <c r="Q266" s="849">
        <v>87438.76</v>
      </c>
      <c r="R266" s="837">
        <v>0.80755171304244067</v>
      </c>
      <c r="S266" s="850">
        <v>20.40101726551563</v>
      </c>
    </row>
    <row r="267" spans="1:19" ht="14.45" customHeight="1" x14ac:dyDescent="0.2">
      <c r="A267" s="831" t="s">
        <v>1827</v>
      </c>
      <c r="B267" s="832" t="s">
        <v>1828</v>
      </c>
      <c r="C267" s="832" t="s">
        <v>567</v>
      </c>
      <c r="D267" s="832" t="s">
        <v>913</v>
      </c>
      <c r="E267" s="832" t="s">
        <v>1832</v>
      </c>
      <c r="F267" s="832" t="s">
        <v>1877</v>
      </c>
      <c r="G267" s="832" t="s">
        <v>1878</v>
      </c>
      <c r="H267" s="849">
        <v>3</v>
      </c>
      <c r="I267" s="849">
        <v>206.28000000000003</v>
      </c>
      <c r="J267" s="832"/>
      <c r="K267" s="832">
        <v>68.760000000000005</v>
      </c>
      <c r="L267" s="849"/>
      <c r="M267" s="849"/>
      <c r="N267" s="832"/>
      <c r="O267" s="832"/>
      <c r="P267" s="849"/>
      <c r="Q267" s="849"/>
      <c r="R267" s="837"/>
      <c r="S267" s="850"/>
    </row>
    <row r="268" spans="1:19" ht="14.45" customHeight="1" x14ac:dyDescent="0.2">
      <c r="A268" s="831" t="s">
        <v>1827</v>
      </c>
      <c r="B268" s="832" t="s">
        <v>1828</v>
      </c>
      <c r="C268" s="832" t="s">
        <v>567</v>
      </c>
      <c r="D268" s="832" t="s">
        <v>913</v>
      </c>
      <c r="E268" s="832" t="s">
        <v>1832</v>
      </c>
      <c r="F268" s="832" t="s">
        <v>1879</v>
      </c>
      <c r="G268" s="832" t="s">
        <v>1880</v>
      </c>
      <c r="H268" s="849">
        <v>1</v>
      </c>
      <c r="I268" s="849">
        <v>108562.2</v>
      </c>
      <c r="J268" s="832">
        <v>1</v>
      </c>
      <c r="K268" s="832">
        <v>108562.2</v>
      </c>
      <c r="L268" s="849">
        <v>1</v>
      </c>
      <c r="M268" s="849">
        <v>108562.2</v>
      </c>
      <c r="N268" s="832">
        <v>1</v>
      </c>
      <c r="O268" s="832">
        <v>108562.2</v>
      </c>
      <c r="P268" s="849"/>
      <c r="Q268" s="849"/>
      <c r="R268" s="837"/>
      <c r="S268" s="850"/>
    </row>
    <row r="269" spans="1:19" ht="14.45" customHeight="1" x14ac:dyDescent="0.2">
      <c r="A269" s="831" t="s">
        <v>1827</v>
      </c>
      <c r="B269" s="832" t="s">
        <v>1828</v>
      </c>
      <c r="C269" s="832" t="s">
        <v>567</v>
      </c>
      <c r="D269" s="832" t="s">
        <v>913</v>
      </c>
      <c r="E269" s="832" t="s">
        <v>1832</v>
      </c>
      <c r="F269" s="832" t="s">
        <v>1881</v>
      </c>
      <c r="G269" s="832" t="s">
        <v>1882</v>
      </c>
      <c r="H269" s="849">
        <v>4397</v>
      </c>
      <c r="I269" s="849">
        <v>87262.28</v>
      </c>
      <c r="J269" s="832">
        <v>1.395395411402222</v>
      </c>
      <c r="K269" s="832">
        <v>19.845867637025243</v>
      </c>
      <c r="L269" s="849">
        <v>3214</v>
      </c>
      <c r="M269" s="849">
        <v>62535.880000000005</v>
      </c>
      <c r="N269" s="832">
        <v>1</v>
      </c>
      <c r="O269" s="832">
        <v>19.457336652146861</v>
      </c>
      <c r="P269" s="849">
        <v>5998</v>
      </c>
      <c r="Q269" s="849">
        <v>114561.79999999999</v>
      </c>
      <c r="R269" s="837">
        <v>1.8319371215372675</v>
      </c>
      <c r="S269" s="850">
        <v>19.099999999999998</v>
      </c>
    </row>
    <row r="270" spans="1:19" ht="14.45" customHeight="1" x14ac:dyDescent="0.2">
      <c r="A270" s="831" t="s">
        <v>1827</v>
      </c>
      <c r="B270" s="832" t="s">
        <v>1828</v>
      </c>
      <c r="C270" s="832" t="s">
        <v>567</v>
      </c>
      <c r="D270" s="832" t="s">
        <v>913</v>
      </c>
      <c r="E270" s="832" t="s">
        <v>1832</v>
      </c>
      <c r="F270" s="832" t="s">
        <v>1885</v>
      </c>
      <c r="G270" s="832"/>
      <c r="H270" s="849"/>
      <c r="I270" s="849"/>
      <c r="J270" s="832"/>
      <c r="K270" s="832"/>
      <c r="L270" s="849">
        <v>150</v>
      </c>
      <c r="M270" s="849">
        <v>1281</v>
      </c>
      <c r="N270" s="832">
        <v>1</v>
      </c>
      <c r="O270" s="832">
        <v>8.5399999999999991</v>
      </c>
      <c r="P270" s="849"/>
      <c r="Q270" s="849"/>
      <c r="R270" s="837"/>
      <c r="S270" s="850"/>
    </row>
    <row r="271" spans="1:19" ht="14.45" customHeight="1" x14ac:dyDescent="0.2">
      <c r="A271" s="831" t="s">
        <v>1827</v>
      </c>
      <c r="B271" s="832" t="s">
        <v>1828</v>
      </c>
      <c r="C271" s="832" t="s">
        <v>567</v>
      </c>
      <c r="D271" s="832" t="s">
        <v>913</v>
      </c>
      <c r="E271" s="832" t="s">
        <v>1897</v>
      </c>
      <c r="F271" s="832" t="s">
        <v>1898</v>
      </c>
      <c r="G271" s="832" t="s">
        <v>1899</v>
      </c>
      <c r="H271" s="849">
        <v>86</v>
      </c>
      <c r="I271" s="849">
        <v>3182</v>
      </c>
      <c r="J271" s="832">
        <v>1.0617283950617284</v>
      </c>
      <c r="K271" s="832">
        <v>37</v>
      </c>
      <c r="L271" s="849">
        <v>81</v>
      </c>
      <c r="M271" s="849">
        <v>2997</v>
      </c>
      <c r="N271" s="832">
        <v>1</v>
      </c>
      <c r="O271" s="832">
        <v>37</v>
      </c>
      <c r="P271" s="849">
        <v>114</v>
      </c>
      <c r="Q271" s="849">
        <v>4332</v>
      </c>
      <c r="R271" s="837">
        <v>1.4454454454454455</v>
      </c>
      <c r="S271" s="850">
        <v>38</v>
      </c>
    </row>
    <row r="272" spans="1:19" ht="14.45" customHeight="1" x14ac:dyDescent="0.2">
      <c r="A272" s="831" t="s">
        <v>1827</v>
      </c>
      <c r="B272" s="832" t="s">
        <v>1828</v>
      </c>
      <c r="C272" s="832" t="s">
        <v>567</v>
      </c>
      <c r="D272" s="832" t="s">
        <v>913</v>
      </c>
      <c r="E272" s="832" t="s">
        <v>1897</v>
      </c>
      <c r="F272" s="832" t="s">
        <v>1900</v>
      </c>
      <c r="G272" s="832" t="s">
        <v>1901</v>
      </c>
      <c r="H272" s="849">
        <v>48</v>
      </c>
      <c r="I272" s="849">
        <v>21312</v>
      </c>
      <c r="J272" s="832">
        <v>3.4285714285714284</v>
      </c>
      <c r="K272" s="832">
        <v>444</v>
      </c>
      <c r="L272" s="849">
        <v>14</v>
      </c>
      <c r="M272" s="849">
        <v>6216</v>
      </c>
      <c r="N272" s="832">
        <v>1</v>
      </c>
      <c r="O272" s="832">
        <v>444</v>
      </c>
      <c r="P272" s="849">
        <v>62</v>
      </c>
      <c r="Q272" s="849">
        <v>27714</v>
      </c>
      <c r="R272" s="837">
        <v>4.4584942084942085</v>
      </c>
      <c r="S272" s="850">
        <v>447</v>
      </c>
    </row>
    <row r="273" spans="1:19" ht="14.45" customHeight="1" x14ac:dyDescent="0.2">
      <c r="A273" s="831" t="s">
        <v>1827</v>
      </c>
      <c r="B273" s="832" t="s">
        <v>1828</v>
      </c>
      <c r="C273" s="832" t="s">
        <v>567</v>
      </c>
      <c r="D273" s="832" t="s">
        <v>913</v>
      </c>
      <c r="E273" s="832" t="s">
        <v>1897</v>
      </c>
      <c r="F273" s="832" t="s">
        <v>1902</v>
      </c>
      <c r="G273" s="832" t="s">
        <v>1903</v>
      </c>
      <c r="H273" s="849">
        <v>363</v>
      </c>
      <c r="I273" s="849">
        <v>64251</v>
      </c>
      <c r="J273" s="832">
        <v>1.5166414880558965</v>
      </c>
      <c r="K273" s="832">
        <v>177</v>
      </c>
      <c r="L273" s="849">
        <v>238</v>
      </c>
      <c r="M273" s="849">
        <v>42364</v>
      </c>
      <c r="N273" s="832">
        <v>1</v>
      </c>
      <c r="O273" s="832">
        <v>178</v>
      </c>
      <c r="P273" s="849">
        <v>392</v>
      </c>
      <c r="Q273" s="849">
        <v>70168</v>
      </c>
      <c r="R273" s="837">
        <v>1.6563119629874421</v>
      </c>
      <c r="S273" s="850">
        <v>179</v>
      </c>
    </row>
    <row r="274" spans="1:19" ht="14.45" customHeight="1" x14ac:dyDescent="0.2">
      <c r="A274" s="831" t="s">
        <v>1827</v>
      </c>
      <c r="B274" s="832" t="s">
        <v>1828</v>
      </c>
      <c r="C274" s="832" t="s">
        <v>567</v>
      </c>
      <c r="D274" s="832" t="s">
        <v>913</v>
      </c>
      <c r="E274" s="832" t="s">
        <v>1897</v>
      </c>
      <c r="F274" s="832" t="s">
        <v>1904</v>
      </c>
      <c r="G274" s="832" t="s">
        <v>1905</v>
      </c>
      <c r="H274" s="849">
        <v>1</v>
      </c>
      <c r="I274" s="849">
        <v>352</v>
      </c>
      <c r="J274" s="832">
        <v>1</v>
      </c>
      <c r="K274" s="832">
        <v>352</v>
      </c>
      <c r="L274" s="849">
        <v>1</v>
      </c>
      <c r="M274" s="849">
        <v>352</v>
      </c>
      <c r="N274" s="832">
        <v>1</v>
      </c>
      <c r="O274" s="832">
        <v>352</v>
      </c>
      <c r="P274" s="849"/>
      <c r="Q274" s="849"/>
      <c r="R274" s="837"/>
      <c r="S274" s="850"/>
    </row>
    <row r="275" spans="1:19" ht="14.45" customHeight="1" x14ac:dyDescent="0.2">
      <c r="A275" s="831" t="s">
        <v>1827</v>
      </c>
      <c r="B275" s="832" t="s">
        <v>1828</v>
      </c>
      <c r="C275" s="832" t="s">
        <v>567</v>
      </c>
      <c r="D275" s="832" t="s">
        <v>913</v>
      </c>
      <c r="E275" s="832" t="s">
        <v>1897</v>
      </c>
      <c r="F275" s="832" t="s">
        <v>1906</v>
      </c>
      <c r="G275" s="832" t="s">
        <v>1907</v>
      </c>
      <c r="H275" s="849">
        <v>7</v>
      </c>
      <c r="I275" s="849">
        <v>2226</v>
      </c>
      <c r="J275" s="832"/>
      <c r="K275" s="832">
        <v>318</v>
      </c>
      <c r="L275" s="849"/>
      <c r="M275" s="849"/>
      <c r="N275" s="832"/>
      <c r="O275" s="832"/>
      <c r="P275" s="849">
        <v>1</v>
      </c>
      <c r="Q275" s="849">
        <v>319</v>
      </c>
      <c r="R275" s="837"/>
      <c r="S275" s="850">
        <v>319</v>
      </c>
    </row>
    <row r="276" spans="1:19" ht="14.45" customHeight="1" x14ac:dyDescent="0.2">
      <c r="A276" s="831" t="s">
        <v>1827</v>
      </c>
      <c r="B276" s="832" t="s">
        <v>1828</v>
      </c>
      <c r="C276" s="832" t="s">
        <v>567</v>
      </c>
      <c r="D276" s="832" t="s">
        <v>913</v>
      </c>
      <c r="E276" s="832" t="s">
        <v>1897</v>
      </c>
      <c r="F276" s="832" t="s">
        <v>1910</v>
      </c>
      <c r="G276" s="832" t="s">
        <v>1911</v>
      </c>
      <c r="H276" s="849">
        <v>10</v>
      </c>
      <c r="I276" s="849">
        <v>20390</v>
      </c>
      <c r="J276" s="832">
        <v>0.62469362745098034</v>
      </c>
      <c r="K276" s="832">
        <v>2039</v>
      </c>
      <c r="L276" s="849">
        <v>16</v>
      </c>
      <c r="M276" s="849">
        <v>32640</v>
      </c>
      <c r="N276" s="832">
        <v>1</v>
      </c>
      <c r="O276" s="832">
        <v>2040</v>
      </c>
      <c r="P276" s="849">
        <v>12</v>
      </c>
      <c r="Q276" s="849">
        <v>24564</v>
      </c>
      <c r="R276" s="837">
        <v>0.7525735294117647</v>
      </c>
      <c r="S276" s="850">
        <v>2047</v>
      </c>
    </row>
    <row r="277" spans="1:19" ht="14.45" customHeight="1" x14ac:dyDescent="0.2">
      <c r="A277" s="831" t="s">
        <v>1827</v>
      </c>
      <c r="B277" s="832" t="s">
        <v>1828</v>
      </c>
      <c r="C277" s="832" t="s">
        <v>567</v>
      </c>
      <c r="D277" s="832" t="s">
        <v>913</v>
      </c>
      <c r="E277" s="832" t="s">
        <v>1897</v>
      </c>
      <c r="F277" s="832" t="s">
        <v>1912</v>
      </c>
      <c r="G277" s="832" t="s">
        <v>1913</v>
      </c>
      <c r="H277" s="849"/>
      <c r="I277" s="849"/>
      <c r="J277" s="832"/>
      <c r="K277" s="832"/>
      <c r="L277" s="849"/>
      <c r="M277" s="849"/>
      <c r="N277" s="832"/>
      <c r="O277" s="832"/>
      <c r="P277" s="849">
        <v>1</v>
      </c>
      <c r="Q277" s="849">
        <v>3073</v>
      </c>
      <c r="R277" s="837"/>
      <c r="S277" s="850">
        <v>3073</v>
      </c>
    </row>
    <row r="278" spans="1:19" ht="14.45" customHeight="1" x14ac:dyDescent="0.2">
      <c r="A278" s="831" t="s">
        <v>1827</v>
      </c>
      <c r="B278" s="832" t="s">
        <v>1828</v>
      </c>
      <c r="C278" s="832" t="s">
        <v>567</v>
      </c>
      <c r="D278" s="832" t="s">
        <v>913</v>
      </c>
      <c r="E278" s="832" t="s">
        <v>1897</v>
      </c>
      <c r="F278" s="832" t="s">
        <v>1914</v>
      </c>
      <c r="G278" s="832" t="s">
        <v>1915</v>
      </c>
      <c r="H278" s="849"/>
      <c r="I278" s="849"/>
      <c r="J278" s="832"/>
      <c r="K278" s="832"/>
      <c r="L278" s="849"/>
      <c r="M278" s="849"/>
      <c r="N278" s="832"/>
      <c r="O278" s="832"/>
      <c r="P278" s="849">
        <v>1</v>
      </c>
      <c r="Q278" s="849">
        <v>671</v>
      </c>
      <c r="R278" s="837"/>
      <c r="S278" s="850">
        <v>671</v>
      </c>
    </row>
    <row r="279" spans="1:19" ht="14.45" customHeight="1" x14ac:dyDescent="0.2">
      <c r="A279" s="831" t="s">
        <v>1827</v>
      </c>
      <c r="B279" s="832" t="s">
        <v>1828</v>
      </c>
      <c r="C279" s="832" t="s">
        <v>567</v>
      </c>
      <c r="D279" s="832" t="s">
        <v>913</v>
      </c>
      <c r="E279" s="832" t="s">
        <v>1897</v>
      </c>
      <c r="F279" s="832" t="s">
        <v>1916</v>
      </c>
      <c r="G279" s="832" t="s">
        <v>1917</v>
      </c>
      <c r="H279" s="849">
        <v>1</v>
      </c>
      <c r="I279" s="849">
        <v>1349</v>
      </c>
      <c r="J279" s="832"/>
      <c r="K279" s="832">
        <v>1349</v>
      </c>
      <c r="L279" s="849"/>
      <c r="M279" s="849"/>
      <c r="N279" s="832"/>
      <c r="O279" s="832"/>
      <c r="P279" s="849">
        <v>2</v>
      </c>
      <c r="Q279" s="849">
        <v>2714</v>
      </c>
      <c r="R279" s="837"/>
      <c r="S279" s="850">
        <v>1357</v>
      </c>
    </row>
    <row r="280" spans="1:19" ht="14.45" customHeight="1" x14ac:dyDescent="0.2">
      <c r="A280" s="831" t="s">
        <v>1827</v>
      </c>
      <c r="B280" s="832" t="s">
        <v>1828</v>
      </c>
      <c r="C280" s="832" t="s">
        <v>567</v>
      </c>
      <c r="D280" s="832" t="s">
        <v>913</v>
      </c>
      <c r="E280" s="832" t="s">
        <v>1897</v>
      </c>
      <c r="F280" s="832" t="s">
        <v>1918</v>
      </c>
      <c r="G280" s="832" t="s">
        <v>1919</v>
      </c>
      <c r="H280" s="849">
        <v>19</v>
      </c>
      <c r="I280" s="849">
        <v>27189</v>
      </c>
      <c r="J280" s="832">
        <v>1.4605178341211862</v>
      </c>
      <c r="K280" s="832">
        <v>1431</v>
      </c>
      <c r="L280" s="849">
        <v>13</v>
      </c>
      <c r="M280" s="849">
        <v>18616</v>
      </c>
      <c r="N280" s="832">
        <v>1</v>
      </c>
      <c r="O280" s="832">
        <v>1432</v>
      </c>
      <c r="P280" s="849">
        <v>13</v>
      </c>
      <c r="Q280" s="849">
        <v>18681</v>
      </c>
      <c r="R280" s="837">
        <v>1.0034916201117319</v>
      </c>
      <c r="S280" s="850">
        <v>1437</v>
      </c>
    </row>
    <row r="281" spans="1:19" ht="14.45" customHeight="1" x14ac:dyDescent="0.2">
      <c r="A281" s="831" t="s">
        <v>1827</v>
      </c>
      <c r="B281" s="832" t="s">
        <v>1828</v>
      </c>
      <c r="C281" s="832" t="s">
        <v>567</v>
      </c>
      <c r="D281" s="832" t="s">
        <v>913</v>
      </c>
      <c r="E281" s="832" t="s">
        <v>1897</v>
      </c>
      <c r="F281" s="832" t="s">
        <v>1920</v>
      </c>
      <c r="G281" s="832" t="s">
        <v>1921</v>
      </c>
      <c r="H281" s="849">
        <v>27</v>
      </c>
      <c r="I281" s="849">
        <v>51624</v>
      </c>
      <c r="J281" s="832">
        <v>0.79320252600525487</v>
      </c>
      <c r="K281" s="832">
        <v>1912</v>
      </c>
      <c r="L281" s="849">
        <v>34</v>
      </c>
      <c r="M281" s="849">
        <v>65083</v>
      </c>
      <c r="N281" s="832">
        <v>1</v>
      </c>
      <c r="O281" s="832">
        <v>1914.2058823529412</v>
      </c>
      <c r="P281" s="849">
        <v>64</v>
      </c>
      <c r="Q281" s="849">
        <v>122880</v>
      </c>
      <c r="R281" s="837">
        <v>1.8880506430250603</v>
      </c>
      <c r="S281" s="850">
        <v>1920</v>
      </c>
    </row>
    <row r="282" spans="1:19" ht="14.45" customHeight="1" x14ac:dyDescent="0.2">
      <c r="A282" s="831" t="s">
        <v>1827</v>
      </c>
      <c r="B282" s="832" t="s">
        <v>1828</v>
      </c>
      <c r="C282" s="832" t="s">
        <v>567</v>
      </c>
      <c r="D282" s="832" t="s">
        <v>913</v>
      </c>
      <c r="E282" s="832" t="s">
        <v>1897</v>
      </c>
      <c r="F282" s="832" t="s">
        <v>1924</v>
      </c>
      <c r="G282" s="832" t="s">
        <v>1925</v>
      </c>
      <c r="H282" s="849">
        <v>22</v>
      </c>
      <c r="I282" s="849">
        <v>26686</v>
      </c>
      <c r="J282" s="832">
        <v>1.1569409520506373</v>
      </c>
      <c r="K282" s="832">
        <v>1213</v>
      </c>
      <c r="L282" s="849">
        <v>19</v>
      </c>
      <c r="M282" s="849">
        <v>23066</v>
      </c>
      <c r="N282" s="832">
        <v>1</v>
      </c>
      <c r="O282" s="832">
        <v>1214</v>
      </c>
      <c r="P282" s="849">
        <v>20</v>
      </c>
      <c r="Q282" s="849">
        <v>24380</v>
      </c>
      <c r="R282" s="837">
        <v>1.0569669643631319</v>
      </c>
      <c r="S282" s="850">
        <v>1219</v>
      </c>
    </row>
    <row r="283" spans="1:19" ht="14.45" customHeight="1" x14ac:dyDescent="0.2">
      <c r="A283" s="831" t="s">
        <v>1827</v>
      </c>
      <c r="B283" s="832" t="s">
        <v>1828</v>
      </c>
      <c r="C283" s="832" t="s">
        <v>567</v>
      </c>
      <c r="D283" s="832" t="s">
        <v>913</v>
      </c>
      <c r="E283" s="832" t="s">
        <v>1897</v>
      </c>
      <c r="F283" s="832" t="s">
        <v>1926</v>
      </c>
      <c r="G283" s="832" t="s">
        <v>1927</v>
      </c>
      <c r="H283" s="849">
        <v>1</v>
      </c>
      <c r="I283" s="849">
        <v>1609</v>
      </c>
      <c r="J283" s="832"/>
      <c r="K283" s="832">
        <v>1609</v>
      </c>
      <c r="L283" s="849"/>
      <c r="M283" s="849"/>
      <c r="N283" s="832"/>
      <c r="O283" s="832"/>
      <c r="P283" s="849"/>
      <c r="Q283" s="849"/>
      <c r="R283" s="837"/>
      <c r="S283" s="850"/>
    </row>
    <row r="284" spans="1:19" ht="14.45" customHeight="1" x14ac:dyDescent="0.2">
      <c r="A284" s="831" t="s">
        <v>1827</v>
      </c>
      <c r="B284" s="832" t="s">
        <v>1828</v>
      </c>
      <c r="C284" s="832" t="s">
        <v>567</v>
      </c>
      <c r="D284" s="832" t="s">
        <v>913</v>
      </c>
      <c r="E284" s="832" t="s">
        <v>1897</v>
      </c>
      <c r="F284" s="832" t="s">
        <v>1928</v>
      </c>
      <c r="G284" s="832" t="s">
        <v>1929</v>
      </c>
      <c r="H284" s="849">
        <v>29</v>
      </c>
      <c r="I284" s="849">
        <v>19778</v>
      </c>
      <c r="J284" s="832">
        <v>1.0740740740740742</v>
      </c>
      <c r="K284" s="832">
        <v>682</v>
      </c>
      <c r="L284" s="849">
        <v>27</v>
      </c>
      <c r="M284" s="849">
        <v>18414</v>
      </c>
      <c r="N284" s="832">
        <v>1</v>
      </c>
      <c r="O284" s="832">
        <v>682</v>
      </c>
      <c r="P284" s="849">
        <v>9</v>
      </c>
      <c r="Q284" s="849">
        <v>6165</v>
      </c>
      <c r="R284" s="837">
        <v>0.33479960899315736</v>
      </c>
      <c r="S284" s="850">
        <v>685</v>
      </c>
    </row>
    <row r="285" spans="1:19" ht="14.45" customHeight="1" x14ac:dyDescent="0.2">
      <c r="A285" s="831" t="s">
        <v>1827</v>
      </c>
      <c r="B285" s="832" t="s">
        <v>1828</v>
      </c>
      <c r="C285" s="832" t="s">
        <v>567</v>
      </c>
      <c r="D285" s="832" t="s">
        <v>913</v>
      </c>
      <c r="E285" s="832" t="s">
        <v>1897</v>
      </c>
      <c r="F285" s="832" t="s">
        <v>1930</v>
      </c>
      <c r="G285" s="832" t="s">
        <v>1931</v>
      </c>
      <c r="H285" s="849">
        <v>16</v>
      </c>
      <c r="I285" s="849">
        <v>11472</v>
      </c>
      <c r="J285" s="832">
        <v>1.0666666666666667</v>
      </c>
      <c r="K285" s="832">
        <v>717</v>
      </c>
      <c r="L285" s="849">
        <v>15</v>
      </c>
      <c r="M285" s="849">
        <v>10755</v>
      </c>
      <c r="N285" s="832">
        <v>1</v>
      </c>
      <c r="O285" s="832">
        <v>717</v>
      </c>
      <c r="P285" s="849">
        <v>11</v>
      </c>
      <c r="Q285" s="849">
        <v>7920</v>
      </c>
      <c r="R285" s="837">
        <v>0.7364016736401674</v>
      </c>
      <c r="S285" s="850">
        <v>720</v>
      </c>
    </row>
    <row r="286" spans="1:19" ht="14.45" customHeight="1" x14ac:dyDescent="0.2">
      <c r="A286" s="831" t="s">
        <v>1827</v>
      </c>
      <c r="B286" s="832" t="s">
        <v>1828</v>
      </c>
      <c r="C286" s="832" t="s">
        <v>567</v>
      </c>
      <c r="D286" s="832" t="s">
        <v>913</v>
      </c>
      <c r="E286" s="832" t="s">
        <v>1897</v>
      </c>
      <c r="F286" s="832" t="s">
        <v>1932</v>
      </c>
      <c r="G286" s="832" t="s">
        <v>1933</v>
      </c>
      <c r="H286" s="849">
        <v>16</v>
      </c>
      <c r="I286" s="849">
        <v>42208</v>
      </c>
      <c r="J286" s="832"/>
      <c r="K286" s="832">
        <v>2638</v>
      </c>
      <c r="L286" s="849"/>
      <c r="M286" s="849"/>
      <c r="N286" s="832"/>
      <c r="O286" s="832"/>
      <c r="P286" s="849"/>
      <c r="Q286" s="849"/>
      <c r="R286" s="837"/>
      <c r="S286" s="850"/>
    </row>
    <row r="287" spans="1:19" ht="14.45" customHeight="1" x14ac:dyDescent="0.2">
      <c r="A287" s="831" t="s">
        <v>1827</v>
      </c>
      <c r="B287" s="832" t="s">
        <v>1828</v>
      </c>
      <c r="C287" s="832" t="s">
        <v>567</v>
      </c>
      <c r="D287" s="832" t="s">
        <v>913</v>
      </c>
      <c r="E287" s="832" t="s">
        <v>1897</v>
      </c>
      <c r="F287" s="832" t="s">
        <v>1934</v>
      </c>
      <c r="G287" s="832" t="s">
        <v>1935</v>
      </c>
      <c r="H287" s="849">
        <v>1089</v>
      </c>
      <c r="I287" s="849">
        <v>1987425</v>
      </c>
      <c r="J287" s="832">
        <v>2.6546429620922716</v>
      </c>
      <c r="K287" s="832">
        <v>1825</v>
      </c>
      <c r="L287" s="849">
        <v>410</v>
      </c>
      <c r="M287" s="849">
        <v>748660</v>
      </c>
      <c r="N287" s="832">
        <v>1</v>
      </c>
      <c r="O287" s="832">
        <v>1826</v>
      </c>
      <c r="P287" s="849">
        <v>861</v>
      </c>
      <c r="Q287" s="849">
        <v>1576491</v>
      </c>
      <c r="R287" s="837">
        <v>2.1057502738225629</v>
      </c>
      <c r="S287" s="850">
        <v>1831</v>
      </c>
    </row>
    <row r="288" spans="1:19" ht="14.45" customHeight="1" x14ac:dyDescent="0.2">
      <c r="A288" s="831" t="s">
        <v>1827</v>
      </c>
      <c r="B288" s="832" t="s">
        <v>1828</v>
      </c>
      <c r="C288" s="832" t="s">
        <v>567</v>
      </c>
      <c r="D288" s="832" t="s">
        <v>913</v>
      </c>
      <c r="E288" s="832" t="s">
        <v>1897</v>
      </c>
      <c r="F288" s="832" t="s">
        <v>1936</v>
      </c>
      <c r="G288" s="832" t="s">
        <v>1937</v>
      </c>
      <c r="H288" s="849">
        <v>312</v>
      </c>
      <c r="I288" s="849">
        <v>133848</v>
      </c>
      <c r="J288" s="832">
        <v>4.1503255813953492</v>
      </c>
      <c r="K288" s="832">
        <v>429</v>
      </c>
      <c r="L288" s="849">
        <v>75</v>
      </c>
      <c r="M288" s="849">
        <v>32250</v>
      </c>
      <c r="N288" s="832">
        <v>1</v>
      </c>
      <c r="O288" s="832">
        <v>430</v>
      </c>
      <c r="P288" s="849">
        <v>346</v>
      </c>
      <c r="Q288" s="849">
        <v>149126</v>
      </c>
      <c r="R288" s="837">
        <v>4.6240620155038759</v>
      </c>
      <c r="S288" s="850">
        <v>431</v>
      </c>
    </row>
    <row r="289" spans="1:19" ht="14.45" customHeight="1" x14ac:dyDescent="0.2">
      <c r="A289" s="831" t="s">
        <v>1827</v>
      </c>
      <c r="B289" s="832" t="s">
        <v>1828</v>
      </c>
      <c r="C289" s="832" t="s">
        <v>567</v>
      </c>
      <c r="D289" s="832" t="s">
        <v>913</v>
      </c>
      <c r="E289" s="832" t="s">
        <v>1897</v>
      </c>
      <c r="F289" s="832" t="s">
        <v>1938</v>
      </c>
      <c r="G289" s="832" t="s">
        <v>1939</v>
      </c>
      <c r="H289" s="849">
        <v>14</v>
      </c>
      <c r="I289" s="849">
        <v>49280</v>
      </c>
      <c r="J289" s="832">
        <v>0.5596819988642816</v>
      </c>
      <c r="K289" s="832">
        <v>3520</v>
      </c>
      <c r="L289" s="849">
        <v>25</v>
      </c>
      <c r="M289" s="849">
        <v>88050</v>
      </c>
      <c r="N289" s="832">
        <v>1</v>
      </c>
      <c r="O289" s="832">
        <v>3522</v>
      </c>
      <c r="P289" s="849">
        <v>21</v>
      </c>
      <c r="Q289" s="849">
        <v>74193</v>
      </c>
      <c r="R289" s="837">
        <v>0.84262350936967634</v>
      </c>
      <c r="S289" s="850">
        <v>3533</v>
      </c>
    </row>
    <row r="290" spans="1:19" ht="14.45" customHeight="1" x14ac:dyDescent="0.2">
      <c r="A290" s="831" t="s">
        <v>1827</v>
      </c>
      <c r="B290" s="832" t="s">
        <v>1828</v>
      </c>
      <c r="C290" s="832" t="s">
        <v>567</v>
      </c>
      <c r="D290" s="832" t="s">
        <v>913</v>
      </c>
      <c r="E290" s="832" t="s">
        <v>1897</v>
      </c>
      <c r="F290" s="832" t="s">
        <v>1942</v>
      </c>
      <c r="G290" s="832" t="s">
        <v>1943</v>
      </c>
      <c r="H290" s="849">
        <v>361</v>
      </c>
      <c r="I290" s="849">
        <v>12033.34</v>
      </c>
      <c r="J290" s="832">
        <v>2.3290365535955533</v>
      </c>
      <c r="K290" s="832">
        <v>33.33335180055402</v>
      </c>
      <c r="L290" s="849">
        <v>155</v>
      </c>
      <c r="M290" s="849">
        <v>5166.66</v>
      </c>
      <c r="N290" s="832">
        <v>1</v>
      </c>
      <c r="O290" s="832">
        <v>33.333290322580645</v>
      </c>
      <c r="P290" s="849">
        <v>372</v>
      </c>
      <c r="Q290" s="849">
        <v>12399.99</v>
      </c>
      <c r="R290" s="837">
        <v>2.4000011612918208</v>
      </c>
      <c r="S290" s="850">
        <v>33.333306451612906</v>
      </c>
    </row>
    <row r="291" spans="1:19" ht="14.45" customHeight="1" x14ac:dyDescent="0.2">
      <c r="A291" s="831" t="s">
        <v>1827</v>
      </c>
      <c r="B291" s="832" t="s">
        <v>1828</v>
      </c>
      <c r="C291" s="832" t="s">
        <v>567</v>
      </c>
      <c r="D291" s="832" t="s">
        <v>913</v>
      </c>
      <c r="E291" s="832" t="s">
        <v>1897</v>
      </c>
      <c r="F291" s="832" t="s">
        <v>1944</v>
      </c>
      <c r="G291" s="832" t="s">
        <v>1945</v>
      </c>
      <c r="H291" s="849">
        <v>356</v>
      </c>
      <c r="I291" s="849">
        <v>13172</v>
      </c>
      <c r="J291" s="832">
        <v>1.5148936170212766</v>
      </c>
      <c r="K291" s="832">
        <v>37</v>
      </c>
      <c r="L291" s="849">
        <v>235</v>
      </c>
      <c r="M291" s="849">
        <v>8695</v>
      </c>
      <c r="N291" s="832">
        <v>1</v>
      </c>
      <c r="O291" s="832">
        <v>37</v>
      </c>
      <c r="P291" s="849">
        <v>385</v>
      </c>
      <c r="Q291" s="849">
        <v>14630</v>
      </c>
      <c r="R291" s="837">
        <v>1.6825761932144911</v>
      </c>
      <c r="S291" s="850">
        <v>38</v>
      </c>
    </row>
    <row r="292" spans="1:19" ht="14.45" customHeight="1" x14ac:dyDescent="0.2">
      <c r="A292" s="831" t="s">
        <v>1827</v>
      </c>
      <c r="B292" s="832" t="s">
        <v>1828</v>
      </c>
      <c r="C292" s="832" t="s">
        <v>567</v>
      </c>
      <c r="D292" s="832" t="s">
        <v>913</v>
      </c>
      <c r="E292" s="832" t="s">
        <v>1897</v>
      </c>
      <c r="F292" s="832" t="s">
        <v>1946</v>
      </c>
      <c r="G292" s="832" t="s">
        <v>1947</v>
      </c>
      <c r="H292" s="849">
        <v>126</v>
      </c>
      <c r="I292" s="849">
        <v>76860</v>
      </c>
      <c r="J292" s="832">
        <v>5.7178991221544413</v>
      </c>
      <c r="K292" s="832">
        <v>610</v>
      </c>
      <c r="L292" s="849">
        <v>22</v>
      </c>
      <c r="M292" s="849">
        <v>13442</v>
      </c>
      <c r="N292" s="832">
        <v>1</v>
      </c>
      <c r="O292" s="832">
        <v>611</v>
      </c>
      <c r="P292" s="849">
        <v>137</v>
      </c>
      <c r="Q292" s="849">
        <v>84118</v>
      </c>
      <c r="R292" s="837">
        <v>6.2578485344442791</v>
      </c>
      <c r="S292" s="850">
        <v>614</v>
      </c>
    </row>
    <row r="293" spans="1:19" ht="14.45" customHeight="1" x14ac:dyDescent="0.2">
      <c r="A293" s="831" t="s">
        <v>1827</v>
      </c>
      <c r="B293" s="832" t="s">
        <v>1828</v>
      </c>
      <c r="C293" s="832" t="s">
        <v>567</v>
      </c>
      <c r="D293" s="832" t="s">
        <v>913</v>
      </c>
      <c r="E293" s="832" t="s">
        <v>1897</v>
      </c>
      <c r="F293" s="832" t="s">
        <v>1948</v>
      </c>
      <c r="G293" s="832" t="s">
        <v>1949</v>
      </c>
      <c r="H293" s="849"/>
      <c r="I293" s="849"/>
      <c r="J293" s="832"/>
      <c r="K293" s="832"/>
      <c r="L293" s="849"/>
      <c r="M293" s="849"/>
      <c r="N293" s="832"/>
      <c r="O293" s="832"/>
      <c r="P293" s="849">
        <v>1</v>
      </c>
      <c r="Q293" s="849">
        <v>2026</v>
      </c>
      <c r="R293" s="837"/>
      <c r="S293" s="850">
        <v>2026</v>
      </c>
    </row>
    <row r="294" spans="1:19" ht="14.45" customHeight="1" x14ac:dyDescent="0.2">
      <c r="A294" s="831" t="s">
        <v>1827</v>
      </c>
      <c r="B294" s="832" t="s">
        <v>1828</v>
      </c>
      <c r="C294" s="832" t="s">
        <v>567</v>
      </c>
      <c r="D294" s="832" t="s">
        <v>913</v>
      </c>
      <c r="E294" s="832" t="s">
        <v>1897</v>
      </c>
      <c r="F294" s="832" t="s">
        <v>1950</v>
      </c>
      <c r="G294" s="832" t="s">
        <v>1951</v>
      </c>
      <c r="H294" s="849">
        <v>19</v>
      </c>
      <c r="I294" s="849">
        <v>8303</v>
      </c>
      <c r="J294" s="832">
        <v>1.724761113419194</v>
      </c>
      <c r="K294" s="832">
        <v>437</v>
      </c>
      <c r="L294" s="849">
        <v>11</v>
      </c>
      <c r="M294" s="849">
        <v>4814</v>
      </c>
      <c r="N294" s="832">
        <v>1</v>
      </c>
      <c r="O294" s="832">
        <v>437.63636363636363</v>
      </c>
      <c r="P294" s="849">
        <v>22</v>
      </c>
      <c r="Q294" s="849">
        <v>9636</v>
      </c>
      <c r="R294" s="837">
        <v>2.0016618196925635</v>
      </c>
      <c r="S294" s="850">
        <v>438</v>
      </c>
    </row>
    <row r="295" spans="1:19" ht="14.45" customHeight="1" x14ac:dyDescent="0.2">
      <c r="A295" s="831" t="s">
        <v>1827</v>
      </c>
      <c r="B295" s="832" t="s">
        <v>1828</v>
      </c>
      <c r="C295" s="832" t="s">
        <v>567</v>
      </c>
      <c r="D295" s="832" t="s">
        <v>913</v>
      </c>
      <c r="E295" s="832" t="s">
        <v>1897</v>
      </c>
      <c r="F295" s="832" t="s">
        <v>1952</v>
      </c>
      <c r="G295" s="832" t="s">
        <v>1953</v>
      </c>
      <c r="H295" s="849">
        <v>315</v>
      </c>
      <c r="I295" s="849">
        <v>422730</v>
      </c>
      <c r="J295" s="832">
        <v>2.1864590876176684</v>
      </c>
      <c r="K295" s="832">
        <v>1342</v>
      </c>
      <c r="L295" s="849">
        <v>144</v>
      </c>
      <c r="M295" s="849">
        <v>193340</v>
      </c>
      <c r="N295" s="832">
        <v>1</v>
      </c>
      <c r="O295" s="832">
        <v>1342.6388888888889</v>
      </c>
      <c r="P295" s="849">
        <v>162</v>
      </c>
      <c r="Q295" s="849">
        <v>218214</v>
      </c>
      <c r="R295" s="837">
        <v>1.128654184338471</v>
      </c>
      <c r="S295" s="850">
        <v>1347</v>
      </c>
    </row>
    <row r="296" spans="1:19" ht="14.45" customHeight="1" x14ac:dyDescent="0.2">
      <c r="A296" s="831" t="s">
        <v>1827</v>
      </c>
      <c r="B296" s="832" t="s">
        <v>1828</v>
      </c>
      <c r="C296" s="832" t="s">
        <v>567</v>
      </c>
      <c r="D296" s="832" t="s">
        <v>913</v>
      </c>
      <c r="E296" s="832" t="s">
        <v>1897</v>
      </c>
      <c r="F296" s="832" t="s">
        <v>1954</v>
      </c>
      <c r="G296" s="832" t="s">
        <v>1955</v>
      </c>
      <c r="H296" s="849">
        <v>46</v>
      </c>
      <c r="I296" s="849">
        <v>23414</v>
      </c>
      <c r="J296" s="832">
        <v>1.2752028756603671</v>
      </c>
      <c r="K296" s="832">
        <v>509</v>
      </c>
      <c r="L296" s="849">
        <v>36</v>
      </c>
      <c r="M296" s="849">
        <v>18361</v>
      </c>
      <c r="N296" s="832">
        <v>1</v>
      </c>
      <c r="O296" s="832">
        <v>510.02777777777777</v>
      </c>
      <c r="P296" s="849">
        <v>20</v>
      </c>
      <c r="Q296" s="849">
        <v>10240</v>
      </c>
      <c r="R296" s="837">
        <v>0.55770382876749636</v>
      </c>
      <c r="S296" s="850">
        <v>512</v>
      </c>
    </row>
    <row r="297" spans="1:19" ht="14.45" customHeight="1" x14ac:dyDescent="0.2">
      <c r="A297" s="831" t="s">
        <v>1827</v>
      </c>
      <c r="B297" s="832" t="s">
        <v>1828</v>
      </c>
      <c r="C297" s="832" t="s">
        <v>567</v>
      </c>
      <c r="D297" s="832" t="s">
        <v>913</v>
      </c>
      <c r="E297" s="832" t="s">
        <v>1897</v>
      </c>
      <c r="F297" s="832" t="s">
        <v>1956</v>
      </c>
      <c r="G297" s="832" t="s">
        <v>1957</v>
      </c>
      <c r="H297" s="849">
        <v>4</v>
      </c>
      <c r="I297" s="849">
        <v>9320</v>
      </c>
      <c r="J297" s="832">
        <v>1.9974282040291471</v>
      </c>
      <c r="K297" s="832">
        <v>2330</v>
      </c>
      <c r="L297" s="849">
        <v>2</v>
      </c>
      <c r="M297" s="849">
        <v>4666</v>
      </c>
      <c r="N297" s="832">
        <v>1</v>
      </c>
      <c r="O297" s="832">
        <v>2333</v>
      </c>
      <c r="P297" s="849">
        <v>9</v>
      </c>
      <c r="Q297" s="849">
        <v>21078</v>
      </c>
      <c r="R297" s="837">
        <v>4.5173596228032578</v>
      </c>
      <c r="S297" s="850">
        <v>2342</v>
      </c>
    </row>
    <row r="298" spans="1:19" ht="14.45" customHeight="1" x14ac:dyDescent="0.2">
      <c r="A298" s="831" t="s">
        <v>1827</v>
      </c>
      <c r="B298" s="832" t="s">
        <v>1828</v>
      </c>
      <c r="C298" s="832" t="s">
        <v>567</v>
      </c>
      <c r="D298" s="832" t="s">
        <v>913</v>
      </c>
      <c r="E298" s="832" t="s">
        <v>1897</v>
      </c>
      <c r="F298" s="832" t="s">
        <v>1958</v>
      </c>
      <c r="G298" s="832" t="s">
        <v>1959</v>
      </c>
      <c r="H298" s="849">
        <v>7</v>
      </c>
      <c r="I298" s="849">
        <v>18522</v>
      </c>
      <c r="J298" s="832">
        <v>1.3984144960362401</v>
      </c>
      <c r="K298" s="832">
        <v>2646</v>
      </c>
      <c r="L298" s="849">
        <v>5</v>
      </c>
      <c r="M298" s="849">
        <v>13245</v>
      </c>
      <c r="N298" s="832">
        <v>1</v>
      </c>
      <c r="O298" s="832">
        <v>2649</v>
      </c>
      <c r="P298" s="849">
        <v>11</v>
      </c>
      <c r="Q298" s="849">
        <v>29238</v>
      </c>
      <c r="R298" s="837">
        <v>2.2074745186862965</v>
      </c>
      <c r="S298" s="850">
        <v>2658</v>
      </c>
    </row>
    <row r="299" spans="1:19" ht="14.45" customHeight="1" x14ac:dyDescent="0.2">
      <c r="A299" s="831" t="s">
        <v>1827</v>
      </c>
      <c r="B299" s="832" t="s">
        <v>1828</v>
      </c>
      <c r="C299" s="832" t="s">
        <v>567</v>
      </c>
      <c r="D299" s="832" t="s">
        <v>913</v>
      </c>
      <c r="E299" s="832" t="s">
        <v>1897</v>
      </c>
      <c r="F299" s="832" t="s">
        <v>1960</v>
      </c>
      <c r="G299" s="832" t="s">
        <v>1961</v>
      </c>
      <c r="H299" s="849">
        <v>19</v>
      </c>
      <c r="I299" s="849">
        <v>6745</v>
      </c>
      <c r="J299" s="832">
        <v>6.333333333333333</v>
      </c>
      <c r="K299" s="832">
        <v>355</v>
      </c>
      <c r="L299" s="849">
        <v>3</v>
      </c>
      <c r="M299" s="849">
        <v>1065</v>
      </c>
      <c r="N299" s="832">
        <v>1</v>
      </c>
      <c r="O299" s="832">
        <v>355</v>
      </c>
      <c r="P299" s="849"/>
      <c r="Q299" s="849"/>
      <c r="R299" s="837"/>
      <c r="S299" s="850"/>
    </row>
    <row r="300" spans="1:19" ht="14.45" customHeight="1" x14ac:dyDescent="0.2">
      <c r="A300" s="831" t="s">
        <v>1827</v>
      </c>
      <c r="B300" s="832" t="s">
        <v>1828</v>
      </c>
      <c r="C300" s="832" t="s">
        <v>567</v>
      </c>
      <c r="D300" s="832" t="s">
        <v>913</v>
      </c>
      <c r="E300" s="832" t="s">
        <v>1897</v>
      </c>
      <c r="F300" s="832" t="s">
        <v>1962</v>
      </c>
      <c r="G300" s="832" t="s">
        <v>1963</v>
      </c>
      <c r="H300" s="849"/>
      <c r="I300" s="849"/>
      <c r="J300" s="832"/>
      <c r="K300" s="832"/>
      <c r="L300" s="849">
        <v>1</v>
      </c>
      <c r="M300" s="849">
        <v>702</v>
      </c>
      <c r="N300" s="832">
        <v>1</v>
      </c>
      <c r="O300" s="832">
        <v>702</v>
      </c>
      <c r="P300" s="849"/>
      <c r="Q300" s="849"/>
      <c r="R300" s="837"/>
      <c r="S300" s="850"/>
    </row>
    <row r="301" spans="1:19" ht="14.45" customHeight="1" x14ac:dyDescent="0.2">
      <c r="A301" s="831" t="s">
        <v>1827</v>
      </c>
      <c r="B301" s="832" t="s">
        <v>1828</v>
      </c>
      <c r="C301" s="832" t="s">
        <v>567</v>
      </c>
      <c r="D301" s="832" t="s">
        <v>913</v>
      </c>
      <c r="E301" s="832" t="s">
        <v>1897</v>
      </c>
      <c r="F301" s="832" t="s">
        <v>1964</v>
      </c>
      <c r="G301" s="832" t="s">
        <v>1965</v>
      </c>
      <c r="H301" s="849"/>
      <c r="I301" s="849"/>
      <c r="J301" s="832"/>
      <c r="K301" s="832"/>
      <c r="L301" s="849">
        <v>1</v>
      </c>
      <c r="M301" s="849">
        <v>196</v>
      </c>
      <c r="N301" s="832">
        <v>1</v>
      </c>
      <c r="O301" s="832">
        <v>196</v>
      </c>
      <c r="P301" s="849">
        <v>2</v>
      </c>
      <c r="Q301" s="849">
        <v>392</v>
      </c>
      <c r="R301" s="837">
        <v>2</v>
      </c>
      <c r="S301" s="850">
        <v>196</v>
      </c>
    </row>
    <row r="302" spans="1:19" ht="14.45" customHeight="1" x14ac:dyDescent="0.2">
      <c r="A302" s="831" t="s">
        <v>1827</v>
      </c>
      <c r="B302" s="832" t="s">
        <v>1828</v>
      </c>
      <c r="C302" s="832" t="s">
        <v>567</v>
      </c>
      <c r="D302" s="832" t="s">
        <v>913</v>
      </c>
      <c r="E302" s="832" t="s">
        <v>1897</v>
      </c>
      <c r="F302" s="832" t="s">
        <v>1966</v>
      </c>
      <c r="G302" s="832" t="s">
        <v>1967</v>
      </c>
      <c r="H302" s="849">
        <v>3</v>
      </c>
      <c r="I302" s="849">
        <v>3108</v>
      </c>
      <c r="J302" s="832">
        <v>1.4942307692307693</v>
      </c>
      <c r="K302" s="832">
        <v>1036</v>
      </c>
      <c r="L302" s="849">
        <v>2</v>
      </c>
      <c r="M302" s="849">
        <v>2080</v>
      </c>
      <c r="N302" s="832">
        <v>1</v>
      </c>
      <c r="O302" s="832">
        <v>1040</v>
      </c>
      <c r="P302" s="849">
        <v>1</v>
      </c>
      <c r="Q302" s="849">
        <v>1057</v>
      </c>
      <c r="R302" s="837">
        <v>0.50817307692307689</v>
      </c>
      <c r="S302" s="850">
        <v>1057</v>
      </c>
    </row>
    <row r="303" spans="1:19" ht="14.45" customHeight="1" x14ac:dyDescent="0.2">
      <c r="A303" s="831" t="s">
        <v>1827</v>
      </c>
      <c r="B303" s="832" t="s">
        <v>1828</v>
      </c>
      <c r="C303" s="832" t="s">
        <v>567</v>
      </c>
      <c r="D303" s="832" t="s">
        <v>913</v>
      </c>
      <c r="E303" s="832" t="s">
        <v>1897</v>
      </c>
      <c r="F303" s="832" t="s">
        <v>1968</v>
      </c>
      <c r="G303" s="832" t="s">
        <v>1969</v>
      </c>
      <c r="H303" s="849"/>
      <c r="I303" s="849"/>
      <c r="J303" s="832"/>
      <c r="K303" s="832"/>
      <c r="L303" s="849">
        <v>1</v>
      </c>
      <c r="M303" s="849">
        <v>526</v>
      </c>
      <c r="N303" s="832">
        <v>1</v>
      </c>
      <c r="O303" s="832">
        <v>526</v>
      </c>
      <c r="P303" s="849">
        <v>4</v>
      </c>
      <c r="Q303" s="849">
        <v>2108</v>
      </c>
      <c r="R303" s="837">
        <v>4.0076045627376429</v>
      </c>
      <c r="S303" s="850">
        <v>527</v>
      </c>
    </row>
    <row r="304" spans="1:19" ht="14.45" customHeight="1" x14ac:dyDescent="0.2">
      <c r="A304" s="831" t="s">
        <v>1827</v>
      </c>
      <c r="B304" s="832" t="s">
        <v>1828</v>
      </c>
      <c r="C304" s="832" t="s">
        <v>567</v>
      </c>
      <c r="D304" s="832" t="s">
        <v>913</v>
      </c>
      <c r="E304" s="832" t="s">
        <v>1897</v>
      </c>
      <c r="F304" s="832" t="s">
        <v>1970</v>
      </c>
      <c r="G304" s="832" t="s">
        <v>1971</v>
      </c>
      <c r="H304" s="849"/>
      <c r="I304" s="849"/>
      <c r="J304" s="832"/>
      <c r="K304" s="832"/>
      <c r="L304" s="849"/>
      <c r="M304" s="849"/>
      <c r="N304" s="832"/>
      <c r="O304" s="832"/>
      <c r="P304" s="849">
        <v>1</v>
      </c>
      <c r="Q304" s="849">
        <v>143</v>
      </c>
      <c r="R304" s="837"/>
      <c r="S304" s="850">
        <v>143</v>
      </c>
    </row>
    <row r="305" spans="1:19" ht="14.45" customHeight="1" x14ac:dyDescent="0.2">
      <c r="A305" s="831" t="s">
        <v>1827</v>
      </c>
      <c r="B305" s="832" t="s">
        <v>1828</v>
      </c>
      <c r="C305" s="832" t="s">
        <v>567</v>
      </c>
      <c r="D305" s="832" t="s">
        <v>913</v>
      </c>
      <c r="E305" s="832" t="s">
        <v>1897</v>
      </c>
      <c r="F305" s="832" t="s">
        <v>1974</v>
      </c>
      <c r="G305" s="832" t="s">
        <v>1975</v>
      </c>
      <c r="H305" s="849"/>
      <c r="I305" s="849"/>
      <c r="J305" s="832"/>
      <c r="K305" s="832"/>
      <c r="L305" s="849">
        <v>1</v>
      </c>
      <c r="M305" s="849">
        <v>1693</v>
      </c>
      <c r="N305" s="832">
        <v>1</v>
      </c>
      <c r="O305" s="832">
        <v>1693</v>
      </c>
      <c r="P305" s="849"/>
      <c r="Q305" s="849"/>
      <c r="R305" s="837"/>
      <c r="S305" s="850"/>
    </row>
    <row r="306" spans="1:19" ht="14.45" customHeight="1" x14ac:dyDescent="0.2">
      <c r="A306" s="831" t="s">
        <v>1827</v>
      </c>
      <c r="B306" s="832" t="s">
        <v>1828</v>
      </c>
      <c r="C306" s="832" t="s">
        <v>567</v>
      </c>
      <c r="D306" s="832" t="s">
        <v>913</v>
      </c>
      <c r="E306" s="832" t="s">
        <v>1897</v>
      </c>
      <c r="F306" s="832" t="s">
        <v>1976</v>
      </c>
      <c r="G306" s="832" t="s">
        <v>1977</v>
      </c>
      <c r="H306" s="849">
        <v>19</v>
      </c>
      <c r="I306" s="849">
        <v>13661</v>
      </c>
      <c r="J306" s="832">
        <v>6.333333333333333</v>
      </c>
      <c r="K306" s="832">
        <v>719</v>
      </c>
      <c r="L306" s="849">
        <v>3</v>
      </c>
      <c r="M306" s="849">
        <v>2157</v>
      </c>
      <c r="N306" s="832">
        <v>1</v>
      </c>
      <c r="O306" s="832">
        <v>719</v>
      </c>
      <c r="P306" s="849">
        <v>9</v>
      </c>
      <c r="Q306" s="849">
        <v>6498</v>
      </c>
      <c r="R306" s="837">
        <v>3.0125173852573019</v>
      </c>
      <c r="S306" s="850">
        <v>722</v>
      </c>
    </row>
    <row r="307" spans="1:19" ht="14.45" customHeight="1" x14ac:dyDescent="0.2">
      <c r="A307" s="831" t="s">
        <v>1827</v>
      </c>
      <c r="B307" s="832" t="s">
        <v>1828</v>
      </c>
      <c r="C307" s="832" t="s">
        <v>567</v>
      </c>
      <c r="D307" s="832" t="s">
        <v>913</v>
      </c>
      <c r="E307" s="832" t="s">
        <v>1897</v>
      </c>
      <c r="F307" s="832" t="s">
        <v>1986</v>
      </c>
      <c r="G307" s="832" t="s">
        <v>1987</v>
      </c>
      <c r="H307" s="849"/>
      <c r="I307" s="849"/>
      <c r="J307" s="832"/>
      <c r="K307" s="832"/>
      <c r="L307" s="849">
        <v>1</v>
      </c>
      <c r="M307" s="849">
        <v>671</v>
      </c>
      <c r="N307" s="832">
        <v>1</v>
      </c>
      <c r="O307" s="832">
        <v>671</v>
      </c>
      <c r="P307" s="849"/>
      <c r="Q307" s="849"/>
      <c r="R307" s="837"/>
      <c r="S307" s="850"/>
    </row>
    <row r="308" spans="1:19" ht="14.45" customHeight="1" x14ac:dyDescent="0.2">
      <c r="A308" s="831" t="s">
        <v>1827</v>
      </c>
      <c r="B308" s="832" t="s">
        <v>1828</v>
      </c>
      <c r="C308" s="832" t="s">
        <v>567</v>
      </c>
      <c r="D308" s="832" t="s">
        <v>1824</v>
      </c>
      <c r="E308" s="832" t="s">
        <v>1832</v>
      </c>
      <c r="F308" s="832" t="s">
        <v>1843</v>
      </c>
      <c r="G308" s="832" t="s">
        <v>1844</v>
      </c>
      <c r="H308" s="849">
        <v>388</v>
      </c>
      <c r="I308" s="849">
        <v>2052.52</v>
      </c>
      <c r="J308" s="832"/>
      <c r="K308" s="832">
        <v>5.29</v>
      </c>
      <c r="L308" s="849"/>
      <c r="M308" s="849"/>
      <c r="N308" s="832"/>
      <c r="O308" s="832"/>
      <c r="P308" s="849"/>
      <c r="Q308" s="849"/>
      <c r="R308" s="837"/>
      <c r="S308" s="850"/>
    </row>
    <row r="309" spans="1:19" ht="14.45" customHeight="1" x14ac:dyDescent="0.2">
      <c r="A309" s="831" t="s">
        <v>1827</v>
      </c>
      <c r="B309" s="832" t="s">
        <v>1828</v>
      </c>
      <c r="C309" s="832" t="s">
        <v>567</v>
      </c>
      <c r="D309" s="832" t="s">
        <v>1824</v>
      </c>
      <c r="E309" s="832" t="s">
        <v>1897</v>
      </c>
      <c r="F309" s="832" t="s">
        <v>1934</v>
      </c>
      <c r="G309" s="832" t="s">
        <v>1935</v>
      </c>
      <c r="H309" s="849">
        <v>1</v>
      </c>
      <c r="I309" s="849">
        <v>1825</v>
      </c>
      <c r="J309" s="832"/>
      <c r="K309" s="832">
        <v>1825</v>
      </c>
      <c r="L309" s="849"/>
      <c r="M309" s="849"/>
      <c r="N309" s="832"/>
      <c r="O309" s="832"/>
      <c r="P309" s="849"/>
      <c r="Q309" s="849"/>
      <c r="R309" s="837"/>
      <c r="S309" s="850"/>
    </row>
    <row r="310" spans="1:19" ht="14.45" customHeight="1" x14ac:dyDescent="0.2">
      <c r="A310" s="831" t="s">
        <v>1827</v>
      </c>
      <c r="B310" s="832" t="s">
        <v>1828</v>
      </c>
      <c r="C310" s="832" t="s">
        <v>567</v>
      </c>
      <c r="D310" s="832" t="s">
        <v>1824</v>
      </c>
      <c r="E310" s="832" t="s">
        <v>1897</v>
      </c>
      <c r="F310" s="832" t="s">
        <v>1936</v>
      </c>
      <c r="G310" s="832" t="s">
        <v>1937</v>
      </c>
      <c r="H310" s="849">
        <v>1</v>
      </c>
      <c r="I310" s="849">
        <v>429</v>
      </c>
      <c r="J310" s="832"/>
      <c r="K310" s="832">
        <v>429</v>
      </c>
      <c r="L310" s="849"/>
      <c r="M310" s="849"/>
      <c r="N310" s="832"/>
      <c r="O310" s="832"/>
      <c r="P310" s="849"/>
      <c r="Q310" s="849"/>
      <c r="R310" s="837"/>
      <c r="S310" s="850"/>
    </row>
    <row r="311" spans="1:19" ht="14.45" customHeight="1" x14ac:dyDescent="0.2">
      <c r="A311" s="831" t="s">
        <v>1827</v>
      </c>
      <c r="B311" s="832" t="s">
        <v>1828</v>
      </c>
      <c r="C311" s="832" t="s">
        <v>567</v>
      </c>
      <c r="D311" s="832" t="s">
        <v>915</v>
      </c>
      <c r="E311" s="832" t="s">
        <v>1832</v>
      </c>
      <c r="F311" s="832" t="s">
        <v>1833</v>
      </c>
      <c r="G311" s="832" t="s">
        <v>1834</v>
      </c>
      <c r="H311" s="849"/>
      <c r="I311" s="849"/>
      <c r="J311" s="832"/>
      <c r="K311" s="832"/>
      <c r="L311" s="849">
        <v>1133</v>
      </c>
      <c r="M311" s="849">
        <v>26285.599999999999</v>
      </c>
      <c r="N311" s="832">
        <v>1</v>
      </c>
      <c r="O311" s="832">
        <v>23.2</v>
      </c>
      <c r="P311" s="849">
        <v>1785</v>
      </c>
      <c r="Q311" s="849">
        <v>48399.450000000004</v>
      </c>
      <c r="R311" s="837">
        <v>1.8412914295279548</v>
      </c>
      <c r="S311" s="850">
        <v>27.114537815126052</v>
      </c>
    </row>
    <row r="312" spans="1:19" ht="14.45" customHeight="1" x14ac:dyDescent="0.2">
      <c r="A312" s="831" t="s">
        <v>1827</v>
      </c>
      <c r="B312" s="832" t="s">
        <v>1828</v>
      </c>
      <c r="C312" s="832" t="s">
        <v>567</v>
      </c>
      <c r="D312" s="832" t="s">
        <v>915</v>
      </c>
      <c r="E312" s="832" t="s">
        <v>1832</v>
      </c>
      <c r="F312" s="832" t="s">
        <v>1835</v>
      </c>
      <c r="G312" s="832" t="s">
        <v>1836</v>
      </c>
      <c r="H312" s="849">
        <v>520</v>
      </c>
      <c r="I312" s="849">
        <v>1345.9</v>
      </c>
      <c r="J312" s="832">
        <v>0.41667698632851202</v>
      </c>
      <c r="K312" s="832">
        <v>2.5882692307692308</v>
      </c>
      <c r="L312" s="849">
        <v>1248</v>
      </c>
      <c r="M312" s="849">
        <v>3230.08</v>
      </c>
      <c r="N312" s="832">
        <v>1</v>
      </c>
      <c r="O312" s="832">
        <v>2.5882051282051282</v>
      </c>
      <c r="P312" s="849">
        <v>4974</v>
      </c>
      <c r="Q312" s="849">
        <v>12662.529999999999</v>
      </c>
      <c r="R312" s="837">
        <v>3.9201908311868432</v>
      </c>
      <c r="S312" s="850">
        <v>2.5457438681141937</v>
      </c>
    </row>
    <row r="313" spans="1:19" ht="14.45" customHeight="1" x14ac:dyDescent="0.2">
      <c r="A313" s="831" t="s">
        <v>1827</v>
      </c>
      <c r="B313" s="832" t="s">
        <v>1828</v>
      </c>
      <c r="C313" s="832" t="s">
        <v>567</v>
      </c>
      <c r="D313" s="832" t="s">
        <v>915</v>
      </c>
      <c r="E313" s="832" t="s">
        <v>1832</v>
      </c>
      <c r="F313" s="832" t="s">
        <v>1837</v>
      </c>
      <c r="G313" s="832" t="s">
        <v>1838</v>
      </c>
      <c r="H313" s="849">
        <v>360</v>
      </c>
      <c r="I313" s="849">
        <v>2577.6</v>
      </c>
      <c r="J313" s="832">
        <v>6.2677935207511234E-2</v>
      </c>
      <c r="K313" s="832">
        <v>7.16</v>
      </c>
      <c r="L313" s="849">
        <v>5644</v>
      </c>
      <c r="M313" s="849">
        <v>41124.520000000004</v>
      </c>
      <c r="N313" s="832">
        <v>1</v>
      </c>
      <c r="O313" s="832">
        <v>7.2864138908575482</v>
      </c>
      <c r="P313" s="849">
        <v>9935</v>
      </c>
      <c r="Q313" s="849">
        <v>71905.75</v>
      </c>
      <c r="R313" s="837">
        <v>1.7484884929963922</v>
      </c>
      <c r="S313" s="850">
        <v>7.2376195269250125</v>
      </c>
    </row>
    <row r="314" spans="1:19" ht="14.45" customHeight="1" x14ac:dyDescent="0.2">
      <c r="A314" s="831" t="s">
        <v>1827</v>
      </c>
      <c r="B314" s="832" t="s">
        <v>1828</v>
      </c>
      <c r="C314" s="832" t="s">
        <v>567</v>
      </c>
      <c r="D314" s="832" t="s">
        <v>915</v>
      </c>
      <c r="E314" s="832" t="s">
        <v>1832</v>
      </c>
      <c r="F314" s="832" t="s">
        <v>1839</v>
      </c>
      <c r="G314" s="832" t="s">
        <v>1840</v>
      </c>
      <c r="H314" s="849"/>
      <c r="I314" s="849"/>
      <c r="J314" s="832"/>
      <c r="K314" s="832"/>
      <c r="L314" s="849"/>
      <c r="M314" s="849"/>
      <c r="N314" s="832"/>
      <c r="O314" s="832"/>
      <c r="P314" s="849">
        <v>0</v>
      </c>
      <c r="Q314" s="849">
        <v>0</v>
      </c>
      <c r="R314" s="837"/>
      <c r="S314" s="850"/>
    </row>
    <row r="315" spans="1:19" ht="14.45" customHeight="1" x14ac:dyDescent="0.2">
      <c r="A315" s="831" t="s">
        <v>1827</v>
      </c>
      <c r="B315" s="832" t="s">
        <v>1828</v>
      </c>
      <c r="C315" s="832" t="s">
        <v>567</v>
      </c>
      <c r="D315" s="832" t="s">
        <v>915</v>
      </c>
      <c r="E315" s="832" t="s">
        <v>1832</v>
      </c>
      <c r="F315" s="832" t="s">
        <v>1843</v>
      </c>
      <c r="G315" s="832" t="s">
        <v>1844</v>
      </c>
      <c r="H315" s="849">
        <v>711</v>
      </c>
      <c r="I315" s="849">
        <v>3761.19</v>
      </c>
      <c r="J315" s="832">
        <v>0.1411115471512365</v>
      </c>
      <c r="K315" s="832">
        <v>5.29</v>
      </c>
      <c r="L315" s="849">
        <v>4994</v>
      </c>
      <c r="M315" s="849">
        <v>26654.019999999997</v>
      </c>
      <c r="N315" s="832">
        <v>1</v>
      </c>
      <c r="O315" s="832">
        <v>5.3372086503804557</v>
      </c>
      <c r="P315" s="849">
        <v>11234</v>
      </c>
      <c r="Q315" s="849">
        <v>59335.38</v>
      </c>
      <c r="R315" s="837">
        <v>2.2261324933349642</v>
      </c>
      <c r="S315" s="850">
        <v>5.281767847605483</v>
      </c>
    </row>
    <row r="316" spans="1:19" ht="14.45" customHeight="1" x14ac:dyDescent="0.2">
      <c r="A316" s="831" t="s">
        <v>1827</v>
      </c>
      <c r="B316" s="832" t="s">
        <v>1828</v>
      </c>
      <c r="C316" s="832" t="s">
        <v>567</v>
      </c>
      <c r="D316" s="832" t="s">
        <v>915</v>
      </c>
      <c r="E316" s="832" t="s">
        <v>1832</v>
      </c>
      <c r="F316" s="832" t="s">
        <v>1845</v>
      </c>
      <c r="G316" s="832" t="s">
        <v>1846</v>
      </c>
      <c r="H316" s="849">
        <v>140</v>
      </c>
      <c r="I316" s="849">
        <v>1279.5999999999999</v>
      </c>
      <c r="J316" s="832">
        <v>0.20540446830164089</v>
      </c>
      <c r="K316" s="832">
        <v>9.1399999999999988</v>
      </c>
      <c r="L316" s="849">
        <v>674</v>
      </c>
      <c r="M316" s="849">
        <v>6229.6599999999989</v>
      </c>
      <c r="N316" s="832">
        <v>1</v>
      </c>
      <c r="O316" s="832">
        <v>9.2428189910979217</v>
      </c>
      <c r="P316" s="849">
        <v>758</v>
      </c>
      <c r="Q316" s="849">
        <v>7046.3200000000006</v>
      </c>
      <c r="R316" s="837">
        <v>1.1310922265420589</v>
      </c>
      <c r="S316" s="850">
        <v>9.2959366754617427</v>
      </c>
    </row>
    <row r="317" spans="1:19" ht="14.45" customHeight="1" x14ac:dyDescent="0.2">
      <c r="A317" s="831" t="s">
        <v>1827</v>
      </c>
      <c r="B317" s="832" t="s">
        <v>1828</v>
      </c>
      <c r="C317" s="832" t="s">
        <v>567</v>
      </c>
      <c r="D317" s="832" t="s">
        <v>915</v>
      </c>
      <c r="E317" s="832" t="s">
        <v>1832</v>
      </c>
      <c r="F317" s="832" t="s">
        <v>1847</v>
      </c>
      <c r="G317" s="832" t="s">
        <v>1848</v>
      </c>
      <c r="H317" s="849">
        <v>300</v>
      </c>
      <c r="I317" s="849">
        <v>2754</v>
      </c>
      <c r="J317" s="832">
        <v>1.7597444089456868</v>
      </c>
      <c r="K317" s="832">
        <v>9.18</v>
      </c>
      <c r="L317" s="849">
        <v>170</v>
      </c>
      <c r="M317" s="849">
        <v>1565</v>
      </c>
      <c r="N317" s="832">
        <v>1</v>
      </c>
      <c r="O317" s="832">
        <v>9.2058823529411757</v>
      </c>
      <c r="P317" s="849">
        <v>1212</v>
      </c>
      <c r="Q317" s="849">
        <v>11392.8</v>
      </c>
      <c r="R317" s="837">
        <v>7.2797444089456862</v>
      </c>
      <c r="S317" s="850">
        <v>9.3999999999999986</v>
      </c>
    </row>
    <row r="318" spans="1:19" ht="14.45" customHeight="1" x14ac:dyDescent="0.2">
      <c r="A318" s="831" t="s">
        <v>1827</v>
      </c>
      <c r="B318" s="832" t="s">
        <v>1828</v>
      </c>
      <c r="C318" s="832" t="s">
        <v>567</v>
      </c>
      <c r="D318" s="832" t="s">
        <v>915</v>
      </c>
      <c r="E318" s="832" t="s">
        <v>1832</v>
      </c>
      <c r="F318" s="832" t="s">
        <v>1849</v>
      </c>
      <c r="G318" s="832" t="s">
        <v>1850</v>
      </c>
      <c r="H318" s="849"/>
      <c r="I318" s="849"/>
      <c r="J318" s="832"/>
      <c r="K318" s="832"/>
      <c r="L318" s="849">
        <v>410</v>
      </c>
      <c r="M318" s="849">
        <v>4194.88</v>
      </c>
      <c r="N318" s="832">
        <v>1</v>
      </c>
      <c r="O318" s="832">
        <v>10.231414634146342</v>
      </c>
      <c r="P318" s="849">
        <v>637</v>
      </c>
      <c r="Q318" s="849">
        <v>6561.1</v>
      </c>
      <c r="R318" s="837">
        <v>1.5640733465558014</v>
      </c>
      <c r="S318" s="850">
        <v>10.3</v>
      </c>
    </row>
    <row r="319" spans="1:19" ht="14.45" customHeight="1" x14ac:dyDescent="0.2">
      <c r="A319" s="831" t="s">
        <v>1827</v>
      </c>
      <c r="B319" s="832" t="s">
        <v>1828</v>
      </c>
      <c r="C319" s="832" t="s">
        <v>567</v>
      </c>
      <c r="D319" s="832" t="s">
        <v>915</v>
      </c>
      <c r="E319" s="832" t="s">
        <v>1832</v>
      </c>
      <c r="F319" s="832" t="s">
        <v>1853</v>
      </c>
      <c r="G319" s="832" t="s">
        <v>1854</v>
      </c>
      <c r="H319" s="849"/>
      <c r="I319" s="849"/>
      <c r="J319" s="832"/>
      <c r="K319" s="832"/>
      <c r="L319" s="849">
        <v>4</v>
      </c>
      <c r="M319" s="849">
        <v>181.16</v>
      </c>
      <c r="N319" s="832">
        <v>1</v>
      </c>
      <c r="O319" s="832">
        <v>45.29</v>
      </c>
      <c r="P319" s="849">
        <v>2</v>
      </c>
      <c r="Q319" s="849">
        <v>132.96</v>
      </c>
      <c r="R319" s="837">
        <v>0.73393685140207554</v>
      </c>
      <c r="S319" s="850">
        <v>66.48</v>
      </c>
    </row>
    <row r="320" spans="1:19" ht="14.45" customHeight="1" x14ac:dyDescent="0.2">
      <c r="A320" s="831" t="s">
        <v>1827</v>
      </c>
      <c r="B320" s="832" t="s">
        <v>1828</v>
      </c>
      <c r="C320" s="832" t="s">
        <v>567</v>
      </c>
      <c r="D320" s="832" t="s">
        <v>915</v>
      </c>
      <c r="E320" s="832" t="s">
        <v>1832</v>
      </c>
      <c r="F320" s="832" t="s">
        <v>1857</v>
      </c>
      <c r="G320" s="832" t="s">
        <v>1858</v>
      </c>
      <c r="H320" s="849"/>
      <c r="I320" s="849"/>
      <c r="J320" s="832"/>
      <c r="K320" s="832"/>
      <c r="L320" s="849">
        <v>4085</v>
      </c>
      <c r="M320" s="849">
        <v>82201.75</v>
      </c>
      <c r="N320" s="832">
        <v>1</v>
      </c>
      <c r="O320" s="832">
        <v>20.122827417380662</v>
      </c>
      <c r="P320" s="849">
        <v>5540</v>
      </c>
      <c r="Q320" s="849">
        <v>111205.4</v>
      </c>
      <c r="R320" s="837">
        <v>1.3528349457280411</v>
      </c>
      <c r="S320" s="850">
        <v>20.073176895306858</v>
      </c>
    </row>
    <row r="321" spans="1:19" ht="14.45" customHeight="1" x14ac:dyDescent="0.2">
      <c r="A321" s="831" t="s">
        <v>1827</v>
      </c>
      <c r="B321" s="832" t="s">
        <v>1828</v>
      </c>
      <c r="C321" s="832" t="s">
        <v>567</v>
      </c>
      <c r="D321" s="832" t="s">
        <v>915</v>
      </c>
      <c r="E321" s="832" t="s">
        <v>1832</v>
      </c>
      <c r="F321" s="832" t="s">
        <v>1859</v>
      </c>
      <c r="G321" s="832" t="s">
        <v>1860</v>
      </c>
      <c r="H321" s="849"/>
      <c r="I321" s="849"/>
      <c r="J321" s="832"/>
      <c r="K321" s="832"/>
      <c r="L321" s="849"/>
      <c r="M321" s="849"/>
      <c r="N321" s="832"/>
      <c r="O321" s="832"/>
      <c r="P321" s="849">
        <v>11.28</v>
      </c>
      <c r="Q321" s="849">
        <v>18382.870000000003</v>
      </c>
      <c r="R321" s="837"/>
      <c r="S321" s="850">
        <v>1629.687056737589</v>
      </c>
    </row>
    <row r="322" spans="1:19" ht="14.45" customHeight="1" x14ac:dyDescent="0.2">
      <c r="A322" s="831" t="s">
        <v>1827</v>
      </c>
      <c r="B322" s="832" t="s">
        <v>1828</v>
      </c>
      <c r="C322" s="832" t="s">
        <v>567</v>
      </c>
      <c r="D322" s="832" t="s">
        <v>915</v>
      </c>
      <c r="E322" s="832" t="s">
        <v>1832</v>
      </c>
      <c r="F322" s="832" t="s">
        <v>1863</v>
      </c>
      <c r="G322" s="832" t="s">
        <v>1864</v>
      </c>
      <c r="H322" s="849">
        <v>1</v>
      </c>
      <c r="I322" s="849">
        <v>1986.65</v>
      </c>
      <c r="J322" s="832">
        <v>4.7517087758498902E-2</v>
      </c>
      <c r="K322" s="832">
        <v>1986.65</v>
      </c>
      <c r="L322" s="849">
        <v>23</v>
      </c>
      <c r="M322" s="849">
        <v>41809.170000000013</v>
      </c>
      <c r="N322" s="832">
        <v>1</v>
      </c>
      <c r="O322" s="832">
        <v>1817.7900000000006</v>
      </c>
      <c r="P322" s="849">
        <v>53</v>
      </c>
      <c r="Q322" s="849">
        <v>96645.26</v>
      </c>
      <c r="R322" s="837">
        <v>2.3115804499347861</v>
      </c>
      <c r="S322" s="850">
        <v>1823.4954716981131</v>
      </c>
    </row>
    <row r="323" spans="1:19" ht="14.45" customHeight="1" x14ac:dyDescent="0.2">
      <c r="A323" s="831" t="s">
        <v>1827</v>
      </c>
      <c r="B323" s="832" t="s">
        <v>1828</v>
      </c>
      <c r="C323" s="832" t="s">
        <v>567</v>
      </c>
      <c r="D323" s="832" t="s">
        <v>915</v>
      </c>
      <c r="E323" s="832" t="s">
        <v>1832</v>
      </c>
      <c r="F323" s="832" t="s">
        <v>1867</v>
      </c>
      <c r="G323" s="832" t="s">
        <v>1868</v>
      </c>
      <c r="H323" s="849">
        <v>4119</v>
      </c>
      <c r="I323" s="849">
        <v>15486.03</v>
      </c>
      <c r="J323" s="832">
        <v>7.3296398065974683E-2</v>
      </c>
      <c r="K323" s="832">
        <v>3.7596576839038605</v>
      </c>
      <c r="L323" s="849">
        <v>55662</v>
      </c>
      <c r="M323" s="849">
        <v>211279.55</v>
      </c>
      <c r="N323" s="832">
        <v>1</v>
      </c>
      <c r="O323" s="832">
        <v>3.7957592253242787</v>
      </c>
      <c r="P323" s="849">
        <v>108326</v>
      </c>
      <c r="Q323" s="849">
        <v>405650.9599999999</v>
      </c>
      <c r="R323" s="837">
        <v>1.9199726618122763</v>
      </c>
      <c r="S323" s="850">
        <v>3.7447238890017163</v>
      </c>
    </row>
    <row r="324" spans="1:19" ht="14.45" customHeight="1" x14ac:dyDescent="0.2">
      <c r="A324" s="831" t="s">
        <v>1827</v>
      </c>
      <c r="B324" s="832" t="s">
        <v>1828</v>
      </c>
      <c r="C324" s="832" t="s">
        <v>567</v>
      </c>
      <c r="D324" s="832" t="s">
        <v>915</v>
      </c>
      <c r="E324" s="832" t="s">
        <v>1832</v>
      </c>
      <c r="F324" s="832" t="s">
        <v>1873</v>
      </c>
      <c r="G324" s="832" t="s">
        <v>1874</v>
      </c>
      <c r="H324" s="849"/>
      <c r="I324" s="849"/>
      <c r="J324" s="832"/>
      <c r="K324" s="832"/>
      <c r="L324" s="849"/>
      <c r="M324" s="849"/>
      <c r="N324" s="832"/>
      <c r="O324" s="832"/>
      <c r="P324" s="849">
        <v>921</v>
      </c>
      <c r="Q324" s="849">
        <v>140836.19999999998</v>
      </c>
      <c r="R324" s="837"/>
      <c r="S324" s="850">
        <v>152.91661237785016</v>
      </c>
    </row>
    <row r="325" spans="1:19" ht="14.45" customHeight="1" x14ac:dyDescent="0.2">
      <c r="A325" s="831" t="s">
        <v>1827</v>
      </c>
      <c r="B325" s="832" t="s">
        <v>1828</v>
      </c>
      <c r="C325" s="832" t="s">
        <v>567</v>
      </c>
      <c r="D325" s="832" t="s">
        <v>915</v>
      </c>
      <c r="E325" s="832" t="s">
        <v>1832</v>
      </c>
      <c r="F325" s="832" t="s">
        <v>1875</v>
      </c>
      <c r="G325" s="832" t="s">
        <v>1876</v>
      </c>
      <c r="H325" s="849">
        <v>3490</v>
      </c>
      <c r="I325" s="849">
        <v>70723.8</v>
      </c>
      <c r="J325" s="832">
        <v>1.13290403190927</v>
      </c>
      <c r="K325" s="832">
        <v>20.264699140401149</v>
      </c>
      <c r="L325" s="849">
        <v>3060</v>
      </c>
      <c r="M325" s="849">
        <v>62427</v>
      </c>
      <c r="N325" s="832">
        <v>1</v>
      </c>
      <c r="O325" s="832">
        <v>20.400980392156864</v>
      </c>
      <c r="P325" s="849">
        <v>7322</v>
      </c>
      <c r="Q325" s="849">
        <v>149217.20000000001</v>
      </c>
      <c r="R325" s="837">
        <v>2.3902670318932513</v>
      </c>
      <c r="S325" s="850">
        <v>20.379295274515162</v>
      </c>
    </row>
    <row r="326" spans="1:19" ht="14.45" customHeight="1" x14ac:dyDescent="0.2">
      <c r="A326" s="831" t="s">
        <v>1827</v>
      </c>
      <c r="B326" s="832" t="s">
        <v>1828</v>
      </c>
      <c r="C326" s="832" t="s">
        <v>567</v>
      </c>
      <c r="D326" s="832" t="s">
        <v>915</v>
      </c>
      <c r="E326" s="832" t="s">
        <v>1832</v>
      </c>
      <c r="F326" s="832" t="s">
        <v>1877</v>
      </c>
      <c r="G326" s="832" t="s">
        <v>1878</v>
      </c>
      <c r="H326" s="849"/>
      <c r="I326" s="849"/>
      <c r="J326" s="832"/>
      <c r="K326" s="832"/>
      <c r="L326" s="849"/>
      <c r="M326" s="849"/>
      <c r="N326" s="832"/>
      <c r="O326" s="832"/>
      <c r="P326" s="849">
        <v>1</v>
      </c>
      <c r="Q326" s="849">
        <v>71.02</v>
      </c>
      <c r="R326" s="837"/>
      <c r="S326" s="850">
        <v>71.02</v>
      </c>
    </row>
    <row r="327" spans="1:19" ht="14.45" customHeight="1" x14ac:dyDescent="0.2">
      <c r="A327" s="831" t="s">
        <v>1827</v>
      </c>
      <c r="B327" s="832" t="s">
        <v>1828</v>
      </c>
      <c r="C327" s="832" t="s">
        <v>567</v>
      </c>
      <c r="D327" s="832" t="s">
        <v>915</v>
      </c>
      <c r="E327" s="832" t="s">
        <v>1832</v>
      </c>
      <c r="F327" s="832" t="s">
        <v>1879</v>
      </c>
      <c r="G327" s="832" t="s">
        <v>1880</v>
      </c>
      <c r="H327" s="849"/>
      <c r="I327" s="849"/>
      <c r="J327" s="832"/>
      <c r="K327" s="832"/>
      <c r="L327" s="849">
        <v>2</v>
      </c>
      <c r="M327" s="849">
        <v>217124.4</v>
      </c>
      <c r="N327" s="832">
        <v>1</v>
      </c>
      <c r="O327" s="832">
        <v>108562.2</v>
      </c>
      <c r="P327" s="849"/>
      <c r="Q327" s="849"/>
      <c r="R327" s="837"/>
      <c r="S327" s="850"/>
    </row>
    <row r="328" spans="1:19" ht="14.45" customHeight="1" x14ac:dyDescent="0.2">
      <c r="A328" s="831" t="s">
        <v>1827</v>
      </c>
      <c r="B328" s="832" t="s">
        <v>1828</v>
      </c>
      <c r="C328" s="832" t="s">
        <v>567</v>
      </c>
      <c r="D328" s="832" t="s">
        <v>915</v>
      </c>
      <c r="E328" s="832" t="s">
        <v>1832</v>
      </c>
      <c r="F328" s="832" t="s">
        <v>1881</v>
      </c>
      <c r="G328" s="832" t="s">
        <v>1882</v>
      </c>
      <c r="H328" s="849"/>
      <c r="I328" s="849"/>
      <c r="J328" s="832"/>
      <c r="K328" s="832"/>
      <c r="L328" s="849">
        <v>8960</v>
      </c>
      <c r="M328" s="849">
        <v>171893.76000000001</v>
      </c>
      <c r="N328" s="832">
        <v>1</v>
      </c>
      <c r="O328" s="832">
        <v>19.184571428571431</v>
      </c>
      <c r="P328" s="849">
        <v>6758</v>
      </c>
      <c r="Q328" s="849">
        <v>129077.79999999999</v>
      </c>
      <c r="R328" s="837">
        <v>0.7509161472760848</v>
      </c>
      <c r="S328" s="850">
        <v>19.099999999999998</v>
      </c>
    </row>
    <row r="329" spans="1:19" ht="14.45" customHeight="1" x14ac:dyDescent="0.2">
      <c r="A329" s="831" t="s">
        <v>1827</v>
      </c>
      <c r="B329" s="832" t="s">
        <v>1828</v>
      </c>
      <c r="C329" s="832" t="s">
        <v>567</v>
      </c>
      <c r="D329" s="832" t="s">
        <v>915</v>
      </c>
      <c r="E329" s="832" t="s">
        <v>1897</v>
      </c>
      <c r="F329" s="832" t="s">
        <v>1898</v>
      </c>
      <c r="G329" s="832" t="s">
        <v>1899</v>
      </c>
      <c r="H329" s="849">
        <v>13</v>
      </c>
      <c r="I329" s="849">
        <v>481</v>
      </c>
      <c r="J329" s="832">
        <v>0.24074074074074073</v>
      </c>
      <c r="K329" s="832">
        <v>37</v>
      </c>
      <c r="L329" s="849">
        <v>54</v>
      </c>
      <c r="M329" s="849">
        <v>1998</v>
      </c>
      <c r="N329" s="832">
        <v>1</v>
      </c>
      <c r="O329" s="832">
        <v>37</v>
      </c>
      <c r="P329" s="849">
        <v>70</v>
      </c>
      <c r="Q329" s="849">
        <v>2660</v>
      </c>
      <c r="R329" s="837">
        <v>1.3313313313313313</v>
      </c>
      <c r="S329" s="850">
        <v>38</v>
      </c>
    </row>
    <row r="330" spans="1:19" ht="14.45" customHeight="1" x14ac:dyDescent="0.2">
      <c r="A330" s="831" t="s">
        <v>1827</v>
      </c>
      <c r="B330" s="832" t="s">
        <v>1828</v>
      </c>
      <c r="C330" s="832" t="s">
        <v>567</v>
      </c>
      <c r="D330" s="832" t="s">
        <v>915</v>
      </c>
      <c r="E330" s="832" t="s">
        <v>1897</v>
      </c>
      <c r="F330" s="832" t="s">
        <v>1902</v>
      </c>
      <c r="G330" s="832" t="s">
        <v>1903</v>
      </c>
      <c r="H330" s="849">
        <v>327</v>
      </c>
      <c r="I330" s="849">
        <v>57879</v>
      </c>
      <c r="J330" s="832">
        <v>0.8812003288572211</v>
      </c>
      <c r="K330" s="832">
        <v>177</v>
      </c>
      <c r="L330" s="849">
        <v>369</v>
      </c>
      <c r="M330" s="849">
        <v>65682</v>
      </c>
      <c r="N330" s="832">
        <v>1</v>
      </c>
      <c r="O330" s="832">
        <v>178</v>
      </c>
      <c r="P330" s="849">
        <v>280</v>
      </c>
      <c r="Q330" s="849">
        <v>50120</v>
      </c>
      <c r="R330" s="837">
        <v>0.76307055205383512</v>
      </c>
      <c r="S330" s="850">
        <v>179</v>
      </c>
    </row>
    <row r="331" spans="1:19" ht="14.45" customHeight="1" x14ac:dyDescent="0.2">
      <c r="A331" s="831" t="s">
        <v>1827</v>
      </c>
      <c r="B331" s="832" t="s">
        <v>1828</v>
      </c>
      <c r="C331" s="832" t="s">
        <v>567</v>
      </c>
      <c r="D331" s="832" t="s">
        <v>915</v>
      </c>
      <c r="E331" s="832" t="s">
        <v>1897</v>
      </c>
      <c r="F331" s="832" t="s">
        <v>1904</v>
      </c>
      <c r="G331" s="832" t="s">
        <v>1905</v>
      </c>
      <c r="H331" s="849"/>
      <c r="I331" s="849"/>
      <c r="J331" s="832"/>
      <c r="K331" s="832"/>
      <c r="L331" s="849">
        <v>2</v>
      </c>
      <c r="M331" s="849">
        <v>704</v>
      </c>
      <c r="N331" s="832">
        <v>1</v>
      </c>
      <c r="O331" s="832">
        <v>352</v>
      </c>
      <c r="P331" s="849"/>
      <c r="Q331" s="849"/>
      <c r="R331" s="837"/>
      <c r="S331" s="850"/>
    </row>
    <row r="332" spans="1:19" ht="14.45" customHeight="1" x14ac:dyDescent="0.2">
      <c r="A332" s="831" t="s">
        <v>1827</v>
      </c>
      <c r="B332" s="832" t="s">
        <v>1828</v>
      </c>
      <c r="C332" s="832" t="s">
        <v>567</v>
      </c>
      <c r="D332" s="832" t="s">
        <v>915</v>
      </c>
      <c r="E332" s="832" t="s">
        <v>1897</v>
      </c>
      <c r="F332" s="832" t="s">
        <v>1906</v>
      </c>
      <c r="G332" s="832" t="s">
        <v>1907</v>
      </c>
      <c r="H332" s="849"/>
      <c r="I332" s="849"/>
      <c r="J332" s="832"/>
      <c r="K332" s="832"/>
      <c r="L332" s="849">
        <v>6</v>
      </c>
      <c r="M332" s="849">
        <v>1908</v>
      </c>
      <c r="N332" s="832">
        <v>1</v>
      </c>
      <c r="O332" s="832">
        <v>318</v>
      </c>
      <c r="P332" s="849">
        <v>10</v>
      </c>
      <c r="Q332" s="849">
        <v>3190</v>
      </c>
      <c r="R332" s="837">
        <v>1.6719077568134173</v>
      </c>
      <c r="S332" s="850">
        <v>319</v>
      </c>
    </row>
    <row r="333" spans="1:19" ht="14.45" customHeight="1" x14ac:dyDescent="0.2">
      <c r="A333" s="831" t="s">
        <v>1827</v>
      </c>
      <c r="B333" s="832" t="s">
        <v>1828</v>
      </c>
      <c r="C333" s="832" t="s">
        <v>567</v>
      </c>
      <c r="D333" s="832" t="s">
        <v>915</v>
      </c>
      <c r="E333" s="832" t="s">
        <v>1897</v>
      </c>
      <c r="F333" s="832" t="s">
        <v>1910</v>
      </c>
      <c r="G333" s="832" t="s">
        <v>1911</v>
      </c>
      <c r="H333" s="849">
        <v>1</v>
      </c>
      <c r="I333" s="849">
        <v>2039</v>
      </c>
      <c r="J333" s="832">
        <v>0.16658496732026143</v>
      </c>
      <c r="K333" s="832">
        <v>2039</v>
      </c>
      <c r="L333" s="849">
        <v>6</v>
      </c>
      <c r="M333" s="849">
        <v>12240</v>
      </c>
      <c r="N333" s="832">
        <v>1</v>
      </c>
      <c r="O333" s="832">
        <v>2040</v>
      </c>
      <c r="P333" s="849">
        <v>13</v>
      </c>
      <c r="Q333" s="849">
        <v>26611</v>
      </c>
      <c r="R333" s="837">
        <v>2.1741013071895425</v>
      </c>
      <c r="S333" s="850">
        <v>2047</v>
      </c>
    </row>
    <row r="334" spans="1:19" ht="14.45" customHeight="1" x14ac:dyDescent="0.2">
      <c r="A334" s="831" t="s">
        <v>1827</v>
      </c>
      <c r="B334" s="832" t="s">
        <v>1828</v>
      </c>
      <c r="C334" s="832" t="s">
        <v>567</v>
      </c>
      <c r="D334" s="832" t="s">
        <v>915</v>
      </c>
      <c r="E334" s="832" t="s">
        <v>1897</v>
      </c>
      <c r="F334" s="832" t="s">
        <v>1912</v>
      </c>
      <c r="G334" s="832" t="s">
        <v>1913</v>
      </c>
      <c r="H334" s="849"/>
      <c r="I334" s="849"/>
      <c r="J334" s="832"/>
      <c r="K334" s="832"/>
      <c r="L334" s="849"/>
      <c r="M334" s="849"/>
      <c r="N334" s="832"/>
      <c r="O334" s="832"/>
      <c r="P334" s="849">
        <v>1</v>
      </c>
      <c r="Q334" s="849">
        <v>3073</v>
      </c>
      <c r="R334" s="837"/>
      <c r="S334" s="850">
        <v>3073</v>
      </c>
    </row>
    <row r="335" spans="1:19" ht="14.45" customHeight="1" x14ac:dyDescent="0.2">
      <c r="A335" s="831" t="s">
        <v>1827</v>
      </c>
      <c r="B335" s="832" t="s">
        <v>1828</v>
      </c>
      <c r="C335" s="832" t="s">
        <v>567</v>
      </c>
      <c r="D335" s="832" t="s">
        <v>915</v>
      </c>
      <c r="E335" s="832" t="s">
        <v>1897</v>
      </c>
      <c r="F335" s="832" t="s">
        <v>1914</v>
      </c>
      <c r="G335" s="832" t="s">
        <v>1915</v>
      </c>
      <c r="H335" s="849"/>
      <c r="I335" s="849"/>
      <c r="J335" s="832"/>
      <c r="K335" s="832"/>
      <c r="L335" s="849"/>
      <c r="M335" s="849"/>
      <c r="N335" s="832"/>
      <c r="O335" s="832"/>
      <c r="P335" s="849">
        <v>1</v>
      </c>
      <c r="Q335" s="849">
        <v>671</v>
      </c>
      <c r="R335" s="837"/>
      <c r="S335" s="850">
        <v>671</v>
      </c>
    </row>
    <row r="336" spans="1:19" ht="14.45" customHeight="1" x14ac:dyDescent="0.2">
      <c r="A336" s="831" t="s">
        <v>1827</v>
      </c>
      <c r="B336" s="832" t="s">
        <v>1828</v>
      </c>
      <c r="C336" s="832" t="s">
        <v>567</v>
      </c>
      <c r="D336" s="832" t="s">
        <v>915</v>
      </c>
      <c r="E336" s="832" t="s">
        <v>1897</v>
      </c>
      <c r="F336" s="832" t="s">
        <v>1916</v>
      </c>
      <c r="G336" s="832" t="s">
        <v>1917</v>
      </c>
      <c r="H336" s="849"/>
      <c r="I336" s="849"/>
      <c r="J336" s="832"/>
      <c r="K336" s="832"/>
      <c r="L336" s="849">
        <v>1</v>
      </c>
      <c r="M336" s="849">
        <v>1350</v>
      </c>
      <c r="N336" s="832">
        <v>1</v>
      </c>
      <c r="O336" s="832">
        <v>1350</v>
      </c>
      <c r="P336" s="849"/>
      <c r="Q336" s="849"/>
      <c r="R336" s="837"/>
      <c r="S336" s="850"/>
    </row>
    <row r="337" spans="1:19" ht="14.45" customHeight="1" x14ac:dyDescent="0.2">
      <c r="A337" s="831" t="s">
        <v>1827</v>
      </c>
      <c r="B337" s="832" t="s">
        <v>1828</v>
      </c>
      <c r="C337" s="832" t="s">
        <v>567</v>
      </c>
      <c r="D337" s="832" t="s">
        <v>915</v>
      </c>
      <c r="E337" s="832" t="s">
        <v>1897</v>
      </c>
      <c r="F337" s="832" t="s">
        <v>1918</v>
      </c>
      <c r="G337" s="832" t="s">
        <v>1919</v>
      </c>
      <c r="H337" s="849">
        <v>1</v>
      </c>
      <c r="I337" s="849">
        <v>1431</v>
      </c>
      <c r="J337" s="832">
        <v>9.9930167597765365E-2</v>
      </c>
      <c r="K337" s="832">
        <v>1431</v>
      </c>
      <c r="L337" s="849">
        <v>10</v>
      </c>
      <c r="M337" s="849">
        <v>14320</v>
      </c>
      <c r="N337" s="832">
        <v>1</v>
      </c>
      <c r="O337" s="832">
        <v>1432</v>
      </c>
      <c r="P337" s="849">
        <v>15</v>
      </c>
      <c r="Q337" s="849">
        <v>21555</v>
      </c>
      <c r="R337" s="837">
        <v>1.5052374301675977</v>
      </c>
      <c r="S337" s="850">
        <v>1437</v>
      </c>
    </row>
    <row r="338" spans="1:19" ht="14.45" customHeight="1" x14ac:dyDescent="0.2">
      <c r="A338" s="831" t="s">
        <v>1827</v>
      </c>
      <c r="B338" s="832" t="s">
        <v>1828</v>
      </c>
      <c r="C338" s="832" t="s">
        <v>567</v>
      </c>
      <c r="D338" s="832" t="s">
        <v>915</v>
      </c>
      <c r="E338" s="832" t="s">
        <v>1897</v>
      </c>
      <c r="F338" s="832" t="s">
        <v>1920</v>
      </c>
      <c r="G338" s="832" t="s">
        <v>1921</v>
      </c>
      <c r="H338" s="849">
        <v>1</v>
      </c>
      <c r="I338" s="849">
        <v>1912</v>
      </c>
      <c r="J338" s="832">
        <v>0.12482862179277926</v>
      </c>
      <c r="K338" s="832">
        <v>1912</v>
      </c>
      <c r="L338" s="849">
        <v>8</v>
      </c>
      <c r="M338" s="849">
        <v>15317</v>
      </c>
      <c r="N338" s="832">
        <v>1</v>
      </c>
      <c r="O338" s="832">
        <v>1914.625</v>
      </c>
      <c r="P338" s="849">
        <v>11</v>
      </c>
      <c r="Q338" s="849">
        <v>21120</v>
      </c>
      <c r="R338" s="837">
        <v>1.3788600900959718</v>
      </c>
      <c r="S338" s="850">
        <v>1920</v>
      </c>
    </row>
    <row r="339" spans="1:19" ht="14.45" customHeight="1" x14ac:dyDescent="0.2">
      <c r="A339" s="831" t="s">
        <v>1827</v>
      </c>
      <c r="B339" s="832" t="s">
        <v>1828</v>
      </c>
      <c r="C339" s="832" t="s">
        <v>567</v>
      </c>
      <c r="D339" s="832" t="s">
        <v>915</v>
      </c>
      <c r="E339" s="832" t="s">
        <v>1897</v>
      </c>
      <c r="F339" s="832" t="s">
        <v>1924</v>
      </c>
      <c r="G339" s="832" t="s">
        <v>1925</v>
      </c>
      <c r="H339" s="849"/>
      <c r="I339" s="849"/>
      <c r="J339" s="832"/>
      <c r="K339" s="832"/>
      <c r="L339" s="849">
        <v>12</v>
      </c>
      <c r="M339" s="849">
        <v>14568</v>
      </c>
      <c r="N339" s="832">
        <v>1</v>
      </c>
      <c r="O339" s="832">
        <v>1214</v>
      </c>
      <c r="P339" s="849">
        <v>12</v>
      </c>
      <c r="Q339" s="849">
        <v>14628</v>
      </c>
      <c r="R339" s="837">
        <v>1.0041186161449753</v>
      </c>
      <c r="S339" s="850">
        <v>1219</v>
      </c>
    </row>
    <row r="340" spans="1:19" ht="14.45" customHeight="1" x14ac:dyDescent="0.2">
      <c r="A340" s="831" t="s">
        <v>1827</v>
      </c>
      <c r="B340" s="832" t="s">
        <v>1828</v>
      </c>
      <c r="C340" s="832" t="s">
        <v>567</v>
      </c>
      <c r="D340" s="832" t="s">
        <v>915</v>
      </c>
      <c r="E340" s="832" t="s">
        <v>1897</v>
      </c>
      <c r="F340" s="832" t="s">
        <v>1928</v>
      </c>
      <c r="G340" s="832" t="s">
        <v>1929</v>
      </c>
      <c r="H340" s="849">
        <v>1</v>
      </c>
      <c r="I340" s="849">
        <v>682</v>
      </c>
      <c r="J340" s="832">
        <v>4.3478260869565216E-2</v>
      </c>
      <c r="K340" s="832">
        <v>682</v>
      </c>
      <c r="L340" s="849">
        <v>23</v>
      </c>
      <c r="M340" s="849">
        <v>15686</v>
      </c>
      <c r="N340" s="832">
        <v>1</v>
      </c>
      <c r="O340" s="832">
        <v>682</v>
      </c>
      <c r="P340" s="849">
        <v>53</v>
      </c>
      <c r="Q340" s="849">
        <v>36305</v>
      </c>
      <c r="R340" s="837">
        <v>2.3144842534744359</v>
      </c>
      <c r="S340" s="850">
        <v>685</v>
      </c>
    </row>
    <row r="341" spans="1:19" ht="14.45" customHeight="1" x14ac:dyDescent="0.2">
      <c r="A341" s="831" t="s">
        <v>1827</v>
      </c>
      <c r="B341" s="832" t="s">
        <v>1828</v>
      </c>
      <c r="C341" s="832" t="s">
        <v>567</v>
      </c>
      <c r="D341" s="832" t="s">
        <v>915</v>
      </c>
      <c r="E341" s="832" t="s">
        <v>1897</v>
      </c>
      <c r="F341" s="832" t="s">
        <v>1930</v>
      </c>
      <c r="G341" s="832" t="s">
        <v>1931</v>
      </c>
      <c r="H341" s="849">
        <v>8</v>
      </c>
      <c r="I341" s="849">
        <v>5736</v>
      </c>
      <c r="J341" s="832">
        <v>1.1428571428571428</v>
      </c>
      <c r="K341" s="832">
        <v>717</v>
      </c>
      <c r="L341" s="849">
        <v>7</v>
      </c>
      <c r="M341" s="849">
        <v>5019</v>
      </c>
      <c r="N341" s="832">
        <v>1</v>
      </c>
      <c r="O341" s="832">
        <v>717</v>
      </c>
      <c r="P341" s="849">
        <v>15</v>
      </c>
      <c r="Q341" s="849">
        <v>10800</v>
      </c>
      <c r="R341" s="837">
        <v>2.1518230723251643</v>
      </c>
      <c r="S341" s="850">
        <v>720</v>
      </c>
    </row>
    <row r="342" spans="1:19" ht="14.45" customHeight="1" x14ac:dyDescent="0.2">
      <c r="A342" s="831" t="s">
        <v>1827</v>
      </c>
      <c r="B342" s="832" t="s">
        <v>1828</v>
      </c>
      <c r="C342" s="832" t="s">
        <v>567</v>
      </c>
      <c r="D342" s="832" t="s">
        <v>915</v>
      </c>
      <c r="E342" s="832" t="s">
        <v>1897</v>
      </c>
      <c r="F342" s="832" t="s">
        <v>1932</v>
      </c>
      <c r="G342" s="832" t="s">
        <v>1933</v>
      </c>
      <c r="H342" s="849">
        <v>1</v>
      </c>
      <c r="I342" s="849">
        <v>2638</v>
      </c>
      <c r="J342" s="832">
        <v>0.99886406664142369</v>
      </c>
      <c r="K342" s="832">
        <v>2638</v>
      </c>
      <c r="L342" s="849">
        <v>1</v>
      </c>
      <c r="M342" s="849">
        <v>2641</v>
      </c>
      <c r="N342" s="832">
        <v>1</v>
      </c>
      <c r="O342" s="832">
        <v>2641</v>
      </c>
      <c r="P342" s="849"/>
      <c r="Q342" s="849"/>
      <c r="R342" s="837"/>
      <c r="S342" s="850"/>
    </row>
    <row r="343" spans="1:19" ht="14.45" customHeight="1" x14ac:dyDescent="0.2">
      <c r="A343" s="831" t="s">
        <v>1827</v>
      </c>
      <c r="B343" s="832" t="s">
        <v>1828</v>
      </c>
      <c r="C343" s="832" t="s">
        <v>567</v>
      </c>
      <c r="D343" s="832" t="s">
        <v>915</v>
      </c>
      <c r="E343" s="832" t="s">
        <v>1897</v>
      </c>
      <c r="F343" s="832" t="s">
        <v>1934</v>
      </c>
      <c r="G343" s="832" t="s">
        <v>1935</v>
      </c>
      <c r="H343" s="849">
        <v>16</v>
      </c>
      <c r="I343" s="849">
        <v>29200</v>
      </c>
      <c r="J343" s="832">
        <v>8.4164408831498241E-2</v>
      </c>
      <c r="K343" s="832">
        <v>1825</v>
      </c>
      <c r="L343" s="849">
        <v>190</v>
      </c>
      <c r="M343" s="849">
        <v>346940</v>
      </c>
      <c r="N343" s="832">
        <v>1</v>
      </c>
      <c r="O343" s="832">
        <v>1826</v>
      </c>
      <c r="P343" s="849">
        <v>417</v>
      </c>
      <c r="Q343" s="849">
        <v>763527</v>
      </c>
      <c r="R343" s="837">
        <v>2.2007465267769644</v>
      </c>
      <c r="S343" s="850">
        <v>1831</v>
      </c>
    </row>
    <row r="344" spans="1:19" ht="14.45" customHeight="1" x14ac:dyDescent="0.2">
      <c r="A344" s="831" t="s">
        <v>1827</v>
      </c>
      <c r="B344" s="832" t="s">
        <v>1828</v>
      </c>
      <c r="C344" s="832" t="s">
        <v>567</v>
      </c>
      <c r="D344" s="832" t="s">
        <v>915</v>
      </c>
      <c r="E344" s="832" t="s">
        <v>1897</v>
      </c>
      <c r="F344" s="832" t="s">
        <v>1936</v>
      </c>
      <c r="G344" s="832" t="s">
        <v>1937</v>
      </c>
      <c r="H344" s="849">
        <v>1</v>
      </c>
      <c r="I344" s="849">
        <v>429</v>
      </c>
      <c r="J344" s="832">
        <v>0.11085271317829458</v>
      </c>
      <c r="K344" s="832">
        <v>429</v>
      </c>
      <c r="L344" s="849">
        <v>9</v>
      </c>
      <c r="M344" s="849">
        <v>3870</v>
      </c>
      <c r="N344" s="832">
        <v>1</v>
      </c>
      <c r="O344" s="832">
        <v>430</v>
      </c>
      <c r="P344" s="849">
        <v>16</v>
      </c>
      <c r="Q344" s="849">
        <v>6896</v>
      </c>
      <c r="R344" s="837">
        <v>1.7819121447028423</v>
      </c>
      <c r="S344" s="850">
        <v>431</v>
      </c>
    </row>
    <row r="345" spans="1:19" ht="14.45" customHeight="1" x14ac:dyDescent="0.2">
      <c r="A345" s="831" t="s">
        <v>1827</v>
      </c>
      <c r="B345" s="832" t="s">
        <v>1828</v>
      </c>
      <c r="C345" s="832" t="s">
        <v>567</v>
      </c>
      <c r="D345" s="832" t="s">
        <v>915</v>
      </c>
      <c r="E345" s="832" t="s">
        <v>1897</v>
      </c>
      <c r="F345" s="832" t="s">
        <v>1938</v>
      </c>
      <c r="G345" s="832" t="s">
        <v>1939</v>
      </c>
      <c r="H345" s="849">
        <v>18</v>
      </c>
      <c r="I345" s="849">
        <v>63360</v>
      </c>
      <c r="J345" s="832">
        <v>1.1243611584327087</v>
      </c>
      <c r="K345" s="832">
        <v>3520</v>
      </c>
      <c r="L345" s="849">
        <v>16</v>
      </c>
      <c r="M345" s="849">
        <v>56352</v>
      </c>
      <c r="N345" s="832">
        <v>1</v>
      </c>
      <c r="O345" s="832">
        <v>3522</v>
      </c>
      <c r="P345" s="849">
        <v>40</v>
      </c>
      <c r="Q345" s="849">
        <v>141320</v>
      </c>
      <c r="R345" s="837">
        <v>2.5078080636002271</v>
      </c>
      <c r="S345" s="850">
        <v>3533</v>
      </c>
    </row>
    <row r="346" spans="1:19" ht="14.45" customHeight="1" x14ac:dyDescent="0.2">
      <c r="A346" s="831" t="s">
        <v>1827</v>
      </c>
      <c r="B346" s="832" t="s">
        <v>1828</v>
      </c>
      <c r="C346" s="832" t="s">
        <v>567</v>
      </c>
      <c r="D346" s="832" t="s">
        <v>915</v>
      </c>
      <c r="E346" s="832" t="s">
        <v>1897</v>
      </c>
      <c r="F346" s="832" t="s">
        <v>1942</v>
      </c>
      <c r="G346" s="832" t="s">
        <v>1943</v>
      </c>
      <c r="H346" s="849">
        <v>312</v>
      </c>
      <c r="I346" s="849">
        <v>10400</v>
      </c>
      <c r="J346" s="832">
        <v>1.0064509635800234</v>
      </c>
      <c r="K346" s="832">
        <v>33.333333333333336</v>
      </c>
      <c r="L346" s="849">
        <v>310</v>
      </c>
      <c r="M346" s="849">
        <v>10333.34</v>
      </c>
      <c r="N346" s="832">
        <v>1</v>
      </c>
      <c r="O346" s="832">
        <v>33.333354838709681</v>
      </c>
      <c r="P346" s="849">
        <v>279</v>
      </c>
      <c r="Q346" s="849">
        <v>9300</v>
      </c>
      <c r="R346" s="837">
        <v>0.89999941935521333</v>
      </c>
      <c r="S346" s="850">
        <v>33.333333333333336</v>
      </c>
    </row>
    <row r="347" spans="1:19" ht="14.45" customHeight="1" x14ac:dyDescent="0.2">
      <c r="A347" s="831" t="s">
        <v>1827</v>
      </c>
      <c r="B347" s="832" t="s">
        <v>1828</v>
      </c>
      <c r="C347" s="832" t="s">
        <v>567</v>
      </c>
      <c r="D347" s="832" t="s">
        <v>915</v>
      </c>
      <c r="E347" s="832" t="s">
        <v>1897</v>
      </c>
      <c r="F347" s="832" t="s">
        <v>1944</v>
      </c>
      <c r="G347" s="832" t="s">
        <v>1945</v>
      </c>
      <c r="H347" s="849">
        <v>327</v>
      </c>
      <c r="I347" s="849">
        <v>12099</v>
      </c>
      <c r="J347" s="832">
        <v>0.89100817438692093</v>
      </c>
      <c r="K347" s="832">
        <v>37</v>
      </c>
      <c r="L347" s="849">
        <v>367</v>
      </c>
      <c r="M347" s="849">
        <v>13579</v>
      </c>
      <c r="N347" s="832">
        <v>1</v>
      </c>
      <c r="O347" s="832">
        <v>37</v>
      </c>
      <c r="P347" s="849">
        <v>280</v>
      </c>
      <c r="Q347" s="849">
        <v>10640</v>
      </c>
      <c r="R347" s="837">
        <v>0.78356285440754103</v>
      </c>
      <c r="S347" s="850">
        <v>38</v>
      </c>
    </row>
    <row r="348" spans="1:19" ht="14.45" customHeight="1" x14ac:dyDescent="0.2">
      <c r="A348" s="831" t="s">
        <v>1827</v>
      </c>
      <c r="B348" s="832" t="s">
        <v>1828</v>
      </c>
      <c r="C348" s="832" t="s">
        <v>567</v>
      </c>
      <c r="D348" s="832" t="s">
        <v>915</v>
      </c>
      <c r="E348" s="832" t="s">
        <v>1897</v>
      </c>
      <c r="F348" s="832" t="s">
        <v>1950</v>
      </c>
      <c r="G348" s="832" t="s">
        <v>1951</v>
      </c>
      <c r="H348" s="849">
        <v>2</v>
      </c>
      <c r="I348" s="849">
        <v>874</v>
      </c>
      <c r="J348" s="832">
        <v>0.66514459665144599</v>
      </c>
      <c r="K348" s="832">
        <v>437</v>
      </c>
      <c r="L348" s="849">
        <v>3</v>
      </c>
      <c r="M348" s="849">
        <v>1314</v>
      </c>
      <c r="N348" s="832">
        <v>1</v>
      </c>
      <c r="O348" s="832">
        <v>438</v>
      </c>
      <c r="P348" s="849">
        <v>19</v>
      </c>
      <c r="Q348" s="849">
        <v>8322</v>
      </c>
      <c r="R348" s="837">
        <v>6.333333333333333</v>
      </c>
      <c r="S348" s="850">
        <v>438</v>
      </c>
    </row>
    <row r="349" spans="1:19" ht="14.45" customHeight="1" x14ac:dyDescent="0.2">
      <c r="A349" s="831" t="s">
        <v>1827</v>
      </c>
      <c r="B349" s="832" t="s">
        <v>1828</v>
      </c>
      <c r="C349" s="832" t="s">
        <v>567</v>
      </c>
      <c r="D349" s="832" t="s">
        <v>915</v>
      </c>
      <c r="E349" s="832" t="s">
        <v>1897</v>
      </c>
      <c r="F349" s="832" t="s">
        <v>1952</v>
      </c>
      <c r="G349" s="832" t="s">
        <v>1953</v>
      </c>
      <c r="H349" s="849">
        <v>6</v>
      </c>
      <c r="I349" s="849">
        <v>8052</v>
      </c>
      <c r="J349" s="832">
        <v>7.9975367745652115E-2</v>
      </c>
      <c r="K349" s="832">
        <v>1342</v>
      </c>
      <c r="L349" s="849">
        <v>75</v>
      </c>
      <c r="M349" s="849">
        <v>100681</v>
      </c>
      <c r="N349" s="832">
        <v>1</v>
      </c>
      <c r="O349" s="832">
        <v>1342.4133333333334</v>
      </c>
      <c r="P349" s="849">
        <v>147</v>
      </c>
      <c r="Q349" s="849">
        <v>198009</v>
      </c>
      <c r="R349" s="837">
        <v>1.9666967948272265</v>
      </c>
      <c r="S349" s="850">
        <v>1347</v>
      </c>
    </row>
    <row r="350" spans="1:19" ht="14.45" customHeight="1" x14ac:dyDescent="0.2">
      <c r="A350" s="831" t="s">
        <v>1827</v>
      </c>
      <c r="B350" s="832" t="s">
        <v>1828</v>
      </c>
      <c r="C350" s="832" t="s">
        <v>567</v>
      </c>
      <c r="D350" s="832" t="s">
        <v>915</v>
      </c>
      <c r="E350" s="832" t="s">
        <v>1897</v>
      </c>
      <c r="F350" s="832" t="s">
        <v>1954</v>
      </c>
      <c r="G350" s="832" t="s">
        <v>1955</v>
      </c>
      <c r="H350" s="849">
        <v>2</v>
      </c>
      <c r="I350" s="849">
        <v>1018</v>
      </c>
      <c r="J350" s="832">
        <v>6.6453423852731897E-2</v>
      </c>
      <c r="K350" s="832">
        <v>509</v>
      </c>
      <c r="L350" s="849">
        <v>30</v>
      </c>
      <c r="M350" s="849">
        <v>15319</v>
      </c>
      <c r="N350" s="832">
        <v>1</v>
      </c>
      <c r="O350" s="832">
        <v>510.63333333333333</v>
      </c>
      <c r="P350" s="849">
        <v>62</v>
      </c>
      <c r="Q350" s="849">
        <v>31744</v>
      </c>
      <c r="R350" s="837">
        <v>2.0721979241464847</v>
      </c>
      <c r="S350" s="850">
        <v>512</v>
      </c>
    </row>
    <row r="351" spans="1:19" ht="14.45" customHeight="1" x14ac:dyDescent="0.2">
      <c r="A351" s="831" t="s">
        <v>1827</v>
      </c>
      <c r="B351" s="832" t="s">
        <v>1828</v>
      </c>
      <c r="C351" s="832" t="s">
        <v>567</v>
      </c>
      <c r="D351" s="832" t="s">
        <v>915</v>
      </c>
      <c r="E351" s="832" t="s">
        <v>1897</v>
      </c>
      <c r="F351" s="832" t="s">
        <v>1956</v>
      </c>
      <c r="G351" s="832" t="s">
        <v>1957</v>
      </c>
      <c r="H351" s="849"/>
      <c r="I351" s="849"/>
      <c r="J351" s="832"/>
      <c r="K351" s="832"/>
      <c r="L351" s="849">
        <v>8</v>
      </c>
      <c r="M351" s="849">
        <v>18664</v>
      </c>
      <c r="N351" s="832">
        <v>1</v>
      </c>
      <c r="O351" s="832">
        <v>2333</v>
      </c>
      <c r="P351" s="849">
        <v>10</v>
      </c>
      <c r="Q351" s="849">
        <v>23420</v>
      </c>
      <c r="R351" s="837">
        <v>1.2548221174453493</v>
      </c>
      <c r="S351" s="850">
        <v>2342</v>
      </c>
    </row>
    <row r="352" spans="1:19" ht="14.45" customHeight="1" x14ac:dyDescent="0.2">
      <c r="A352" s="831" t="s">
        <v>1827</v>
      </c>
      <c r="B352" s="832" t="s">
        <v>1828</v>
      </c>
      <c r="C352" s="832" t="s">
        <v>567</v>
      </c>
      <c r="D352" s="832" t="s">
        <v>915</v>
      </c>
      <c r="E352" s="832" t="s">
        <v>1897</v>
      </c>
      <c r="F352" s="832" t="s">
        <v>1958</v>
      </c>
      <c r="G352" s="832" t="s">
        <v>1959</v>
      </c>
      <c r="H352" s="849"/>
      <c r="I352" s="849"/>
      <c r="J352" s="832"/>
      <c r="K352" s="832"/>
      <c r="L352" s="849">
        <v>12</v>
      </c>
      <c r="M352" s="849">
        <v>31788</v>
      </c>
      <c r="N352" s="832">
        <v>1</v>
      </c>
      <c r="O352" s="832">
        <v>2649</v>
      </c>
      <c r="P352" s="849">
        <v>11</v>
      </c>
      <c r="Q352" s="849">
        <v>29238</v>
      </c>
      <c r="R352" s="837">
        <v>0.91978104945262362</v>
      </c>
      <c r="S352" s="850">
        <v>2658</v>
      </c>
    </row>
    <row r="353" spans="1:19" ht="14.45" customHeight="1" x14ac:dyDescent="0.2">
      <c r="A353" s="831" t="s">
        <v>1827</v>
      </c>
      <c r="B353" s="832" t="s">
        <v>1828</v>
      </c>
      <c r="C353" s="832" t="s">
        <v>567</v>
      </c>
      <c r="D353" s="832" t="s">
        <v>915</v>
      </c>
      <c r="E353" s="832" t="s">
        <v>1897</v>
      </c>
      <c r="F353" s="832" t="s">
        <v>1960</v>
      </c>
      <c r="G353" s="832" t="s">
        <v>1961</v>
      </c>
      <c r="H353" s="849"/>
      <c r="I353" s="849"/>
      <c r="J353" s="832"/>
      <c r="K353" s="832"/>
      <c r="L353" s="849">
        <v>1</v>
      </c>
      <c r="M353" s="849">
        <v>355</v>
      </c>
      <c r="N353" s="832">
        <v>1</v>
      </c>
      <c r="O353" s="832">
        <v>355</v>
      </c>
      <c r="P353" s="849"/>
      <c r="Q353" s="849"/>
      <c r="R353" s="837"/>
      <c r="S353" s="850"/>
    </row>
    <row r="354" spans="1:19" ht="14.45" customHeight="1" x14ac:dyDescent="0.2">
      <c r="A354" s="831" t="s">
        <v>1827</v>
      </c>
      <c r="B354" s="832" t="s">
        <v>1828</v>
      </c>
      <c r="C354" s="832" t="s">
        <v>567</v>
      </c>
      <c r="D354" s="832" t="s">
        <v>915</v>
      </c>
      <c r="E354" s="832" t="s">
        <v>1897</v>
      </c>
      <c r="F354" s="832" t="s">
        <v>1962</v>
      </c>
      <c r="G354" s="832" t="s">
        <v>1963</v>
      </c>
      <c r="H354" s="849"/>
      <c r="I354" s="849"/>
      <c r="J354" s="832"/>
      <c r="K354" s="832"/>
      <c r="L354" s="849">
        <v>1</v>
      </c>
      <c r="M354" s="849">
        <v>702</v>
      </c>
      <c r="N354" s="832">
        <v>1</v>
      </c>
      <c r="O354" s="832">
        <v>702</v>
      </c>
      <c r="P354" s="849"/>
      <c r="Q354" s="849"/>
      <c r="R354" s="837"/>
      <c r="S354" s="850"/>
    </row>
    <row r="355" spans="1:19" ht="14.45" customHeight="1" x14ac:dyDescent="0.2">
      <c r="A355" s="831" t="s">
        <v>1827</v>
      </c>
      <c r="B355" s="832" t="s">
        <v>1828</v>
      </c>
      <c r="C355" s="832" t="s">
        <v>567</v>
      </c>
      <c r="D355" s="832" t="s">
        <v>915</v>
      </c>
      <c r="E355" s="832" t="s">
        <v>1897</v>
      </c>
      <c r="F355" s="832" t="s">
        <v>1964</v>
      </c>
      <c r="G355" s="832" t="s">
        <v>1965</v>
      </c>
      <c r="H355" s="849"/>
      <c r="I355" s="849"/>
      <c r="J355" s="832"/>
      <c r="K355" s="832"/>
      <c r="L355" s="849">
        <v>1</v>
      </c>
      <c r="M355" s="849">
        <v>195</v>
      </c>
      <c r="N355" s="832">
        <v>1</v>
      </c>
      <c r="O355" s="832">
        <v>195</v>
      </c>
      <c r="P355" s="849"/>
      <c r="Q355" s="849"/>
      <c r="R355" s="837"/>
      <c r="S355" s="850"/>
    </row>
    <row r="356" spans="1:19" ht="14.45" customHeight="1" x14ac:dyDescent="0.2">
      <c r="A356" s="831" t="s">
        <v>1827</v>
      </c>
      <c r="B356" s="832" t="s">
        <v>1828</v>
      </c>
      <c r="C356" s="832" t="s">
        <v>567</v>
      </c>
      <c r="D356" s="832" t="s">
        <v>915</v>
      </c>
      <c r="E356" s="832" t="s">
        <v>1897</v>
      </c>
      <c r="F356" s="832" t="s">
        <v>1966</v>
      </c>
      <c r="G356" s="832" t="s">
        <v>1967</v>
      </c>
      <c r="H356" s="849"/>
      <c r="I356" s="849"/>
      <c r="J356" s="832"/>
      <c r="K356" s="832"/>
      <c r="L356" s="849">
        <v>4</v>
      </c>
      <c r="M356" s="849">
        <v>4160</v>
      </c>
      <c r="N356" s="832">
        <v>1</v>
      </c>
      <c r="O356" s="832">
        <v>1040</v>
      </c>
      <c r="P356" s="849">
        <v>2</v>
      </c>
      <c r="Q356" s="849">
        <v>2114</v>
      </c>
      <c r="R356" s="837">
        <v>0.50817307692307689</v>
      </c>
      <c r="S356" s="850">
        <v>1057</v>
      </c>
    </row>
    <row r="357" spans="1:19" ht="14.45" customHeight="1" x14ac:dyDescent="0.2">
      <c r="A357" s="831" t="s">
        <v>1827</v>
      </c>
      <c r="B357" s="832" t="s">
        <v>1828</v>
      </c>
      <c r="C357" s="832" t="s">
        <v>567</v>
      </c>
      <c r="D357" s="832" t="s">
        <v>915</v>
      </c>
      <c r="E357" s="832" t="s">
        <v>1897</v>
      </c>
      <c r="F357" s="832" t="s">
        <v>1968</v>
      </c>
      <c r="G357" s="832" t="s">
        <v>1969</v>
      </c>
      <c r="H357" s="849"/>
      <c r="I357" s="849"/>
      <c r="J357" s="832"/>
      <c r="K357" s="832"/>
      <c r="L357" s="849">
        <v>1</v>
      </c>
      <c r="M357" s="849">
        <v>526</v>
      </c>
      <c r="N357" s="832">
        <v>1</v>
      </c>
      <c r="O357" s="832">
        <v>526</v>
      </c>
      <c r="P357" s="849">
        <v>1</v>
      </c>
      <c r="Q357" s="849">
        <v>527</v>
      </c>
      <c r="R357" s="837">
        <v>1.0019011406844107</v>
      </c>
      <c r="S357" s="850">
        <v>527</v>
      </c>
    </row>
    <row r="358" spans="1:19" ht="14.45" customHeight="1" x14ac:dyDescent="0.2">
      <c r="A358" s="831" t="s">
        <v>1827</v>
      </c>
      <c r="B358" s="832" t="s">
        <v>1828</v>
      </c>
      <c r="C358" s="832" t="s">
        <v>567</v>
      </c>
      <c r="D358" s="832" t="s">
        <v>915</v>
      </c>
      <c r="E358" s="832" t="s">
        <v>1897</v>
      </c>
      <c r="F358" s="832" t="s">
        <v>1970</v>
      </c>
      <c r="G358" s="832" t="s">
        <v>1971</v>
      </c>
      <c r="H358" s="849"/>
      <c r="I358" s="849"/>
      <c r="J358" s="832"/>
      <c r="K358" s="832"/>
      <c r="L358" s="849"/>
      <c r="M358" s="849"/>
      <c r="N358" s="832"/>
      <c r="O358" s="832"/>
      <c r="P358" s="849">
        <v>4</v>
      </c>
      <c r="Q358" s="849">
        <v>572</v>
      </c>
      <c r="R358" s="837"/>
      <c r="S358" s="850">
        <v>143</v>
      </c>
    </row>
    <row r="359" spans="1:19" ht="14.45" customHeight="1" x14ac:dyDescent="0.2">
      <c r="A359" s="831" t="s">
        <v>1827</v>
      </c>
      <c r="B359" s="832" t="s">
        <v>1828</v>
      </c>
      <c r="C359" s="832" t="s">
        <v>567</v>
      </c>
      <c r="D359" s="832" t="s">
        <v>915</v>
      </c>
      <c r="E359" s="832" t="s">
        <v>1897</v>
      </c>
      <c r="F359" s="832" t="s">
        <v>1976</v>
      </c>
      <c r="G359" s="832" t="s">
        <v>1977</v>
      </c>
      <c r="H359" s="849">
        <v>1</v>
      </c>
      <c r="I359" s="849">
        <v>719</v>
      </c>
      <c r="J359" s="832">
        <v>0.1111111111111111</v>
      </c>
      <c r="K359" s="832">
        <v>719</v>
      </c>
      <c r="L359" s="849">
        <v>9</v>
      </c>
      <c r="M359" s="849">
        <v>6471</v>
      </c>
      <c r="N359" s="832">
        <v>1</v>
      </c>
      <c r="O359" s="832">
        <v>719</v>
      </c>
      <c r="P359" s="849">
        <v>10</v>
      </c>
      <c r="Q359" s="849">
        <v>7220</v>
      </c>
      <c r="R359" s="837">
        <v>1.1157471797249265</v>
      </c>
      <c r="S359" s="850">
        <v>722</v>
      </c>
    </row>
    <row r="360" spans="1:19" ht="14.45" customHeight="1" x14ac:dyDescent="0.2">
      <c r="A360" s="831" t="s">
        <v>1827</v>
      </c>
      <c r="B360" s="832" t="s">
        <v>1828</v>
      </c>
      <c r="C360" s="832" t="s">
        <v>567</v>
      </c>
      <c r="D360" s="832" t="s">
        <v>916</v>
      </c>
      <c r="E360" s="832" t="s">
        <v>1832</v>
      </c>
      <c r="F360" s="832" t="s">
        <v>1833</v>
      </c>
      <c r="G360" s="832" t="s">
        <v>1834</v>
      </c>
      <c r="H360" s="849">
        <v>600</v>
      </c>
      <c r="I360" s="849">
        <v>13638</v>
      </c>
      <c r="J360" s="832">
        <v>1.0967254246011322</v>
      </c>
      <c r="K360" s="832">
        <v>22.73</v>
      </c>
      <c r="L360" s="849">
        <v>536</v>
      </c>
      <c r="M360" s="849">
        <v>12435.2</v>
      </c>
      <c r="N360" s="832">
        <v>1</v>
      </c>
      <c r="O360" s="832">
        <v>23.200000000000003</v>
      </c>
      <c r="P360" s="849">
        <v>436</v>
      </c>
      <c r="Q360" s="849">
        <v>11519.12</v>
      </c>
      <c r="R360" s="837">
        <v>0.92633170355120953</v>
      </c>
      <c r="S360" s="850">
        <v>26.42</v>
      </c>
    </row>
    <row r="361" spans="1:19" ht="14.45" customHeight="1" x14ac:dyDescent="0.2">
      <c r="A361" s="831" t="s">
        <v>1827</v>
      </c>
      <c r="B361" s="832" t="s">
        <v>1828</v>
      </c>
      <c r="C361" s="832" t="s">
        <v>567</v>
      </c>
      <c r="D361" s="832" t="s">
        <v>916</v>
      </c>
      <c r="E361" s="832" t="s">
        <v>1832</v>
      </c>
      <c r="F361" s="832" t="s">
        <v>1835</v>
      </c>
      <c r="G361" s="832" t="s">
        <v>1836</v>
      </c>
      <c r="H361" s="849">
        <v>5864</v>
      </c>
      <c r="I361" s="849">
        <v>15164.89</v>
      </c>
      <c r="J361" s="832">
        <v>2.1491520955979264</v>
      </c>
      <c r="K361" s="832">
        <v>2.5860999317871758</v>
      </c>
      <c r="L361" s="849">
        <v>2707</v>
      </c>
      <c r="M361" s="849">
        <v>7056.22</v>
      </c>
      <c r="N361" s="832">
        <v>1</v>
      </c>
      <c r="O361" s="832">
        <v>2.6066568156630958</v>
      </c>
      <c r="P361" s="849">
        <v>5968</v>
      </c>
      <c r="Q361" s="849">
        <v>15383.410000000005</v>
      </c>
      <c r="R361" s="837">
        <v>2.1801205177843102</v>
      </c>
      <c r="S361" s="850">
        <v>2.5776491286863279</v>
      </c>
    </row>
    <row r="362" spans="1:19" ht="14.45" customHeight="1" x14ac:dyDescent="0.2">
      <c r="A362" s="831" t="s">
        <v>1827</v>
      </c>
      <c r="B362" s="832" t="s">
        <v>1828</v>
      </c>
      <c r="C362" s="832" t="s">
        <v>567</v>
      </c>
      <c r="D362" s="832" t="s">
        <v>916</v>
      </c>
      <c r="E362" s="832" t="s">
        <v>1832</v>
      </c>
      <c r="F362" s="832" t="s">
        <v>1837</v>
      </c>
      <c r="G362" s="832" t="s">
        <v>1838</v>
      </c>
      <c r="H362" s="849">
        <v>15032</v>
      </c>
      <c r="I362" s="849">
        <v>107153.32000000002</v>
      </c>
      <c r="J362" s="832">
        <v>1.3942535373126608</v>
      </c>
      <c r="K362" s="832">
        <v>7.1283475252794055</v>
      </c>
      <c r="L362" s="849">
        <v>10678</v>
      </c>
      <c r="M362" s="849">
        <v>76853.539999999964</v>
      </c>
      <c r="N362" s="832">
        <v>1</v>
      </c>
      <c r="O362" s="832">
        <v>7.1973721670724817</v>
      </c>
      <c r="P362" s="849">
        <v>11639.5</v>
      </c>
      <c r="Q362" s="849">
        <v>83184.819999999978</v>
      </c>
      <c r="R362" s="837">
        <v>1.0823811108766104</v>
      </c>
      <c r="S362" s="850">
        <v>7.146769191116455</v>
      </c>
    </row>
    <row r="363" spans="1:19" ht="14.45" customHeight="1" x14ac:dyDescent="0.2">
      <c r="A363" s="831" t="s">
        <v>1827</v>
      </c>
      <c r="B363" s="832" t="s">
        <v>1828</v>
      </c>
      <c r="C363" s="832" t="s">
        <v>567</v>
      </c>
      <c r="D363" s="832" t="s">
        <v>916</v>
      </c>
      <c r="E363" s="832" t="s">
        <v>1832</v>
      </c>
      <c r="F363" s="832" t="s">
        <v>1843</v>
      </c>
      <c r="G363" s="832" t="s">
        <v>1844</v>
      </c>
      <c r="H363" s="849">
        <v>23317</v>
      </c>
      <c r="I363" s="849">
        <v>123537.57</v>
      </c>
      <c r="J363" s="832">
        <v>1.7703235826528376</v>
      </c>
      <c r="K363" s="832">
        <v>5.2981760089205308</v>
      </c>
      <c r="L363" s="849">
        <v>13056</v>
      </c>
      <c r="M363" s="849">
        <v>69782.48000000001</v>
      </c>
      <c r="N363" s="832">
        <v>1</v>
      </c>
      <c r="O363" s="832">
        <v>5.3448590686274517</v>
      </c>
      <c r="P363" s="849">
        <v>31323</v>
      </c>
      <c r="Q363" s="849">
        <v>163976.91000000003</v>
      </c>
      <c r="R363" s="837">
        <v>2.3498292121460862</v>
      </c>
      <c r="S363" s="850">
        <v>5.2350320850493262</v>
      </c>
    </row>
    <row r="364" spans="1:19" ht="14.45" customHeight="1" x14ac:dyDescent="0.2">
      <c r="A364" s="831" t="s">
        <v>1827</v>
      </c>
      <c r="B364" s="832" t="s">
        <v>1828</v>
      </c>
      <c r="C364" s="832" t="s">
        <v>567</v>
      </c>
      <c r="D364" s="832" t="s">
        <v>916</v>
      </c>
      <c r="E364" s="832" t="s">
        <v>1832</v>
      </c>
      <c r="F364" s="832" t="s">
        <v>1845</v>
      </c>
      <c r="G364" s="832" t="s">
        <v>1846</v>
      </c>
      <c r="H364" s="849">
        <v>1147</v>
      </c>
      <c r="I364" s="849">
        <v>10483.58</v>
      </c>
      <c r="J364" s="832">
        <v>1.9655213789948518</v>
      </c>
      <c r="K364" s="832">
        <v>9.14</v>
      </c>
      <c r="L364" s="849">
        <v>578</v>
      </c>
      <c r="M364" s="849">
        <v>5333.74</v>
      </c>
      <c r="N364" s="832">
        <v>1</v>
      </c>
      <c r="O364" s="832">
        <v>9.2279238754325252</v>
      </c>
      <c r="P364" s="849">
        <v>296.10000000000002</v>
      </c>
      <c r="Q364" s="849">
        <v>2736.45</v>
      </c>
      <c r="R364" s="837">
        <v>0.51304525529928346</v>
      </c>
      <c r="S364" s="850">
        <v>9.2416413373860173</v>
      </c>
    </row>
    <row r="365" spans="1:19" ht="14.45" customHeight="1" x14ac:dyDescent="0.2">
      <c r="A365" s="831" t="s">
        <v>1827</v>
      </c>
      <c r="B365" s="832" t="s">
        <v>1828</v>
      </c>
      <c r="C365" s="832" t="s">
        <v>567</v>
      </c>
      <c r="D365" s="832" t="s">
        <v>916</v>
      </c>
      <c r="E365" s="832" t="s">
        <v>1832</v>
      </c>
      <c r="F365" s="832" t="s">
        <v>1847</v>
      </c>
      <c r="G365" s="832" t="s">
        <v>1848</v>
      </c>
      <c r="H365" s="849">
        <v>1838</v>
      </c>
      <c r="I365" s="849">
        <v>16872.84</v>
      </c>
      <c r="J365" s="832">
        <v>3.7359212466621496</v>
      </c>
      <c r="K365" s="832">
        <v>9.18</v>
      </c>
      <c r="L365" s="849">
        <v>484</v>
      </c>
      <c r="M365" s="849">
        <v>4516.38</v>
      </c>
      <c r="N365" s="832">
        <v>1</v>
      </c>
      <c r="O365" s="832">
        <v>9.331363636363637</v>
      </c>
      <c r="P365" s="849">
        <v>877</v>
      </c>
      <c r="Q365" s="849">
        <v>8150.2</v>
      </c>
      <c r="R365" s="837">
        <v>1.8045868593873853</v>
      </c>
      <c r="S365" s="850">
        <v>9.2932725199543906</v>
      </c>
    </row>
    <row r="366" spans="1:19" ht="14.45" customHeight="1" x14ac:dyDescent="0.2">
      <c r="A366" s="831" t="s">
        <v>1827</v>
      </c>
      <c r="B366" s="832" t="s">
        <v>1828</v>
      </c>
      <c r="C366" s="832" t="s">
        <v>567</v>
      </c>
      <c r="D366" s="832" t="s">
        <v>916</v>
      </c>
      <c r="E366" s="832" t="s">
        <v>1832</v>
      </c>
      <c r="F366" s="832" t="s">
        <v>1849</v>
      </c>
      <c r="G366" s="832" t="s">
        <v>1850</v>
      </c>
      <c r="H366" s="849">
        <v>403</v>
      </c>
      <c r="I366" s="849">
        <v>4122.6899999999996</v>
      </c>
      <c r="J366" s="832">
        <v>0.48520273419294696</v>
      </c>
      <c r="K366" s="832">
        <v>10.229999999999999</v>
      </c>
      <c r="L366" s="849">
        <v>837</v>
      </c>
      <c r="M366" s="849">
        <v>8496.84</v>
      </c>
      <c r="N366" s="832">
        <v>1</v>
      </c>
      <c r="O366" s="832">
        <v>10.151541218637993</v>
      </c>
      <c r="P366" s="849">
        <v>2379</v>
      </c>
      <c r="Q366" s="849">
        <v>24430.739999999998</v>
      </c>
      <c r="R366" s="837">
        <v>2.8752736311381639</v>
      </c>
      <c r="S366" s="850">
        <v>10.269331651954602</v>
      </c>
    </row>
    <row r="367" spans="1:19" ht="14.45" customHeight="1" x14ac:dyDescent="0.2">
      <c r="A367" s="831" t="s">
        <v>1827</v>
      </c>
      <c r="B367" s="832" t="s">
        <v>1828</v>
      </c>
      <c r="C367" s="832" t="s">
        <v>567</v>
      </c>
      <c r="D367" s="832" t="s">
        <v>916</v>
      </c>
      <c r="E367" s="832" t="s">
        <v>1832</v>
      </c>
      <c r="F367" s="832" t="s">
        <v>1853</v>
      </c>
      <c r="G367" s="832" t="s">
        <v>1854</v>
      </c>
      <c r="H367" s="849"/>
      <c r="I367" s="849"/>
      <c r="J367" s="832"/>
      <c r="K367" s="832"/>
      <c r="L367" s="849">
        <v>4</v>
      </c>
      <c r="M367" s="849">
        <v>181.16</v>
      </c>
      <c r="N367" s="832">
        <v>1</v>
      </c>
      <c r="O367" s="832">
        <v>45.29</v>
      </c>
      <c r="P367" s="849">
        <v>1.7599999999999998</v>
      </c>
      <c r="Q367" s="849">
        <v>17.41</v>
      </c>
      <c r="R367" s="837">
        <v>9.6102892470744092E-2</v>
      </c>
      <c r="S367" s="850">
        <v>9.892045454545455</v>
      </c>
    </row>
    <row r="368" spans="1:19" ht="14.45" customHeight="1" x14ac:dyDescent="0.2">
      <c r="A368" s="831" t="s">
        <v>1827</v>
      </c>
      <c r="B368" s="832" t="s">
        <v>1828</v>
      </c>
      <c r="C368" s="832" t="s">
        <v>567</v>
      </c>
      <c r="D368" s="832" t="s">
        <v>916</v>
      </c>
      <c r="E368" s="832" t="s">
        <v>1832</v>
      </c>
      <c r="F368" s="832" t="s">
        <v>1855</v>
      </c>
      <c r="G368" s="832" t="s">
        <v>1856</v>
      </c>
      <c r="H368" s="849">
        <v>700</v>
      </c>
      <c r="I368" s="849">
        <v>5432</v>
      </c>
      <c r="J368" s="832">
        <v>1.5184381778741864</v>
      </c>
      <c r="K368" s="832">
        <v>7.76</v>
      </c>
      <c r="L368" s="849">
        <v>461</v>
      </c>
      <c r="M368" s="849">
        <v>3577.36</v>
      </c>
      <c r="N368" s="832">
        <v>1</v>
      </c>
      <c r="O368" s="832">
        <v>7.7600000000000007</v>
      </c>
      <c r="P368" s="849"/>
      <c r="Q368" s="849"/>
      <c r="R368" s="837"/>
      <c r="S368" s="850"/>
    </row>
    <row r="369" spans="1:19" ht="14.45" customHeight="1" x14ac:dyDescent="0.2">
      <c r="A369" s="831" t="s">
        <v>1827</v>
      </c>
      <c r="B369" s="832" t="s">
        <v>1828</v>
      </c>
      <c r="C369" s="832" t="s">
        <v>567</v>
      </c>
      <c r="D369" s="832" t="s">
        <v>916</v>
      </c>
      <c r="E369" s="832" t="s">
        <v>1832</v>
      </c>
      <c r="F369" s="832" t="s">
        <v>1857</v>
      </c>
      <c r="G369" s="832" t="s">
        <v>1858</v>
      </c>
      <c r="H369" s="849">
        <v>2150</v>
      </c>
      <c r="I369" s="849">
        <v>43924.5</v>
      </c>
      <c r="J369" s="832">
        <v>0.18910456837494147</v>
      </c>
      <c r="K369" s="832">
        <v>20.43</v>
      </c>
      <c r="L369" s="849">
        <v>11375</v>
      </c>
      <c r="M369" s="849">
        <v>232276.25</v>
      </c>
      <c r="N369" s="832">
        <v>1</v>
      </c>
      <c r="O369" s="832">
        <v>20.419890109890108</v>
      </c>
      <c r="P369" s="849">
        <v>13340</v>
      </c>
      <c r="Q369" s="849">
        <v>268397.75</v>
      </c>
      <c r="R369" s="837">
        <v>1.1555109487087036</v>
      </c>
      <c r="S369" s="850">
        <v>20.119771364317842</v>
      </c>
    </row>
    <row r="370" spans="1:19" ht="14.45" customHeight="1" x14ac:dyDescent="0.2">
      <c r="A370" s="831" t="s">
        <v>1827</v>
      </c>
      <c r="B370" s="832" t="s">
        <v>1828</v>
      </c>
      <c r="C370" s="832" t="s">
        <v>567</v>
      </c>
      <c r="D370" s="832" t="s">
        <v>916</v>
      </c>
      <c r="E370" s="832" t="s">
        <v>1832</v>
      </c>
      <c r="F370" s="832" t="s">
        <v>1863</v>
      </c>
      <c r="G370" s="832" t="s">
        <v>1864</v>
      </c>
      <c r="H370" s="849">
        <v>46</v>
      </c>
      <c r="I370" s="849">
        <v>91922.019999999975</v>
      </c>
      <c r="J370" s="832">
        <v>1.1886396375194288</v>
      </c>
      <c r="K370" s="832">
        <v>1998.3047826086952</v>
      </c>
      <c r="L370" s="849">
        <v>40</v>
      </c>
      <c r="M370" s="849">
        <v>77333.799999999974</v>
      </c>
      <c r="N370" s="832">
        <v>1</v>
      </c>
      <c r="O370" s="832">
        <v>1933.3449999999993</v>
      </c>
      <c r="P370" s="849">
        <v>64</v>
      </c>
      <c r="Q370" s="849">
        <v>117273.21999999994</v>
      </c>
      <c r="R370" s="837">
        <v>1.5164549007031851</v>
      </c>
      <c r="S370" s="850">
        <v>1832.3940624999991</v>
      </c>
    </row>
    <row r="371" spans="1:19" ht="14.45" customHeight="1" x14ac:dyDescent="0.2">
      <c r="A371" s="831" t="s">
        <v>1827</v>
      </c>
      <c r="B371" s="832" t="s">
        <v>1828</v>
      </c>
      <c r="C371" s="832" t="s">
        <v>567</v>
      </c>
      <c r="D371" s="832" t="s">
        <v>916</v>
      </c>
      <c r="E371" s="832" t="s">
        <v>1832</v>
      </c>
      <c r="F371" s="832" t="s">
        <v>1867</v>
      </c>
      <c r="G371" s="832" t="s">
        <v>1868</v>
      </c>
      <c r="H371" s="849">
        <v>227758</v>
      </c>
      <c r="I371" s="849">
        <v>857026.42000000027</v>
      </c>
      <c r="J371" s="832">
        <v>1.2907508040361517</v>
      </c>
      <c r="K371" s="832">
        <v>3.7628817429025556</v>
      </c>
      <c r="L371" s="849">
        <v>176016</v>
      </c>
      <c r="M371" s="849">
        <v>663975.12</v>
      </c>
      <c r="N371" s="832">
        <v>1</v>
      </c>
      <c r="O371" s="832">
        <v>3.7722429779110991</v>
      </c>
      <c r="P371" s="849">
        <v>137588</v>
      </c>
      <c r="Q371" s="849">
        <v>516093.28</v>
      </c>
      <c r="R371" s="837">
        <v>0.77727804017716817</v>
      </c>
      <c r="S371" s="850">
        <v>3.7510050295083874</v>
      </c>
    </row>
    <row r="372" spans="1:19" ht="14.45" customHeight="1" x14ac:dyDescent="0.2">
      <c r="A372" s="831" t="s">
        <v>1827</v>
      </c>
      <c r="B372" s="832" t="s">
        <v>1828</v>
      </c>
      <c r="C372" s="832" t="s">
        <v>567</v>
      </c>
      <c r="D372" s="832" t="s">
        <v>916</v>
      </c>
      <c r="E372" s="832" t="s">
        <v>1832</v>
      </c>
      <c r="F372" s="832" t="s">
        <v>1873</v>
      </c>
      <c r="G372" s="832" t="s">
        <v>1874</v>
      </c>
      <c r="H372" s="849">
        <v>948</v>
      </c>
      <c r="I372" s="849">
        <v>150707.79999999999</v>
      </c>
      <c r="J372" s="832"/>
      <c r="K372" s="832">
        <v>158.97447257383965</v>
      </c>
      <c r="L372" s="849"/>
      <c r="M372" s="849"/>
      <c r="N372" s="832"/>
      <c r="O372" s="832"/>
      <c r="P372" s="849"/>
      <c r="Q372" s="849"/>
      <c r="R372" s="837"/>
      <c r="S372" s="850"/>
    </row>
    <row r="373" spans="1:19" ht="14.45" customHeight="1" x14ac:dyDescent="0.2">
      <c r="A373" s="831" t="s">
        <v>1827</v>
      </c>
      <c r="B373" s="832" t="s">
        <v>1828</v>
      </c>
      <c r="C373" s="832" t="s">
        <v>567</v>
      </c>
      <c r="D373" s="832" t="s">
        <v>916</v>
      </c>
      <c r="E373" s="832" t="s">
        <v>1832</v>
      </c>
      <c r="F373" s="832" t="s">
        <v>1875</v>
      </c>
      <c r="G373" s="832" t="s">
        <v>1876</v>
      </c>
      <c r="H373" s="849">
        <v>14536</v>
      </c>
      <c r="I373" s="849">
        <v>294517.12</v>
      </c>
      <c r="J373" s="832">
        <v>1.3170290589035065</v>
      </c>
      <c r="K373" s="832">
        <v>20.261221794166207</v>
      </c>
      <c r="L373" s="849">
        <v>10890</v>
      </c>
      <c r="M373" s="849">
        <v>223622.34000000003</v>
      </c>
      <c r="N373" s="832">
        <v>1</v>
      </c>
      <c r="O373" s="832">
        <v>20.53465013774105</v>
      </c>
      <c r="P373" s="849">
        <v>4909</v>
      </c>
      <c r="Q373" s="849">
        <v>100210.67</v>
      </c>
      <c r="R373" s="837">
        <v>0.44812459256083265</v>
      </c>
      <c r="S373" s="850">
        <v>20.413662660419636</v>
      </c>
    </row>
    <row r="374" spans="1:19" ht="14.45" customHeight="1" x14ac:dyDescent="0.2">
      <c r="A374" s="831" t="s">
        <v>1827</v>
      </c>
      <c r="B374" s="832" t="s">
        <v>1828</v>
      </c>
      <c r="C374" s="832" t="s">
        <v>567</v>
      </c>
      <c r="D374" s="832" t="s">
        <v>916</v>
      </c>
      <c r="E374" s="832" t="s">
        <v>1832</v>
      </c>
      <c r="F374" s="832" t="s">
        <v>1877</v>
      </c>
      <c r="G374" s="832" t="s">
        <v>1878</v>
      </c>
      <c r="H374" s="849">
        <v>2</v>
      </c>
      <c r="I374" s="849">
        <v>136.12</v>
      </c>
      <c r="J374" s="832"/>
      <c r="K374" s="832">
        <v>68.06</v>
      </c>
      <c r="L374" s="849"/>
      <c r="M374" s="849"/>
      <c r="N374" s="832"/>
      <c r="O374" s="832"/>
      <c r="P374" s="849"/>
      <c r="Q374" s="849"/>
      <c r="R374" s="837"/>
      <c r="S374" s="850"/>
    </row>
    <row r="375" spans="1:19" ht="14.45" customHeight="1" x14ac:dyDescent="0.2">
      <c r="A375" s="831" t="s">
        <v>1827</v>
      </c>
      <c r="B375" s="832" t="s">
        <v>1828</v>
      </c>
      <c r="C375" s="832" t="s">
        <v>567</v>
      </c>
      <c r="D375" s="832" t="s">
        <v>916</v>
      </c>
      <c r="E375" s="832" t="s">
        <v>1832</v>
      </c>
      <c r="F375" s="832" t="s">
        <v>1881</v>
      </c>
      <c r="G375" s="832" t="s">
        <v>1882</v>
      </c>
      <c r="H375" s="849">
        <v>14586</v>
      </c>
      <c r="I375" s="849">
        <v>289584.92</v>
      </c>
      <c r="J375" s="832">
        <v>4.980786509896733</v>
      </c>
      <c r="K375" s="832">
        <v>19.853621280680102</v>
      </c>
      <c r="L375" s="849">
        <v>3044</v>
      </c>
      <c r="M375" s="849">
        <v>58140.399999999994</v>
      </c>
      <c r="N375" s="832">
        <v>1</v>
      </c>
      <c r="O375" s="832">
        <v>19.099999999999998</v>
      </c>
      <c r="P375" s="849">
        <v>8429</v>
      </c>
      <c r="Q375" s="849">
        <v>162177.61000000002</v>
      </c>
      <c r="R375" s="837">
        <v>2.7894133855288237</v>
      </c>
      <c r="S375" s="850">
        <v>19.240433028829045</v>
      </c>
    </row>
    <row r="376" spans="1:19" ht="14.45" customHeight="1" x14ac:dyDescent="0.2">
      <c r="A376" s="831" t="s">
        <v>1827</v>
      </c>
      <c r="B376" s="832" t="s">
        <v>1828</v>
      </c>
      <c r="C376" s="832" t="s">
        <v>567</v>
      </c>
      <c r="D376" s="832" t="s">
        <v>916</v>
      </c>
      <c r="E376" s="832" t="s">
        <v>1832</v>
      </c>
      <c r="F376" s="832" t="s">
        <v>1883</v>
      </c>
      <c r="G376" s="832" t="s">
        <v>1884</v>
      </c>
      <c r="H376" s="849">
        <v>700</v>
      </c>
      <c r="I376" s="849">
        <v>14231</v>
      </c>
      <c r="J376" s="832"/>
      <c r="K376" s="832">
        <v>20.329999999999998</v>
      </c>
      <c r="L376" s="849"/>
      <c r="M376" s="849"/>
      <c r="N376" s="832"/>
      <c r="O376" s="832"/>
      <c r="P376" s="849"/>
      <c r="Q376" s="849"/>
      <c r="R376" s="837"/>
      <c r="S376" s="850"/>
    </row>
    <row r="377" spans="1:19" ht="14.45" customHeight="1" x14ac:dyDescent="0.2">
      <c r="A377" s="831" t="s">
        <v>1827</v>
      </c>
      <c r="B377" s="832" t="s">
        <v>1828</v>
      </c>
      <c r="C377" s="832" t="s">
        <v>567</v>
      </c>
      <c r="D377" s="832" t="s">
        <v>916</v>
      </c>
      <c r="E377" s="832" t="s">
        <v>1832</v>
      </c>
      <c r="F377" s="832" t="s">
        <v>1885</v>
      </c>
      <c r="G377" s="832"/>
      <c r="H377" s="849"/>
      <c r="I377" s="849"/>
      <c r="J377" s="832"/>
      <c r="K377" s="832"/>
      <c r="L377" s="849"/>
      <c r="M377" s="849"/>
      <c r="N377" s="832"/>
      <c r="O377" s="832"/>
      <c r="P377" s="849">
        <v>192</v>
      </c>
      <c r="Q377" s="849">
        <v>1624.32</v>
      </c>
      <c r="R377" s="837"/>
      <c r="S377" s="850">
        <v>8.4599999999999991</v>
      </c>
    </row>
    <row r="378" spans="1:19" ht="14.45" customHeight="1" x14ac:dyDescent="0.2">
      <c r="A378" s="831" t="s">
        <v>1827</v>
      </c>
      <c r="B378" s="832" t="s">
        <v>1828</v>
      </c>
      <c r="C378" s="832" t="s">
        <v>567</v>
      </c>
      <c r="D378" s="832" t="s">
        <v>916</v>
      </c>
      <c r="E378" s="832" t="s">
        <v>1897</v>
      </c>
      <c r="F378" s="832" t="s">
        <v>1898</v>
      </c>
      <c r="G378" s="832" t="s">
        <v>1899</v>
      </c>
      <c r="H378" s="849">
        <v>26</v>
      </c>
      <c r="I378" s="849">
        <v>962</v>
      </c>
      <c r="J378" s="832">
        <v>0.63414634146341464</v>
      </c>
      <c r="K378" s="832">
        <v>37</v>
      </c>
      <c r="L378" s="849">
        <v>41</v>
      </c>
      <c r="M378" s="849">
        <v>1517</v>
      </c>
      <c r="N378" s="832">
        <v>1</v>
      </c>
      <c r="O378" s="832">
        <v>37</v>
      </c>
      <c r="P378" s="849">
        <v>41</v>
      </c>
      <c r="Q378" s="849">
        <v>1558</v>
      </c>
      <c r="R378" s="837">
        <v>1.027027027027027</v>
      </c>
      <c r="S378" s="850">
        <v>38</v>
      </c>
    </row>
    <row r="379" spans="1:19" ht="14.45" customHeight="1" x14ac:dyDescent="0.2">
      <c r="A379" s="831" t="s">
        <v>1827</v>
      </c>
      <c r="B379" s="832" t="s">
        <v>1828</v>
      </c>
      <c r="C379" s="832" t="s">
        <v>567</v>
      </c>
      <c r="D379" s="832" t="s">
        <v>916</v>
      </c>
      <c r="E379" s="832" t="s">
        <v>1897</v>
      </c>
      <c r="F379" s="832" t="s">
        <v>1902</v>
      </c>
      <c r="G379" s="832" t="s">
        <v>1903</v>
      </c>
      <c r="H379" s="849">
        <v>438</v>
      </c>
      <c r="I379" s="849">
        <v>77526</v>
      </c>
      <c r="J379" s="832">
        <v>1.1867556562471298</v>
      </c>
      <c r="K379" s="832">
        <v>177</v>
      </c>
      <c r="L379" s="849">
        <v>367</v>
      </c>
      <c r="M379" s="849">
        <v>65326</v>
      </c>
      <c r="N379" s="832">
        <v>1</v>
      </c>
      <c r="O379" s="832">
        <v>178</v>
      </c>
      <c r="P379" s="849">
        <v>322</v>
      </c>
      <c r="Q379" s="849">
        <v>57638</v>
      </c>
      <c r="R379" s="837">
        <v>0.88231332088295622</v>
      </c>
      <c r="S379" s="850">
        <v>179</v>
      </c>
    </row>
    <row r="380" spans="1:19" ht="14.45" customHeight="1" x14ac:dyDescent="0.2">
      <c r="A380" s="831" t="s">
        <v>1827</v>
      </c>
      <c r="B380" s="832" t="s">
        <v>1828</v>
      </c>
      <c r="C380" s="832" t="s">
        <v>567</v>
      </c>
      <c r="D380" s="832" t="s">
        <v>916</v>
      </c>
      <c r="E380" s="832" t="s">
        <v>1897</v>
      </c>
      <c r="F380" s="832" t="s">
        <v>1906</v>
      </c>
      <c r="G380" s="832" t="s">
        <v>1907</v>
      </c>
      <c r="H380" s="849">
        <v>5</v>
      </c>
      <c r="I380" s="849">
        <v>1590</v>
      </c>
      <c r="J380" s="832">
        <v>1.6666666666666667</v>
      </c>
      <c r="K380" s="832">
        <v>318</v>
      </c>
      <c r="L380" s="849">
        <v>3</v>
      </c>
      <c r="M380" s="849">
        <v>954</v>
      </c>
      <c r="N380" s="832">
        <v>1</v>
      </c>
      <c r="O380" s="832">
        <v>318</v>
      </c>
      <c r="P380" s="849">
        <v>2</v>
      </c>
      <c r="Q380" s="849">
        <v>638</v>
      </c>
      <c r="R380" s="837">
        <v>0.66876310272536688</v>
      </c>
      <c r="S380" s="850">
        <v>319</v>
      </c>
    </row>
    <row r="381" spans="1:19" ht="14.45" customHeight="1" x14ac:dyDescent="0.2">
      <c r="A381" s="831" t="s">
        <v>1827</v>
      </c>
      <c r="B381" s="832" t="s">
        <v>1828</v>
      </c>
      <c r="C381" s="832" t="s">
        <v>567</v>
      </c>
      <c r="D381" s="832" t="s">
        <v>916</v>
      </c>
      <c r="E381" s="832" t="s">
        <v>1897</v>
      </c>
      <c r="F381" s="832" t="s">
        <v>1910</v>
      </c>
      <c r="G381" s="832" t="s">
        <v>1911</v>
      </c>
      <c r="H381" s="849">
        <v>24</v>
      </c>
      <c r="I381" s="849">
        <v>48936</v>
      </c>
      <c r="J381" s="832">
        <v>1.5992156862745097</v>
      </c>
      <c r="K381" s="832">
        <v>2039</v>
      </c>
      <c r="L381" s="849">
        <v>15</v>
      </c>
      <c r="M381" s="849">
        <v>30600</v>
      </c>
      <c r="N381" s="832">
        <v>1</v>
      </c>
      <c r="O381" s="832">
        <v>2040</v>
      </c>
      <c r="P381" s="849">
        <v>38</v>
      </c>
      <c r="Q381" s="849">
        <v>77786</v>
      </c>
      <c r="R381" s="837">
        <v>2.5420261437908498</v>
      </c>
      <c r="S381" s="850">
        <v>2047</v>
      </c>
    </row>
    <row r="382" spans="1:19" ht="14.45" customHeight="1" x14ac:dyDescent="0.2">
      <c r="A382" s="831" t="s">
        <v>1827</v>
      </c>
      <c r="B382" s="832" t="s">
        <v>1828</v>
      </c>
      <c r="C382" s="832" t="s">
        <v>567</v>
      </c>
      <c r="D382" s="832" t="s">
        <v>916</v>
      </c>
      <c r="E382" s="832" t="s">
        <v>1897</v>
      </c>
      <c r="F382" s="832" t="s">
        <v>1914</v>
      </c>
      <c r="G382" s="832" t="s">
        <v>1915</v>
      </c>
      <c r="H382" s="849">
        <v>1</v>
      </c>
      <c r="I382" s="849">
        <v>667</v>
      </c>
      <c r="J382" s="832"/>
      <c r="K382" s="832">
        <v>667</v>
      </c>
      <c r="L382" s="849"/>
      <c r="M382" s="849"/>
      <c r="N382" s="832"/>
      <c r="O382" s="832"/>
      <c r="P382" s="849"/>
      <c r="Q382" s="849"/>
      <c r="R382" s="837"/>
      <c r="S382" s="850"/>
    </row>
    <row r="383" spans="1:19" ht="14.45" customHeight="1" x14ac:dyDescent="0.2">
      <c r="A383" s="831" t="s">
        <v>1827</v>
      </c>
      <c r="B383" s="832" t="s">
        <v>1828</v>
      </c>
      <c r="C383" s="832" t="s">
        <v>567</v>
      </c>
      <c r="D383" s="832" t="s">
        <v>916</v>
      </c>
      <c r="E383" s="832" t="s">
        <v>1897</v>
      </c>
      <c r="F383" s="832" t="s">
        <v>1916</v>
      </c>
      <c r="G383" s="832" t="s">
        <v>1917</v>
      </c>
      <c r="H383" s="849">
        <v>1</v>
      </c>
      <c r="I383" s="849">
        <v>1349</v>
      </c>
      <c r="J383" s="832"/>
      <c r="K383" s="832">
        <v>1349</v>
      </c>
      <c r="L383" s="849"/>
      <c r="M383" s="849"/>
      <c r="N383" s="832"/>
      <c r="O383" s="832"/>
      <c r="P383" s="849"/>
      <c r="Q383" s="849"/>
      <c r="R383" s="837"/>
      <c r="S383" s="850"/>
    </row>
    <row r="384" spans="1:19" ht="14.45" customHeight="1" x14ac:dyDescent="0.2">
      <c r="A384" s="831" t="s">
        <v>1827</v>
      </c>
      <c r="B384" s="832" t="s">
        <v>1828</v>
      </c>
      <c r="C384" s="832" t="s">
        <v>567</v>
      </c>
      <c r="D384" s="832" t="s">
        <v>916</v>
      </c>
      <c r="E384" s="832" t="s">
        <v>1897</v>
      </c>
      <c r="F384" s="832" t="s">
        <v>1918</v>
      </c>
      <c r="G384" s="832" t="s">
        <v>1919</v>
      </c>
      <c r="H384" s="849">
        <v>13</v>
      </c>
      <c r="I384" s="849">
        <v>18603</v>
      </c>
      <c r="J384" s="832">
        <v>1.1809928897917725</v>
      </c>
      <c r="K384" s="832">
        <v>1431</v>
      </c>
      <c r="L384" s="849">
        <v>11</v>
      </c>
      <c r="M384" s="849">
        <v>15752</v>
      </c>
      <c r="N384" s="832">
        <v>1</v>
      </c>
      <c r="O384" s="832">
        <v>1432</v>
      </c>
      <c r="P384" s="849">
        <v>9</v>
      </c>
      <c r="Q384" s="849">
        <v>12933</v>
      </c>
      <c r="R384" s="837">
        <v>0.82103859827323511</v>
      </c>
      <c r="S384" s="850">
        <v>1437</v>
      </c>
    </row>
    <row r="385" spans="1:19" ht="14.45" customHeight="1" x14ac:dyDescent="0.2">
      <c r="A385" s="831" t="s">
        <v>1827</v>
      </c>
      <c r="B385" s="832" t="s">
        <v>1828</v>
      </c>
      <c r="C385" s="832" t="s">
        <v>567</v>
      </c>
      <c r="D385" s="832" t="s">
        <v>916</v>
      </c>
      <c r="E385" s="832" t="s">
        <v>1897</v>
      </c>
      <c r="F385" s="832" t="s">
        <v>1920</v>
      </c>
      <c r="G385" s="832" t="s">
        <v>1921</v>
      </c>
      <c r="H385" s="849">
        <v>13</v>
      </c>
      <c r="I385" s="849">
        <v>24856</v>
      </c>
      <c r="J385" s="832">
        <v>1.0819186906938278</v>
      </c>
      <c r="K385" s="832">
        <v>1912</v>
      </c>
      <c r="L385" s="849">
        <v>12</v>
      </c>
      <c r="M385" s="849">
        <v>22974</v>
      </c>
      <c r="N385" s="832">
        <v>1</v>
      </c>
      <c r="O385" s="832">
        <v>1914.5</v>
      </c>
      <c r="P385" s="849">
        <v>24</v>
      </c>
      <c r="Q385" s="849">
        <v>46080</v>
      </c>
      <c r="R385" s="837">
        <v>2.0057456254896842</v>
      </c>
      <c r="S385" s="850">
        <v>1920</v>
      </c>
    </row>
    <row r="386" spans="1:19" ht="14.45" customHeight="1" x14ac:dyDescent="0.2">
      <c r="A386" s="831" t="s">
        <v>1827</v>
      </c>
      <c r="B386" s="832" t="s">
        <v>1828</v>
      </c>
      <c r="C386" s="832" t="s">
        <v>567</v>
      </c>
      <c r="D386" s="832" t="s">
        <v>916</v>
      </c>
      <c r="E386" s="832" t="s">
        <v>1897</v>
      </c>
      <c r="F386" s="832" t="s">
        <v>1924</v>
      </c>
      <c r="G386" s="832" t="s">
        <v>1925</v>
      </c>
      <c r="H386" s="849">
        <v>32</v>
      </c>
      <c r="I386" s="849">
        <v>38816</v>
      </c>
      <c r="J386" s="832">
        <v>1.9983525535420099</v>
      </c>
      <c r="K386" s="832">
        <v>1213</v>
      </c>
      <c r="L386" s="849">
        <v>16</v>
      </c>
      <c r="M386" s="849">
        <v>19424</v>
      </c>
      <c r="N386" s="832">
        <v>1</v>
      </c>
      <c r="O386" s="832">
        <v>1214</v>
      </c>
      <c r="P386" s="849">
        <v>25</v>
      </c>
      <c r="Q386" s="849">
        <v>30475</v>
      </c>
      <c r="R386" s="837">
        <v>1.5689353377265238</v>
      </c>
      <c r="S386" s="850">
        <v>1219</v>
      </c>
    </row>
    <row r="387" spans="1:19" ht="14.45" customHeight="1" x14ac:dyDescent="0.2">
      <c r="A387" s="831" t="s">
        <v>1827</v>
      </c>
      <c r="B387" s="832" t="s">
        <v>1828</v>
      </c>
      <c r="C387" s="832" t="s">
        <v>567</v>
      </c>
      <c r="D387" s="832" t="s">
        <v>916</v>
      </c>
      <c r="E387" s="832" t="s">
        <v>1897</v>
      </c>
      <c r="F387" s="832" t="s">
        <v>1928</v>
      </c>
      <c r="G387" s="832" t="s">
        <v>1929</v>
      </c>
      <c r="H387" s="849">
        <v>46</v>
      </c>
      <c r="I387" s="849">
        <v>31372</v>
      </c>
      <c r="J387" s="832">
        <v>1.1499999999999999</v>
      </c>
      <c r="K387" s="832">
        <v>682</v>
      </c>
      <c r="L387" s="849">
        <v>40</v>
      </c>
      <c r="M387" s="849">
        <v>27280</v>
      </c>
      <c r="N387" s="832">
        <v>1</v>
      </c>
      <c r="O387" s="832">
        <v>682</v>
      </c>
      <c r="P387" s="849">
        <v>64</v>
      </c>
      <c r="Q387" s="849">
        <v>43840</v>
      </c>
      <c r="R387" s="837">
        <v>1.6070381231671553</v>
      </c>
      <c r="S387" s="850">
        <v>685</v>
      </c>
    </row>
    <row r="388" spans="1:19" ht="14.45" customHeight="1" x14ac:dyDescent="0.2">
      <c r="A388" s="831" t="s">
        <v>1827</v>
      </c>
      <c r="B388" s="832" t="s">
        <v>1828</v>
      </c>
      <c r="C388" s="832" t="s">
        <v>567</v>
      </c>
      <c r="D388" s="832" t="s">
        <v>916</v>
      </c>
      <c r="E388" s="832" t="s">
        <v>1897</v>
      </c>
      <c r="F388" s="832" t="s">
        <v>1930</v>
      </c>
      <c r="G388" s="832" t="s">
        <v>1931</v>
      </c>
      <c r="H388" s="849">
        <v>38</v>
      </c>
      <c r="I388" s="849">
        <v>27246</v>
      </c>
      <c r="J388" s="832">
        <v>1.3571428571428572</v>
      </c>
      <c r="K388" s="832">
        <v>717</v>
      </c>
      <c r="L388" s="849">
        <v>28</v>
      </c>
      <c r="M388" s="849">
        <v>20076</v>
      </c>
      <c r="N388" s="832">
        <v>1</v>
      </c>
      <c r="O388" s="832">
        <v>717</v>
      </c>
      <c r="P388" s="849">
        <v>11</v>
      </c>
      <c r="Q388" s="849">
        <v>7920</v>
      </c>
      <c r="R388" s="837">
        <v>0.39450089659294679</v>
      </c>
      <c r="S388" s="850">
        <v>720</v>
      </c>
    </row>
    <row r="389" spans="1:19" ht="14.45" customHeight="1" x14ac:dyDescent="0.2">
      <c r="A389" s="831" t="s">
        <v>1827</v>
      </c>
      <c r="B389" s="832" t="s">
        <v>1828</v>
      </c>
      <c r="C389" s="832" t="s">
        <v>567</v>
      </c>
      <c r="D389" s="832" t="s">
        <v>916</v>
      </c>
      <c r="E389" s="832" t="s">
        <v>1897</v>
      </c>
      <c r="F389" s="832" t="s">
        <v>1932</v>
      </c>
      <c r="G389" s="832" t="s">
        <v>1933</v>
      </c>
      <c r="H389" s="849">
        <v>28</v>
      </c>
      <c r="I389" s="849">
        <v>73864</v>
      </c>
      <c r="J389" s="832"/>
      <c r="K389" s="832">
        <v>2638</v>
      </c>
      <c r="L389" s="849"/>
      <c r="M389" s="849"/>
      <c r="N389" s="832"/>
      <c r="O389" s="832"/>
      <c r="P389" s="849">
        <v>1</v>
      </c>
      <c r="Q389" s="849">
        <v>2650</v>
      </c>
      <c r="R389" s="837"/>
      <c r="S389" s="850">
        <v>2650</v>
      </c>
    </row>
    <row r="390" spans="1:19" ht="14.45" customHeight="1" x14ac:dyDescent="0.2">
      <c r="A390" s="831" t="s">
        <v>1827</v>
      </c>
      <c r="B390" s="832" t="s">
        <v>1828</v>
      </c>
      <c r="C390" s="832" t="s">
        <v>567</v>
      </c>
      <c r="D390" s="832" t="s">
        <v>916</v>
      </c>
      <c r="E390" s="832" t="s">
        <v>1897</v>
      </c>
      <c r="F390" s="832" t="s">
        <v>1934</v>
      </c>
      <c r="G390" s="832" t="s">
        <v>1935</v>
      </c>
      <c r="H390" s="849">
        <v>772</v>
      </c>
      <c r="I390" s="849">
        <v>1408900</v>
      </c>
      <c r="J390" s="832">
        <v>1.4157380146105691</v>
      </c>
      <c r="K390" s="832">
        <v>1825</v>
      </c>
      <c r="L390" s="849">
        <v>545</v>
      </c>
      <c r="M390" s="849">
        <v>995170</v>
      </c>
      <c r="N390" s="832">
        <v>1</v>
      </c>
      <c r="O390" s="832">
        <v>1826</v>
      </c>
      <c r="P390" s="849">
        <v>515</v>
      </c>
      <c r="Q390" s="849">
        <v>942965</v>
      </c>
      <c r="R390" s="837">
        <v>0.94754162605384007</v>
      </c>
      <c r="S390" s="850">
        <v>1831</v>
      </c>
    </row>
    <row r="391" spans="1:19" ht="14.45" customHeight="1" x14ac:dyDescent="0.2">
      <c r="A391" s="831" t="s">
        <v>1827</v>
      </c>
      <c r="B391" s="832" t="s">
        <v>1828</v>
      </c>
      <c r="C391" s="832" t="s">
        <v>567</v>
      </c>
      <c r="D391" s="832" t="s">
        <v>916</v>
      </c>
      <c r="E391" s="832" t="s">
        <v>1897</v>
      </c>
      <c r="F391" s="832" t="s">
        <v>1936</v>
      </c>
      <c r="G391" s="832" t="s">
        <v>1937</v>
      </c>
      <c r="H391" s="849">
        <v>36</v>
      </c>
      <c r="I391" s="849">
        <v>15444</v>
      </c>
      <c r="J391" s="832">
        <v>1.7102990033222591</v>
      </c>
      <c r="K391" s="832">
        <v>429</v>
      </c>
      <c r="L391" s="849">
        <v>21</v>
      </c>
      <c r="M391" s="849">
        <v>9030</v>
      </c>
      <c r="N391" s="832">
        <v>1</v>
      </c>
      <c r="O391" s="832">
        <v>430</v>
      </c>
      <c r="P391" s="849">
        <v>25</v>
      </c>
      <c r="Q391" s="849">
        <v>10775</v>
      </c>
      <c r="R391" s="837">
        <v>1.1932447397563677</v>
      </c>
      <c r="S391" s="850">
        <v>431</v>
      </c>
    </row>
    <row r="392" spans="1:19" ht="14.45" customHeight="1" x14ac:dyDescent="0.2">
      <c r="A392" s="831" t="s">
        <v>1827</v>
      </c>
      <c r="B392" s="832" t="s">
        <v>1828</v>
      </c>
      <c r="C392" s="832" t="s">
        <v>567</v>
      </c>
      <c r="D392" s="832" t="s">
        <v>916</v>
      </c>
      <c r="E392" s="832" t="s">
        <v>1897</v>
      </c>
      <c r="F392" s="832" t="s">
        <v>1938</v>
      </c>
      <c r="G392" s="832" t="s">
        <v>1939</v>
      </c>
      <c r="H392" s="849">
        <v>67</v>
      </c>
      <c r="I392" s="849">
        <v>235840</v>
      </c>
      <c r="J392" s="832">
        <v>1.2634330836895846</v>
      </c>
      <c r="K392" s="832">
        <v>3520</v>
      </c>
      <c r="L392" s="849">
        <v>53</v>
      </c>
      <c r="M392" s="849">
        <v>186666</v>
      </c>
      <c r="N392" s="832">
        <v>1</v>
      </c>
      <c r="O392" s="832">
        <v>3522</v>
      </c>
      <c r="P392" s="849">
        <v>26</v>
      </c>
      <c r="Q392" s="849">
        <v>91858</v>
      </c>
      <c r="R392" s="837">
        <v>0.4920981860649502</v>
      </c>
      <c r="S392" s="850">
        <v>3533</v>
      </c>
    </row>
    <row r="393" spans="1:19" ht="14.45" customHeight="1" x14ac:dyDescent="0.2">
      <c r="A393" s="831" t="s">
        <v>1827</v>
      </c>
      <c r="B393" s="832" t="s">
        <v>1828</v>
      </c>
      <c r="C393" s="832" t="s">
        <v>567</v>
      </c>
      <c r="D393" s="832" t="s">
        <v>916</v>
      </c>
      <c r="E393" s="832" t="s">
        <v>1897</v>
      </c>
      <c r="F393" s="832" t="s">
        <v>1942</v>
      </c>
      <c r="G393" s="832" t="s">
        <v>1943</v>
      </c>
      <c r="H393" s="849">
        <v>444</v>
      </c>
      <c r="I393" s="849">
        <v>14800.01</v>
      </c>
      <c r="J393" s="832">
        <v>1.3536598639206903</v>
      </c>
      <c r="K393" s="832">
        <v>33.333355855855856</v>
      </c>
      <c r="L393" s="849">
        <v>328</v>
      </c>
      <c r="M393" s="849">
        <v>10933.33</v>
      </c>
      <c r="N393" s="832">
        <v>1</v>
      </c>
      <c r="O393" s="832">
        <v>33.33332317073171</v>
      </c>
      <c r="P393" s="849">
        <v>322</v>
      </c>
      <c r="Q393" s="849">
        <v>10733.34</v>
      </c>
      <c r="R393" s="837">
        <v>0.98170822613055675</v>
      </c>
      <c r="S393" s="850">
        <v>33.333354037267078</v>
      </c>
    </row>
    <row r="394" spans="1:19" ht="14.45" customHeight="1" x14ac:dyDescent="0.2">
      <c r="A394" s="831" t="s">
        <v>1827</v>
      </c>
      <c r="B394" s="832" t="s">
        <v>1828</v>
      </c>
      <c r="C394" s="832" t="s">
        <v>567</v>
      </c>
      <c r="D394" s="832" t="s">
        <v>916</v>
      </c>
      <c r="E394" s="832" t="s">
        <v>1897</v>
      </c>
      <c r="F394" s="832" t="s">
        <v>1944</v>
      </c>
      <c r="G394" s="832" t="s">
        <v>1945</v>
      </c>
      <c r="H394" s="849">
        <v>435</v>
      </c>
      <c r="I394" s="849">
        <v>16095</v>
      </c>
      <c r="J394" s="832">
        <v>1.195054945054945</v>
      </c>
      <c r="K394" s="832">
        <v>37</v>
      </c>
      <c r="L394" s="849">
        <v>364</v>
      </c>
      <c r="M394" s="849">
        <v>13468</v>
      </c>
      <c r="N394" s="832">
        <v>1</v>
      </c>
      <c r="O394" s="832">
        <v>37</v>
      </c>
      <c r="P394" s="849">
        <v>321</v>
      </c>
      <c r="Q394" s="849">
        <v>12198</v>
      </c>
      <c r="R394" s="837">
        <v>0.90570240570240568</v>
      </c>
      <c r="S394" s="850">
        <v>38</v>
      </c>
    </row>
    <row r="395" spans="1:19" ht="14.45" customHeight="1" x14ac:dyDescent="0.2">
      <c r="A395" s="831" t="s">
        <v>1827</v>
      </c>
      <c r="B395" s="832" t="s">
        <v>1828</v>
      </c>
      <c r="C395" s="832" t="s">
        <v>567</v>
      </c>
      <c r="D395" s="832" t="s">
        <v>916</v>
      </c>
      <c r="E395" s="832" t="s">
        <v>1897</v>
      </c>
      <c r="F395" s="832" t="s">
        <v>1950</v>
      </c>
      <c r="G395" s="832" t="s">
        <v>1951</v>
      </c>
      <c r="H395" s="849">
        <v>17</v>
      </c>
      <c r="I395" s="849">
        <v>7429</v>
      </c>
      <c r="J395" s="832">
        <v>2.8290175171363292</v>
      </c>
      <c r="K395" s="832">
        <v>437</v>
      </c>
      <c r="L395" s="849">
        <v>6</v>
      </c>
      <c r="M395" s="849">
        <v>2626</v>
      </c>
      <c r="N395" s="832">
        <v>1</v>
      </c>
      <c r="O395" s="832">
        <v>437.66666666666669</v>
      </c>
      <c r="P395" s="849">
        <v>11</v>
      </c>
      <c r="Q395" s="849">
        <v>4818</v>
      </c>
      <c r="R395" s="837">
        <v>1.8347296268088347</v>
      </c>
      <c r="S395" s="850">
        <v>438</v>
      </c>
    </row>
    <row r="396" spans="1:19" ht="14.45" customHeight="1" x14ac:dyDescent="0.2">
      <c r="A396" s="831" t="s">
        <v>1827</v>
      </c>
      <c r="B396" s="832" t="s">
        <v>1828</v>
      </c>
      <c r="C396" s="832" t="s">
        <v>567</v>
      </c>
      <c r="D396" s="832" t="s">
        <v>916</v>
      </c>
      <c r="E396" s="832" t="s">
        <v>1897</v>
      </c>
      <c r="F396" s="832" t="s">
        <v>1952</v>
      </c>
      <c r="G396" s="832" t="s">
        <v>1953</v>
      </c>
      <c r="H396" s="849">
        <v>323</v>
      </c>
      <c r="I396" s="849">
        <v>433466</v>
      </c>
      <c r="J396" s="832">
        <v>1.3230957068510294</v>
      </c>
      <c r="K396" s="832">
        <v>1342</v>
      </c>
      <c r="L396" s="849">
        <v>244</v>
      </c>
      <c r="M396" s="849">
        <v>327615</v>
      </c>
      <c r="N396" s="832">
        <v>1</v>
      </c>
      <c r="O396" s="832">
        <v>1342.6844262295083</v>
      </c>
      <c r="P396" s="849">
        <v>189</v>
      </c>
      <c r="Q396" s="849">
        <v>254583</v>
      </c>
      <c r="R396" s="837">
        <v>0.77707980403827659</v>
      </c>
      <c r="S396" s="850">
        <v>1347</v>
      </c>
    </row>
    <row r="397" spans="1:19" ht="14.45" customHeight="1" x14ac:dyDescent="0.2">
      <c r="A397" s="831" t="s">
        <v>1827</v>
      </c>
      <c r="B397" s="832" t="s">
        <v>1828</v>
      </c>
      <c r="C397" s="832" t="s">
        <v>567</v>
      </c>
      <c r="D397" s="832" t="s">
        <v>916</v>
      </c>
      <c r="E397" s="832" t="s">
        <v>1897</v>
      </c>
      <c r="F397" s="832" t="s">
        <v>1954</v>
      </c>
      <c r="G397" s="832" t="s">
        <v>1955</v>
      </c>
      <c r="H397" s="849">
        <v>81</v>
      </c>
      <c r="I397" s="849">
        <v>41229</v>
      </c>
      <c r="J397" s="832">
        <v>1.3930598729558048</v>
      </c>
      <c r="K397" s="832">
        <v>509</v>
      </c>
      <c r="L397" s="849">
        <v>58</v>
      </c>
      <c r="M397" s="849">
        <v>29596</v>
      </c>
      <c r="N397" s="832">
        <v>1</v>
      </c>
      <c r="O397" s="832">
        <v>510.27586206896552</v>
      </c>
      <c r="P397" s="849">
        <v>75</v>
      </c>
      <c r="Q397" s="849">
        <v>38400</v>
      </c>
      <c r="R397" s="837">
        <v>1.2974726314366807</v>
      </c>
      <c r="S397" s="850">
        <v>512</v>
      </c>
    </row>
    <row r="398" spans="1:19" ht="14.45" customHeight="1" x14ac:dyDescent="0.2">
      <c r="A398" s="831" t="s">
        <v>1827</v>
      </c>
      <c r="B398" s="832" t="s">
        <v>1828</v>
      </c>
      <c r="C398" s="832" t="s">
        <v>567</v>
      </c>
      <c r="D398" s="832" t="s">
        <v>916</v>
      </c>
      <c r="E398" s="832" t="s">
        <v>1897</v>
      </c>
      <c r="F398" s="832" t="s">
        <v>1956</v>
      </c>
      <c r="G398" s="832" t="s">
        <v>1957</v>
      </c>
      <c r="H398" s="849">
        <v>4</v>
      </c>
      <c r="I398" s="849">
        <v>9320</v>
      </c>
      <c r="J398" s="832">
        <v>0.19023125752658543</v>
      </c>
      <c r="K398" s="832">
        <v>2330</v>
      </c>
      <c r="L398" s="849">
        <v>21</v>
      </c>
      <c r="M398" s="849">
        <v>48993</v>
      </c>
      <c r="N398" s="832">
        <v>1</v>
      </c>
      <c r="O398" s="832">
        <v>2333</v>
      </c>
      <c r="P398" s="849">
        <v>24</v>
      </c>
      <c r="Q398" s="849">
        <v>56208</v>
      </c>
      <c r="R398" s="837">
        <v>1.1472659359500337</v>
      </c>
      <c r="S398" s="850">
        <v>2342</v>
      </c>
    </row>
    <row r="399" spans="1:19" ht="14.45" customHeight="1" x14ac:dyDescent="0.2">
      <c r="A399" s="831" t="s">
        <v>1827</v>
      </c>
      <c r="B399" s="832" t="s">
        <v>1828</v>
      </c>
      <c r="C399" s="832" t="s">
        <v>567</v>
      </c>
      <c r="D399" s="832" t="s">
        <v>916</v>
      </c>
      <c r="E399" s="832" t="s">
        <v>1897</v>
      </c>
      <c r="F399" s="832" t="s">
        <v>1958</v>
      </c>
      <c r="G399" s="832" t="s">
        <v>1959</v>
      </c>
      <c r="H399" s="849">
        <v>25</v>
      </c>
      <c r="I399" s="849">
        <v>66150</v>
      </c>
      <c r="J399" s="832">
        <v>4.9943374858437144</v>
      </c>
      <c r="K399" s="832">
        <v>2646</v>
      </c>
      <c r="L399" s="849">
        <v>5</v>
      </c>
      <c r="M399" s="849">
        <v>13245</v>
      </c>
      <c r="N399" s="832">
        <v>1</v>
      </c>
      <c r="O399" s="832">
        <v>2649</v>
      </c>
      <c r="P399" s="849">
        <v>12</v>
      </c>
      <c r="Q399" s="849">
        <v>31896</v>
      </c>
      <c r="R399" s="837">
        <v>2.4081540203850511</v>
      </c>
      <c r="S399" s="850">
        <v>2658</v>
      </c>
    </row>
    <row r="400" spans="1:19" ht="14.45" customHeight="1" x14ac:dyDescent="0.2">
      <c r="A400" s="831" t="s">
        <v>1827</v>
      </c>
      <c r="B400" s="832" t="s">
        <v>1828</v>
      </c>
      <c r="C400" s="832" t="s">
        <v>567</v>
      </c>
      <c r="D400" s="832" t="s">
        <v>916</v>
      </c>
      <c r="E400" s="832" t="s">
        <v>1897</v>
      </c>
      <c r="F400" s="832" t="s">
        <v>1960</v>
      </c>
      <c r="G400" s="832" t="s">
        <v>1961</v>
      </c>
      <c r="H400" s="849">
        <v>7</v>
      </c>
      <c r="I400" s="849">
        <v>2485</v>
      </c>
      <c r="J400" s="832"/>
      <c r="K400" s="832">
        <v>355</v>
      </c>
      <c r="L400" s="849"/>
      <c r="M400" s="849"/>
      <c r="N400" s="832"/>
      <c r="O400" s="832"/>
      <c r="P400" s="849"/>
      <c r="Q400" s="849"/>
      <c r="R400" s="837"/>
      <c r="S400" s="850"/>
    </row>
    <row r="401" spans="1:19" ht="14.45" customHeight="1" x14ac:dyDescent="0.2">
      <c r="A401" s="831" t="s">
        <v>1827</v>
      </c>
      <c r="B401" s="832" t="s">
        <v>1828</v>
      </c>
      <c r="C401" s="832" t="s">
        <v>567</v>
      </c>
      <c r="D401" s="832" t="s">
        <v>916</v>
      </c>
      <c r="E401" s="832" t="s">
        <v>1897</v>
      </c>
      <c r="F401" s="832" t="s">
        <v>1964</v>
      </c>
      <c r="G401" s="832" t="s">
        <v>1965</v>
      </c>
      <c r="H401" s="849">
        <v>1</v>
      </c>
      <c r="I401" s="849">
        <v>195</v>
      </c>
      <c r="J401" s="832"/>
      <c r="K401" s="832">
        <v>195</v>
      </c>
      <c r="L401" s="849"/>
      <c r="M401" s="849"/>
      <c r="N401" s="832"/>
      <c r="O401" s="832"/>
      <c r="P401" s="849"/>
      <c r="Q401" s="849"/>
      <c r="R401" s="837"/>
      <c r="S401" s="850"/>
    </row>
    <row r="402" spans="1:19" ht="14.45" customHeight="1" x14ac:dyDescent="0.2">
      <c r="A402" s="831" t="s">
        <v>1827</v>
      </c>
      <c r="B402" s="832" t="s">
        <v>1828</v>
      </c>
      <c r="C402" s="832" t="s">
        <v>567</v>
      </c>
      <c r="D402" s="832" t="s">
        <v>916</v>
      </c>
      <c r="E402" s="832" t="s">
        <v>1897</v>
      </c>
      <c r="F402" s="832" t="s">
        <v>1966</v>
      </c>
      <c r="G402" s="832" t="s">
        <v>1967</v>
      </c>
      <c r="H402" s="849"/>
      <c r="I402" s="849"/>
      <c r="J402" s="832"/>
      <c r="K402" s="832"/>
      <c r="L402" s="849">
        <v>4</v>
      </c>
      <c r="M402" s="849">
        <v>4160</v>
      </c>
      <c r="N402" s="832">
        <v>1</v>
      </c>
      <c r="O402" s="832">
        <v>1040</v>
      </c>
      <c r="P402" s="849">
        <v>5</v>
      </c>
      <c r="Q402" s="849">
        <v>5285</v>
      </c>
      <c r="R402" s="837">
        <v>1.2704326923076923</v>
      </c>
      <c r="S402" s="850">
        <v>1057</v>
      </c>
    </row>
    <row r="403" spans="1:19" ht="14.45" customHeight="1" x14ac:dyDescent="0.2">
      <c r="A403" s="831" t="s">
        <v>1827</v>
      </c>
      <c r="B403" s="832" t="s">
        <v>1828</v>
      </c>
      <c r="C403" s="832" t="s">
        <v>567</v>
      </c>
      <c r="D403" s="832" t="s">
        <v>916</v>
      </c>
      <c r="E403" s="832" t="s">
        <v>1897</v>
      </c>
      <c r="F403" s="832" t="s">
        <v>1968</v>
      </c>
      <c r="G403" s="832" t="s">
        <v>1969</v>
      </c>
      <c r="H403" s="849">
        <v>1</v>
      </c>
      <c r="I403" s="849">
        <v>525</v>
      </c>
      <c r="J403" s="832"/>
      <c r="K403" s="832">
        <v>525</v>
      </c>
      <c r="L403" s="849"/>
      <c r="M403" s="849"/>
      <c r="N403" s="832"/>
      <c r="O403" s="832"/>
      <c r="P403" s="849"/>
      <c r="Q403" s="849"/>
      <c r="R403" s="837"/>
      <c r="S403" s="850"/>
    </row>
    <row r="404" spans="1:19" ht="14.45" customHeight="1" x14ac:dyDescent="0.2">
      <c r="A404" s="831" t="s">
        <v>1827</v>
      </c>
      <c r="B404" s="832" t="s">
        <v>1828</v>
      </c>
      <c r="C404" s="832" t="s">
        <v>567</v>
      </c>
      <c r="D404" s="832" t="s">
        <v>916</v>
      </c>
      <c r="E404" s="832" t="s">
        <v>1897</v>
      </c>
      <c r="F404" s="832" t="s">
        <v>1974</v>
      </c>
      <c r="G404" s="832" t="s">
        <v>1975</v>
      </c>
      <c r="H404" s="849"/>
      <c r="I404" s="849"/>
      <c r="J404" s="832"/>
      <c r="K404" s="832"/>
      <c r="L404" s="849"/>
      <c r="M404" s="849"/>
      <c r="N404" s="832"/>
      <c r="O404" s="832"/>
      <c r="P404" s="849">
        <v>1</v>
      </c>
      <c r="Q404" s="849">
        <v>1700</v>
      </c>
      <c r="R404" s="837"/>
      <c r="S404" s="850">
        <v>1700</v>
      </c>
    </row>
    <row r="405" spans="1:19" ht="14.45" customHeight="1" x14ac:dyDescent="0.2">
      <c r="A405" s="831" t="s">
        <v>1827</v>
      </c>
      <c r="B405" s="832" t="s">
        <v>1828</v>
      </c>
      <c r="C405" s="832" t="s">
        <v>567</v>
      </c>
      <c r="D405" s="832" t="s">
        <v>916</v>
      </c>
      <c r="E405" s="832" t="s">
        <v>1897</v>
      </c>
      <c r="F405" s="832" t="s">
        <v>1976</v>
      </c>
      <c r="G405" s="832" t="s">
        <v>1977</v>
      </c>
      <c r="H405" s="849">
        <v>30</v>
      </c>
      <c r="I405" s="849">
        <v>21570</v>
      </c>
      <c r="J405" s="832">
        <v>1.6666666666666667</v>
      </c>
      <c r="K405" s="832">
        <v>719</v>
      </c>
      <c r="L405" s="849">
        <v>18</v>
      </c>
      <c r="M405" s="849">
        <v>12942</v>
      </c>
      <c r="N405" s="832">
        <v>1</v>
      </c>
      <c r="O405" s="832">
        <v>719</v>
      </c>
      <c r="P405" s="849">
        <v>25</v>
      </c>
      <c r="Q405" s="849">
        <v>18050</v>
      </c>
      <c r="R405" s="837">
        <v>1.3946839746561583</v>
      </c>
      <c r="S405" s="850">
        <v>722</v>
      </c>
    </row>
    <row r="406" spans="1:19" ht="14.45" customHeight="1" x14ac:dyDescent="0.2">
      <c r="A406" s="831" t="s">
        <v>1827</v>
      </c>
      <c r="B406" s="832" t="s">
        <v>1828</v>
      </c>
      <c r="C406" s="832" t="s">
        <v>567</v>
      </c>
      <c r="D406" s="832" t="s">
        <v>916</v>
      </c>
      <c r="E406" s="832" t="s">
        <v>1897</v>
      </c>
      <c r="F406" s="832" t="s">
        <v>1986</v>
      </c>
      <c r="G406" s="832" t="s">
        <v>1987</v>
      </c>
      <c r="H406" s="849">
        <v>1</v>
      </c>
      <c r="I406" s="849">
        <v>671</v>
      </c>
      <c r="J406" s="832"/>
      <c r="K406" s="832">
        <v>671</v>
      </c>
      <c r="L406" s="849"/>
      <c r="M406" s="849"/>
      <c r="N406" s="832"/>
      <c r="O406" s="832"/>
      <c r="P406" s="849"/>
      <c r="Q406" s="849"/>
      <c r="R406" s="837"/>
      <c r="S406" s="850"/>
    </row>
    <row r="407" spans="1:19" ht="14.45" customHeight="1" x14ac:dyDescent="0.2">
      <c r="A407" s="831" t="s">
        <v>1827</v>
      </c>
      <c r="B407" s="832" t="s">
        <v>1828</v>
      </c>
      <c r="C407" s="832" t="s">
        <v>567</v>
      </c>
      <c r="D407" s="832" t="s">
        <v>916</v>
      </c>
      <c r="E407" s="832" t="s">
        <v>1897</v>
      </c>
      <c r="F407" s="832" t="s">
        <v>1988</v>
      </c>
      <c r="G407" s="832" t="s">
        <v>1989</v>
      </c>
      <c r="H407" s="849"/>
      <c r="I407" s="849"/>
      <c r="J407" s="832"/>
      <c r="K407" s="832"/>
      <c r="L407" s="849">
        <v>1</v>
      </c>
      <c r="M407" s="849">
        <v>1736</v>
      </c>
      <c r="N407" s="832">
        <v>1</v>
      </c>
      <c r="O407" s="832">
        <v>1736</v>
      </c>
      <c r="P407" s="849"/>
      <c r="Q407" s="849"/>
      <c r="R407" s="837"/>
      <c r="S407" s="850"/>
    </row>
    <row r="408" spans="1:19" ht="14.45" customHeight="1" x14ac:dyDescent="0.2">
      <c r="A408" s="831" t="s">
        <v>1827</v>
      </c>
      <c r="B408" s="832" t="s">
        <v>1828</v>
      </c>
      <c r="C408" s="832" t="s">
        <v>567</v>
      </c>
      <c r="D408" s="832" t="s">
        <v>914</v>
      </c>
      <c r="E408" s="832" t="s">
        <v>1832</v>
      </c>
      <c r="F408" s="832" t="s">
        <v>1833</v>
      </c>
      <c r="G408" s="832" t="s">
        <v>1834</v>
      </c>
      <c r="H408" s="849"/>
      <c r="I408" s="849"/>
      <c r="J408" s="832"/>
      <c r="K408" s="832"/>
      <c r="L408" s="849">
        <v>875</v>
      </c>
      <c r="M408" s="849">
        <v>20300</v>
      </c>
      <c r="N408" s="832">
        <v>1</v>
      </c>
      <c r="O408" s="832">
        <v>23.2</v>
      </c>
      <c r="P408" s="849"/>
      <c r="Q408" s="849"/>
      <c r="R408" s="837"/>
      <c r="S408" s="850"/>
    </row>
    <row r="409" spans="1:19" ht="14.45" customHeight="1" x14ac:dyDescent="0.2">
      <c r="A409" s="831" t="s">
        <v>1827</v>
      </c>
      <c r="B409" s="832" t="s">
        <v>1828</v>
      </c>
      <c r="C409" s="832" t="s">
        <v>567</v>
      </c>
      <c r="D409" s="832" t="s">
        <v>914</v>
      </c>
      <c r="E409" s="832" t="s">
        <v>1832</v>
      </c>
      <c r="F409" s="832" t="s">
        <v>1835</v>
      </c>
      <c r="G409" s="832" t="s">
        <v>1836</v>
      </c>
      <c r="H409" s="849">
        <v>5167</v>
      </c>
      <c r="I409" s="849">
        <v>13352.83</v>
      </c>
      <c r="J409" s="832">
        <v>0.72682227708975644</v>
      </c>
      <c r="K409" s="832">
        <v>2.5842519837429845</v>
      </c>
      <c r="L409" s="849">
        <v>7080</v>
      </c>
      <c r="M409" s="849">
        <v>18371.519999999997</v>
      </c>
      <c r="N409" s="832">
        <v>1</v>
      </c>
      <c r="O409" s="832">
        <v>2.5948474576271181</v>
      </c>
      <c r="P409" s="849">
        <v>3298</v>
      </c>
      <c r="Q409" s="849">
        <v>8552.8700000000008</v>
      </c>
      <c r="R409" s="837">
        <v>0.46555048248593489</v>
      </c>
      <c r="S409" s="850">
        <v>2.5933505154639178</v>
      </c>
    </row>
    <row r="410" spans="1:19" ht="14.45" customHeight="1" x14ac:dyDescent="0.2">
      <c r="A410" s="831" t="s">
        <v>1827</v>
      </c>
      <c r="B410" s="832" t="s">
        <v>1828</v>
      </c>
      <c r="C410" s="832" t="s">
        <v>567</v>
      </c>
      <c r="D410" s="832" t="s">
        <v>914</v>
      </c>
      <c r="E410" s="832" t="s">
        <v>1832</v>
      </c>
      <c r="F410" s="832" t="s">
        <v>1837</v>
      </c>
      <c r="G410" s="832" t="s">
        <v>1838</v>
      </c>
      <c r="H410" s="849">
        <v>12980</v>
      </c>
      <c r="I410" s="849">
        <v>91827.100000000049</v>
      </c>
      <c r="J410" s="832">
        <v>1.5576283879656994</v>
      </c>
      <c r="K410" s="832">
        <v>7.0745069337442255</v>
      </c>
      <c r="L410" s="849">
        <v>8173</v>
      </c>
      <c r="M410" s="849">
        <v>58953.149999999987</v>
      </c>
      <c r="N410" s="832">
        <v>1</v>
      </c>
      <c r="O410" s="832">
        <v>7.2131591826746586</v>
      </c>
      <c r="P410" s="849">
        <v>3003</v>
      </c>
      <c r="Q410" s="849">
        <v>21682.799999999999</v>
      </c>
      <c r="R410" s="837">
        <v>0.36779714061080715</v>
      </c>
      <c r="S410" s="850">
        <v>7.22037962037962</v>
      </c>
    </row>
    <row r="411" spans="1:19" ht="14.45" customHeight="1" x14ac:dyDescent="0.2">
      <c r="A411" s="831" t="s">
        <v>1827</v>
      </c>
      <c r="B411" s="832" t="s">
        <v>1828</v>
      </c>
      <c r="C411" s="832" t="s">
        <v>567</v>
      </c>
      <c r="D411" s="832" t="s">
        <v>914</v>
      </c>
      <c r="E411" s="832" t="s">
        <v>1832</v>
      </c>
      <c r="F411" s="832" t="s">
        <v>1841</v>
      </c>
      <c r="G411" s="832" t="s">
        <v>1842</v>
      </c>
      <c r="H411" s="849">
        <v>700</v>
      </c>
      <c r="I411" s="849">
        <v>5537</v>
      </c>
      <c r="J411" s="832"/>
      <c r="K411" s="832">
        <v>7.91</v>
      </c>
      <c r="L411" s="849"/>
      <c r="M411" s="849"/>
      <c r="N411" s="832"/>
      <c r="O411" s="832"/>
      <c r="P411" s="849"/>
      <c r="Q411" s="849"/>
      <c r="R411" s="837"/>
      <c r="S411" s="850"/>
    </row>
    <row r="412" spans="1:19" ht="14.45" customHeight="1" x14ac:dyDescent="0.2">
      <c r="A412" s="831" t="s">
        <v>1827</v>
      </c>
      <c r="B412" s="832" t="s">
        <v>1828</v>
      </c>
      <c r="C412" s="832" t="s">
        <v>567</v>
      </c>
      <c r="D412" s="832" t="s">
        <v>914</v>
      </c>
      <c r="E412" s="832" t="s">
        <v>1832</v>
      </c>
      <c r="F412" s="832" t="s">
        <v>1843</v>
      </c>
      <c r="G412" s="832" t="s">
        <v>1844</v>
      </c>
      <c r="H412" s="849">
        <v>31079</v>
      </c>
      <c r="I412" s="849">
        <v>164673.51</v>
      </c>
      <c r="J412" s="832">
        <v>1.0883545701259616</v>
      </c>
      <c r="K412" s="832">
        <v>5.29854596351234</v>
      </c>
      <c r="L412" s="849">
        <v>28382</v>
      </c>
      <c r="M412" s="849">
        <v>151305.01999999999</v>
      </c>
      <c r="N412" s="832">
        <v>1</v>
      </c>
      <c r="O412" s="832">
        <v>5.3310203650200831</v>
      </c>
      <c r="P412" s="849">
        <v>15344</v>
      </c>
      <c r="Q412" s="849">
        <v>80961.679999999978</v>
      </c>
      <c r="R412" s="837">
        <v>0.53508918606930544</v>
      </c>
      <c r="S412" s="850">
        <v>5.2764389989572456</v>
      </c>
    </row>
    <row r="413" spans="1:19" ht="14.45" customHeight="1" x14ac:dyDescent="0.2">
      <c r="A413" s="831" t="s">
        <v>1827</v>
      </c>
      <c r="B413" s="832" t="s">
        <v>1828</v>
      </c>
      <c r="C413" s="832" t="s">
        <v>567</v>
      </c>
      <c r="D413" s="832" t="s">
        <v>914</v>
      </c>
      <c r="E413" s="832" t="s">
        <v>1832</v>
      </c>
      <c r="F413" s="832" t="s">
        <v>1845</v>
      </c>
      <c r="G413" s="832" t="s">
        <v>1846</v>
      </c>
      <c r="H413" s="849">
        <v>1354</v>
      </c>
      <c r="I413" s="849">
        <v>12375.56</v>
      </c>
      <c r="J413" s="832">
        <v>0.73477903596602878</v>
      </c>
      <c r="K413" s="832">
        <v>9.1399999999999988</v>
      </c>
      <c r="L413" s="849">
        <v>1828</v>
      </c>
      <c r="M413" s="849">
        <v>16842.560000000001</v>
      </c>
      <c r="N413" s="832">
        <v>1</v>
      </c>
      <c r="O413" s="832">
        <v>9.2136542669584252</v>
      </c>
      <c r="P413" s="849">
        <v>3369.5</v>
      </c>
      <c r="Q413" s="849">
        <v>31321.09</v>
      </c>
      <c r="R413" s="837">
        <v>1.8596395084832709</v>
      </c>
      <c r="S413" s="850">
        <v>9.2954711381510613</v>
      </c>
    </row>
    <row r="414" spans="1:19" ht="14.45" customHeight="1" x14ac:dyDescent="0.2">
      <c r="A414" s="831" t="s">
        <v>1827</v>
      </c>
      <c r="B414" s="832" t="s">
        <v>1828</v>
      </c>
      <c r="C414" s="832" t="s">
        <v>567</v>
      </c>
      <c r="D414" s="832" t="s">
        <v>914</v>
      </c>
      <c r="E414" s="832" t="s">
        <v>1832</v>
      </c>
      <c r="F414" s="832" t="s">
        <v>1847</v>
      </c>
      <c r="G414" s="832" t="s">
        <v>1848</v>
      </c>
      <c r="H414" s="849">
        <v>1120</v>
      </c>
      <c r="I414" s="849">
        <v>10281.6</v>
      </c>
      <c r="J414" s="832">
        <v>0.84720121028744322</v>
      </c>
      <c r="K414" s="832">
        <v>9.18</v>
      </c>
      <c r="L414" s="849">
        <v>1322</v>
      </c>
      <c r="M414" s="849">
        <v>12135.960000000001</v>
      </c>
      <c r="N414" s="832">
        <v>1</v>
      </c>
      <c r="O414" s="832">
        <v>9.1800000000000015</v>
      </c>
      <c r="P414" s="849">
        <v>458</v>
      </c>
      <c r="Q414" s="849">
        <v>4281.5200000000004</v>
      </c>
      <c r="R414" s="837">
        <v>0.35279615292074135</v>
      </c>
      <c r="S414" s="850">
        <v>9.3482969432314427</v>
      </c>
    </row>
    <row r="415" spans="1:19" ht="14.45" customHeight="1" x14ac:dyDescent="0.2">
      <c r="A415" s="831" t="s">
        <v>1827</v>
      </c>
      <c r="B415" s="832" t="s">
        <v>1828</v>
      </c>
      <c r="C415" s="832" t="s">
        <v>567</v>
      </c>
      <c r="D415" s="832" t="s">
        <v>914</v>
      </c>
      <c r="E415" s="832" t="s">
        <v>1832</v>
      </c>
      <c r="F415" s="832" t="s">
        <v>1849</v>
      </c>
      <c r="G415" s="832" t="s">
        <v>1850</v>
      </c>
      <c r="H415" s="849">
        <v>1256</v>
      </c>
      <c r="I415" s="849">
        <v>12773.76</v>
      </c>
      <c r="J415" s="832">
        <v>2.0420699247038514</v>
      </c>
      <c r="K415" s="832">
        <v>10.170191082802548</v>
      </c>
      <c r="L415" s="849">
        <v>611</v>
      </c>
      <c r="M415" s="849">
        <v>6255.2999999999993</v>
      </c>
      <c r="N415" s="832">
        <v>1</v>
      </c>
      <c r="O415" s="832">
        <v>10.237806873977085</v>
      </c>
      <c r="P415" s="849">
        <v>352</v>
      </c>
      <c r="Q415" s="849">
        <v>3625.6</v>
      </c>
      <c r="R415" s="837">
        <v>0.57960449538791114</v>
      </c>
      <c r="S415" s="850">
        <v>10.299999999999999</v>
      </c>
    </row>
    <row r="416" spans="1:19" ht="14.45" customHeight="1" x14ac:dyDescent="0.2">
      <c r="A416" s="831" t="s">
        <v>1827</v>
      </c>
      <c r="B416" s="832" t="s">
        <v>1828</v>
      </c>
      <c r="C416" s="832" t="s">
        <v>567</v>
      </c>
      <c r="D416" s="832" t="s">
        <v>914</v>
      </c>
      <c r="E416" s="832" t="s">
        <v>1832</v>
      </c>
      <c r="F416" s="832" t="s">
        <v>1857</v>
      </c>
      <c r="G416" s="832" t="s">
        <v>1858</v>
      </c>
      <c r="H416" s="849">
        <v>550</v>
      </c>
      <c r="I416" s="849">
        <v>11236.5</v>
      </c>
      <c r="J416" s="832">
        <v>3.8628302498128576E-2</v>
      </c>
      <c r="K416" s="832">
        <v>20.43</v>
      </c>
      <c r="L416" s="849">
        <v>14205</v>
      </c>
      <c r="M416" s="849">
        <v>290887.75</v>
      </c>
      <c r="N416" s="832">
        <v>1</v>
      </c>
      <c r="O416" s="832">
        <v>20.47784230904611</v>
      </c>
      <c r="P416" s="849">
        <v>9107</v>
      </c>
      <c r="Q416" s="849">
        <v>183658.85</v>
      </c>
      <c r="R416" s="837">
        <v>0.63137361404871817</v>
      </c>
      <c r="S416" s="850">
        <v>20.166778302404744</v>
      </c>
    </row>
    <row r="417" spans="1:19" ht="14.45" customHeight="1" x14ac:dyDescent="0.2">
      <c r="A417" s="831" t="s">
        <v>1827</v>
      </c>
      <c r="B417" s="832" t="s">
        <v>1828</v>
      </c>
      <c r="C417" s="832" t="s">
        <v>567</v>
      </c>
      <c r="D417" s="832" t="s">
        <v>914</v>
      </c>
      <c r="E417" s="832" t="s">
        <v>1832</v>
      </c>
      <c r="F417" s="832" t="s">
        <v>1859</v>
      </c>
      <c r="G417" s="832" t="s">
        <v>1860</v>
      </c>
      <c r="H417" s="849"/>
      <c r="I417" s="849"/>
      <c r="J417" s="832"/>
      <c r="K417" s="832"/>
      <c r="L417" s="849"/>
      <c r="M417" s="849"/>
      <c r="N417" s="832"/>
      <c r="O417" s="832"/>
      <c r="P417" s="849">
        <v>9.1999999999999993</v>
      </c>
      <c r="Q417" s="849">
        <v>14993.13</v>
      </c>
      <c r="R417" s="837"/>
      <c r="S417" s="850">
        <v>1629.6880434782609</v>
      </c>
    </row>
    <row r="418" spans="1:19" ht="14.45" customHeight="1" x14ac:dyDescent="0.2">
      <c r="A418" s="831" t="s">
        <v>1827</v>
      </c>
      <c r="B418" s="832" t="s">
        <v>1828</v>
      </c>
      <c r="C418" s="832" t="s">
        <v>567</v>
      </c>
      <c r="D418" s="832" t="s">
        <v>914</v>
      </c>
      <c r="E418" s="832" t="s">
        <v>1832</v>
      </c>
      <c r="F418" s="832" t="s">
        <v>1863</v>
      </c>
      <c r="G418" s="832" t="s">
        <v>1864</v>
      </c>
      <c r="H418" s="849">
        <v>31</v>
      </c>
      <c r="I418" s="849">
        <v>61833.590000000011</v>
      </c>
      <c r="J418" s="832">
        <v>4.6300544447214982</v>
      </c>
      <c r="K418" s="832">
        <v>1994.6319354838713</v>
      </c>
      <c r="L418" s="849">
        <v>7</v>
      </c>
      <c r="M418" s="849">
        <v>13354.830000000002</v>
      </c>
      <c r="N418" s="832">
        <v>1</v>
      </c>
      <c r="O418" s="832">
        <v>1907.8328571428574</v>
      </c>
      <c r="P418" s="849"/>
      <c r="Q418" s="849"/>
      <c r="R418" s="837"/>
      <c r="S418" s="850"/>
    </row>
    <row r="419" spans="1:19" ht="14.45" customHeight="1" x14ac:dyDescent="0.2">
      <c r="A419" s="831" t="s">
        <v>1827</v>
      </c>
      <c r="B419" s="832" t="s">
        <v>1828</v>
      </c>
      <c r="C419" s="832" t="s">
        <v>567</v>
      </c>
      <c r="D419" s="832" t="s">
        <v>914</v>
      </c>
      <c r="E419" s="832" t="s">
        <v>1832</v>
      </c>
      <c r="F419" s="832" t="s">
        <v>1865</v>
      </c>
      <c r="G419" s="832" t="s">
        <v>1866</v>
      </c>
      <c r="H419" s="849"/>
      <c r="I419" s="849"/>
      <c r="J419" s="832"/>
      <c r="K419" s="832"/>
      <c r="L419" s="849">
        <v>2334</v>
      </c>
      <c r="M419" s="849">
        <v>461268.42</v>
      </c>
      <c r="N419" s="832">
        <v>1</v>
      </c>
      <c r="O419" s="832">
        <v>197.63</v>
      </c>
      <c r="P419" s="849"/>
      <c r="Q419" s="849"/>
      <c r="R419" s="837"/>
      <c r="S419" s="850"/>
    </row>
    <row r="420" spans="1:19" ht="14.45" customHeight="1" x14ac:dyDescent="0.2">
      <c r="A420" s="831" t="s">
        <v>1827</v>
      </c>
      <c r="B420" s="832" t="s">
        <v>1828</v>
      </c>
      <c r="C420" s="832" t="s">
        <v>567</v>
      </c>
      <c r="D420" s="832" t="s">
        <v>914</v>
      </c>
      <c r="E420" s="832" t="s">
        <v>1832</v>
      </c>
      <c r="F420" s="832" t="s">
        <v>1867</v>
      </c>
      <c r="G420" s="832" t="s">
        <v>1868</v>
      </c>
      <c r="H420" s="849">
        <v>159016</v>
      </c>
      <c r="I420" s="849">
        <v>597759.31999999995</v>
      </c>
      <c r="J420" s="832">
        <v>0.82830572874608244</v>
      </c>
      <c r="K420" s="832">
        <v>3.7591143029632237</v>
      </c>
      <c r="L420" s="849">
        <v>191704</v>
      </c>
      <c r="M420" s="849">
        <v>721665.08000000007</v>
      </c>
      <c r="N420" s="832">
        <v>1</v>
      </c>
      <c r="O420" s="832">
        <v>3.7644758586153659</v>
      </c>
      <c r="P420" s="849">
        <v>135580</v>
      </c>
      <c r="Q420" s="849">
        <v>513426.59999999992</v>
      </c>
      <c r="R420" s="837">
        <v>0.71144719930192535</v>
      </c>
      <c r="S420" s="850">
        <v>3.7868903968136887</v>
      </c>
    </row>
    <row r="421" spans="1:19" ht="14.45" customHeight="1" x14ac:dyDescent="0.2">
      <c r="A421" s="831" t="s">
        <v>1827</v>
      </c>
      <c r="B421" s="832" t="s">
        <v>1828</v>
      </c>
      <c r="C421" s="832" t="s">
        <v>567</v>
      </c>
      <c r="D421" s="832" t="s">
        <v>914</v>
      </c>
      <c r="E421" s="832" t="s">
        <v>1832</v>
      </c>
      <c r="F421" s="832" t="s">
        <v>1873</v>
      </c>
      <c r="G421" s="832" t="s">
        <v>1874</v>
      </c>
      <c r="H421" s="849"/>
      <c r="I421" s="849"/>
      <c r="J421" s="832"/>
      <c r="K421" s="832"/>
      <c r="L421" s="849">
        <v>780</v>
      </c>
      <c r="M421" s="849">
        <v>119480.1</v>
      </c>
      <c r="N421" s="832">
        <v>1</v>
      </c>
      <c r="O421" s="832">
        <v>153.1796153846154</v>
      </c>
      <c r="P421" s="849"/>
      <c r="Q421" s="849"/>
      <c r="R421" s="837"/>
      <c r="S421" s="850"/>
    </row>
    <row r="422" spans="1:19" ht="14.45" customHeight="1" x14ac:dyDescent="0.2">
      <c r="A422" s="831" t="s">
        <v>1827</v>
      </c>
      <c r="B422" s="832" t="s">
        <v>1828</v>
      </c>
      <c r="C422" s="832" t="s">
        <v>567</v>
      </c>
      <c r="D422" s="832" t="s">
        <v>914</v>
      </c>
      <c r="E422" s="832" t="s">
        <v>1832</v>
      </c>
      <c r="F422" s="832" t="s">
        <v>1875</v>
      </c>
      <c r="G422" s="832" t="s">
        <v>1876</v>
      </c>
      <c r="H422" s="849">
        <v>11584</v>
      </c>
      <c r="I422" s="849">
        <v>234918.38000000003</v>
      </c>
      <c r="J422" s="832">
        <v>0.70754639638280237</v>
      </c>
      <c r="K422" s="832">
        <v>20.27955628453039</v>
      </c>
      <c r="L422" s="849">
        <v>16152</v>
      </c>
      <c r="M422" s="849">
        <v>332018.33999999997</v>
      </c>
      <c r="N422" s="832">
        <v>1</v>
      </c>
      <c r="O422" s="832">
        <v>20.555865527488855</v>
      </c>
      <c r="P422" s="849">
        <v>12693</v>
      </c>
      <c r="Q422" s="849">
        <v>258694.11000000002</v>
      </c>
      <c r="R422" s="837">
        <v>0.77915608517288548</v>
      </c>
      <c r="S422" s="850">
        <v>20.380848499172775</v>
      </c>
    </row>
    <row r="423" spans="1:19" ht="14.45" customHeight="1" x14ac:dyDescent="0.2">
      <c r="A423" s="831" t="s">
        <v>1827</v>
      </c>
      <c r="B423" s="832" t="s">
        <v>1828</v>
      </c>
      <c r="C423" s="832" t="s">
        <v>567</v>
      </c>
      <c r="D423" s="832" t="s">
        <v>914</v>
      </c>
      <c r="E423" s="832" t="s">
        <v>1832</v>
      </c>
      <c r="F423" s="832" t="s">
        <v>1879</v>
      </c>
      <c r="G423" s="832" t="s">
        <v>1880</v>
      </c>
      <c r="H423" s="849"/>
      <c r="I423" s="849"/>
      <c r="J423" s="832"/>
      <c r="K423" s="832"/>
      <c r="L423" s="849">
        <v>6</v>
      </c>
      <c r="M423" s="849">
        <v>651373.19999999995</v>
      </c>
      <c r="N423" s="832">
        <v>1</v>
      </c>
      <c r="O423" s="832">
        <v>108562.2</v>
      </c>
      <c r="P423" s="849"/>
      <c r="Q423" s="849"/>
      <c r="R423" s="837"/>
      <c r="S423" s="850"/>
    </row>
    <row r="424" spans="1:19" ht="14.45" customHeight="1" x14ac:dyDescent="0.2">
      <c r="A424" s="831" t="s">
        <v>1827</v>
      </c>
      <c r="B424" s="832" t="s">
        <v>1828</v>
      </c>
      <c r="C424" s="832" t="s">
        <v>567</v>
      </c>
      <c r="D424" s="832" t="s">
        <v>914</v>
      </c>
      <c r="E424" s="832" t="s">
        <v>1832</v>
      </c>
      <c r="F424" s="832" t="s">
        <v>1881</v>
      </c>
      <c r="G424" s="832" t="s">
        <v>1882</v>
      </c>
      <c r="H424" s="849">
        <v>10287</v>
      </c>
      <c r="I424" s="849">
        <v>204168.88</v>
      </c>
      <c r="J424" s="832">
        <v>0.37506453948776891</v>
      </c>
      <c r="K424" s="832">
        <v>19.84727131330806</v>
      </c>
      <c r="L424" s="849">
        <v>27723</v>
      </c>
      <c r="M424" s="849">
        <v>544356.66</v>
      </c>
      <c r="N424" s="832">
        <v>1</v>
      </c>
      <c r="O424" s="832">
        <v>19.635561086462506</v>
      </c>
      <c r="P424" s="849">
        <v>21135</v>
      </c>
      <c r="Q424" s="849">
        <v>405801.72000000003</v>
      </c>
      <c r="R424" s="837">
        <v>0.74547029515538576</v>
      </c>
      <c r="S424" s="850">
        <v>19.200459900638752</v>
      </c>
    </row>
    <row r="425" spans="1:19" ht="14.45" customHeight="1" x14ac:dyDescent="0.2">
      <c r="A425" s="831" t="s">
        <v>1827</v>
      </c>
      <c r="B425" s="832" t="s">
        <v>1828</v>
      </c>
      <c r="C425" s="832" t="s">
        <v>567</v>
      </c>
      <c r="D425" s="832" t="s">
        <v>914</v>
      </c>
      <c r="E425" s="832" t="s">
        <v>1832</v>
      </c>
      <c r="F425" s="832" t="s">
        <v>1887</v>
      </c>
      <c r="G425" s="832" t="s">
        <v>1888</v>
      </c>
      <c r="H425" s="849"/>
      <c r="I425" s="849"/>
      <c r="J425" s="832"/>
      <c r="K425" s="832"/>
      <c r="L425" s="849">
        <v>148</v>
      </c>
      <c r="M425" s="849">
        <v>1219.52</v>
      </c>
      <c r="N425" s="832">
        <v>1</v>
      </c>
      <c r="O425" s="832">
        <v>8.24</v>
      </c>
      <c r="P425" s="849"/>
      <c r="Q425" s="849"/>
      <c r="R425" s="837"/>
      <c r="S425" s="850"/>
    </row>
    <row r="426" spans="1:19" ht="14.45" customHeight="1" x14ac:dyDescent="0.2">
      <c r="A426" s="831" t="s">
        <v>1827</v>
      </c>
      <c r="B426" s="832" t="s">
        <v>1828</v>
      </c>
      <c r="C426" s="832" t="s">
        <v>567</v>
      </c>
      <c r="D426" s="832" t="s">
        <v>914</v>
      </c>
      <c r="E426" s="832" t="s">
        <v>1897</v>
      </c>
      <c r="F426" s="832" t="s">
        <v>1898</v>
      </c>
      <c r="G426" s="832" t="s">
        <v>1899</v>
      </c>
      <c r="H426" s="849">
        <v>2</v>
      </c>
      <c r="I426" s="849">
        <v>74</v>
      </c>
      <c r="J426" s="832">
        <v>0.25</v>
      </c>
      <c r="K426" s="832">
        <v>37</v>
      </c>
      <c r="L426" s="849">
        <v>8</v>
      </c>
      <c r="M426" s="849">
        <v>296</v>
      </c>
      <c r="N426" s="832">
        <v>1</v>
      </c>
      <c r="O426" s="832">
        <v>37</v>
      </c>
      <c r="P426" s="849">
        <v>14</v>
      </c>
      <c r="Q426" s="849">
        <v>532</v>
      </c>
      <c r="R426" s="837">
        <v>1.7972972972972974</v>
      </c>
      <c r="S426" s="850">
        <v>38</v>
      </c>
    </row>
    <row r="427" spans="1:19" ht="14.45" customHeight="1" x14ac:dyDescent="0.2">
      <c r="A427" s="831" t="s">
        <v>1827</v>
      </c>
      <c r="B427" s="832" t="s">
        <v>1828</v>
      </c>
      <c r="C427" s="832" t="s">
        <v>567</v>
      </c>
      <c r="D427" s="832" t="s">
        <v>914</v>
      </c>
      <c r="E427" s="832" t="s">
        <v>1897</v>
      </c>
      <c r="F427" s="832" t="s">
        <v>1904</v>
      </c>
      <c r="G427" s="832" t="s">
        <v>1905</v>
      </c>
      <c r="H427" s="849"/>
      <c r="I427" s="849"/>
      <c r="J427" s="832"/>
      <c r="K427" s="832"/>
      <c r="L427" s="849">
        <v>6</v>
      </c>
      <c r="M427" s="849">
        <v>2112</v>
      </c>
      <c r="N427" s="832">
        <v>1</v>
      </c>
      <c r="O427" s="832">
        <v>352</v>
      </c>
      <c r="P427" s="849"/>
      <c r="Q427" s="849"/>
      <c r="R427" s="837"/>
      <c r="S427" s="850"/>
    </row>
    <row r="428" spans="1:19" ht="14.45" customHeight="1" x14ac:dyDescent="0.2">
      <c r="A428" s="831" t="s">
        <v>1827</v>
      </c>
      <c r="B428" s="832" t="s">
        <v>1828</v>
      </c>
      <c r="C428" s="832" t="s">
        <v>567</v>
      </c>
      <c r="D428" s="832" t="s">
        <v>914</v>
      </c>
      <c r="E428" s="832" t="s">
        <v>1897</v>
      </c>
      <c r="F428" s="832" t="s">
        <v>1906</v>
      </c>
      <c r="G428" s="832" t="s">
        <v>1907</v>
      </c>
      <c r="H428" s="849"/>
      <c r="I428" s="849"/>
      <c r="J428" s="832"/>
      <c r="K428" s="832"/>
      <c r="L428" s="849">
        <v>5</v>
      </c>
      <c r="M428" s="849">
        <v>1590</v>
      </c>
      <c r="N428" s="832">
        <v>1</v>
      </c>
      <c r="O428" s="832">
        <v>318</v>
      </c>
      <c r="P428" s="849"/>
      <c r="Q428" s="849"/>
      <c r="R428" s="837"/>
      <c r="S428" s="850"/>
    </row>
    <row r="429" spans="1:19" ht="14.45" customHeight="1" x14ac:dyDescent="0.2">
      <c r="A429" s="831" t="s">
        <v>1827</v>
      </c>
      <c r="B429" s="832" t="s">
        <v>1828</v>
      </c>
      <c r="C429" s="832" t="s">
        <v>567</v>
      </c>
      <c r="D429" s="832" t="s">
        <v>914</v>
      </c>
      <c r="E429" s="832" t="s">
        <v>1897</v>
      </c>
      <c r="F429" s="832" t="s">
        <v>1910</v>
      </c>
      <c r="G429" s="832" t="s">
        <v>1911</v>
      </c>
      <c r="H429" s="849">
        <v>31</v>
      </c>
      <c r="I429" s="849">
        <v>63209</v>
      </c>
      <c r="J429" s="832">
        <v>0.93893345216874624</v>
      </c>
      <c r="K429" s="832">
        <v>2039</v>
      </c>
      <c r="L429" s="849">
        <v>33</v>
      </c>
      <c r="M429" s="849">
        <v>67320</v>
      </c>
      <c r="N429" s="832">
        <v>1</v>
      </c>
      <c r="O429" s="832">
        <v>2040</v>
      </c>
      <c r="P429" s="849">
        <v>19</v>
      </c>
      <c r="Q429" s="849">
        <v>38893</v>
      </c>
      <c r="R429" s="837">
        <v>0.57773321449792037</v>
      </c>
      <c r="S429" s="850">
        <v>2047</v>
      </c>
    </row>
    <row r="430" spans="1:19" ht="14.45" customHeight="1" x14ac:dyDescent="0.2">
      <c r="A430" s="831" t="s">
        <v>1827</v>
      </c>
      <c r="B430" s="832" t="s">
        <v>1828</v>
      </c>
      <c r="C430" s="832" t="s">
        <v>567</v>
      </c>
      <c r="D430" s="832" t="s">
        <v>914</v>
      </c>
      <c r="E430" s="832" t="s">
        <v>1897</v>
      </c>
      <c r="F430" s="832" t="s">
        <v>1916</v>
      </c>
      <c r="G430" s="832" t="s">
        <v>1917</v>
      </c>
      <c r="H430" s="849">
        <v>1</v>
      </c>
      <c r="I430" s="849">
        <v>1349</v>
      </c>
      <c r="J430" s="832">
        <v>0.49962962962962965</v>
      </c>
      <c r="K430" s="832">
        <v>1349</v>
      </c>
      <c r="L430" s="849">
        <v>2</v>
      </c>
      <c r="M430" s="849">
        <v>2700</v>
      </c>
      <c r="N430" s="832">
        <v>1</v>
      </c>
      <c r="O430" s="832">
        <v>1350</v>
      </c>
      <c r="P430" s="849"/>
      <c r="Q430" s="849"/>
      <c r="R430" s="837"/>
      <c r="S430" s="850"/>
    </row>
    <row r="431" spans="1:19" ht="14.45" customHeight="1" x14ac:dyDescent="0.2">
      <c r="A431" s="831" t="s">
        <v>1827</v>
      </c>
      <c r="B431" s="832" t="s">
        <v>1828</v>
      </c>
      <c r="C431" s="832" t="s">
        <v>567</v>
      </c>
      <c r="D431" s="832" t="s">
        <v>914</v>
      </c>
      <c r="E431" s="832" t="s">
        <v>1897</v>
      </c>
      <c r="F431" s="832" t="s">
        <v>1918</v>
      </c>
      <c r="G431" s="832" t="s">
        <v>1919</v>
      </c>
      <c r="H431" s="849">
        <v>14</v>
      </c>
      <c r="I431" s="849">
        <v>20034</v>
      </c>
      <c r="J431" s="832">
        <v>0.53808551783412117</v>
      </c>
      <c r="K431" s="832">
        <v>1431</v>
      </c>
      <c r="L431" s="849">
        <v>26</v>
      </c>
      <c r="M431" s="849">
        <v>37232</v>
      </c>
      <c r="N431" s="832">
        <v>1</v>
      </c>
      <c r="O431" s="832">
        <v>1432</v>
      </c>
      <c r="P431" s="849">
        <v>35</v>
      </c>
      <c r="Q431" s="849">
        <v>50295</v>
      </c>
      <c r="R431" s="837">
        <v>1.350854103996562</v>
      </c>
      <c r="S431" s="850">
        <v>1437</v>
      </c>
    </row>
    <row r="432" spans="1:19" ht="14.45" customHeight="1" x14ac:dyDescent="0.2">
      <c r="A432" s="831" t="s">
        <v>1827</v>
      </c>
      <c r="B432" s="832" t="s">
        <v>1828</v>
      </c>
      <c r="C432" s="832" t="s">
        <v>567</v>
      </c>
      <c r="D432" s="832" t="s">
        <v>914</v>
      </c>
      <c r="E432" s="832" t="s">
        <v>1897</v>
      </c>
      <c r="F432" s="832" t="s">
        <v>1920</v>
      </c>
      <c r="G432" s="832" t="s">
        <v>1921</v>
      </c>
      <c r="H432" s="849">
        <v>13</v>
      </c>
      <c r="I432" s="849">
        <v>24856</v>
      </c>
      <c r="J432" s="832">
        <v>0.86561030820128848</v>
      </c>
      <c r="K432" s="832">
        <v>1912</v>
      </c>
      <c r="L432" s="849">
        <v>15</v>
      </c>
      <c r="M432" s="849">
        <v>28715</v>
      </c>
      <c r="N432" s="832">
        <v>1</v>
      </c>
      <c r="O432" s="832">
        <v>1914.3333333333333</v>
      </c>
      <c r="P432" s="849">
        <v>6</v>
      </c>
      <c r="Q432" s="849">
        <v>11520</v>
      </c>
      <c r="R432" s="837">
        <v>0.40118405014800629</v>
      </c>
      <c r="S432" s="850">
        <v>1920</v>
      </c>
    </row>
    <row r="433" spans="1:19" ht="14.45" customHeight="1" x14ac:dyDescent="0.2">
      <c r="A433" s="831" t="s">
        <v>1827</v>
      </c>
      <c r="B433" s="832" t="s">
        <v>1828</v>
      </c>
      <c r="C433" s="832" t="s">
        <v>567</v>
      </c>
      <c r="D433" s="832" t="s">
        <v>914</v>
      </c>
      <c r="E433" s="832" t="s">
        <v>1897</v>
      </c>
      <c r="F433" s="832" t="s">
        <v>1924</v>
      </c>
      <c r="G433" s="832" t="s">
        <v>1925</v>
      </c>
      <c r="H433" s="849">
        <v>20</v>
      </c>
      <c r="I433" s="849">
        <v>24260</v>
      </c>
      <c r="J433" s="832">
        <v>0.51239809065179742</v>
      </c>
      <c r="K433" s="832">
        <v>1213</v>
      </c>
      <c r="L433" s="849">
        <v>39</v>
      </c>
      <c r="M433" s="849">
        <v>47346</v>
      </c>
      <c r="N433" s="832">
        <v>1</v>
      </c>
      <c r="O433" s="832">
        <v>1214</v>
      </c>
      <c r="P433" s="849">
        <v>22</v>
      </c>
      <c r="Q433" s="849">
        <v>26818</v>
      </c>
      <c r="R433" s="837">
        <v>0.56642588603049893</v>
      </c>
      <c r="S433" s="850">
        <v>1219</v>
      </c>
    </row>
    <row r="434" spans="1:19" ht="14.45" customHeight="1" x14ac:dyDescent="0.2">
      <c r="A434" s="831" t="s">
        <v>1827</v>
      </c>
      <c r="B434" s="832" t="s">
        <v>1828</v>
      </c>
      <c r="C434" s="832" t="s">
        <v>567</v>
      </c>
      <c r="D434" s="832" t="s">
        <v>914</v>
      </c>
      <c r="E434" s="832" t="s">
        <v>1897</v>
      </c>
      <c r="F434" s="832" t="s">
        <v>1926</v>
      </c>
      <c r="G434" s="832" t="s">
        <v>1927</v>
      </c>
      <c r="H434" s="849">
        <v>1</v>
      </c>
      <c r="I434" s="849">
        <v>1609</v>
      </c>
      <c r="J434" s="832"/>
      <c r="K434" s="832">
        <v>1609</v>
      </c>
      <c r="L434" s="849"/>
      <c r="M434" s="849"/>
      <c r="N434" s="832"/>
      <c r="O434" s="832"/>
      <c r="P434" s="849"/>
      <c r="Q434" s="849"/>
      <c r="R434" s="837"/>
      <c r="S434" s="850"/>
    </row>
    <row r="435" spans="1:19" ht="14.45" customHeight="1" x14ac:dyDescent="0.2">
      <c r="A435" s="831" t="s">
        <v>1827</v>
      </c>
      <c r="B435" s="832" t="s">
        <v>1828</v>
      </c>
      <c r="C435" s="832" t="s">
        <v>567</v>
      </c>
      <c r="D435" s="832" t="s">
        <v>914</v>
      </c>
      <c r="E435" s="832" t="s">
        <v>1897</v>
      </c>
      <c r="F435" s="832" t="s">
        <v>1928</v>
      </c>
      <c r="G435" s="832" t="s">
        <v>1929</v>
      </c>
      <c r="H435" s="849">
        <v>31</v>
      </c>
      <c r="I435" s="849">
        <v>21142</v>
      </c>
      <c r="J435" s="832">
        <v>4.4285714285714288</v>
      </c>
      <c r="K435" s="832">
        <v>682</v>
      </c>
      <c r="L435" s="849">
        <v>7</v>
      </c>
      <c r="M435" s="849">
        <v>4774</v>
      </c>
      <c r="N435" s="832">
        <v>1</v>
      </c>
      <c r="O435" s="832">
        <v>682</v>
      </c>
      <c r="P435" s="849"/>
      <c r="Q435" s="849"/>
      <c r="R435" s="837"/>
      <c r="S435" s="850"/>
    </row>
    <row r="436" spans="1:19" ht="14.45" customHeight="1" x14ac:dyDescent="0.2">
      <c r="A436" s="831" t="s">
        <v>1827</v>
      </c>
      <c r="B436" s="832" t="s">
        <v>1828</v>
      </c>
      <c r="C436" s="832" t="s">
        <v>567</v>
      </c>
      <c r="D436" s="832" t="s">
        <v>914</v>
      </c>
      <c r="E436" s="832" t="s">
        <v>1897</v>
      </c>
      <c r="F436" s="832" t="s">
        <v>1930</v>
      </c>
      <c r="G436" s="832" t="s">
        <v>1931</v>
      </c>
      <c r="H436" s="849">
        <v>44</v>
      </c>
      <c r="I436" s="849">
        <v>31548</v>
      </c>
      <c r="J436" s="832">
        <v>1.2571428571428571</v>
      </c>
      <c r="K436" s="832">
        <v>717</v>
      </c>
      <c r="L436" s="849">
        <v>35</v>
      </c>
      <c r="M436" s="849">
        <v>25095</v>
      </c>
      <c r="N436" s="832">
        <v>1</v>
      </c>
      <c r="O436" s="832">
        <v>717</v>
      </c>
      <c r="P436" s="849">
        <v>39</v>
      </c>
      <c r="Q436" s="849">
        <v>28080</v>
      </c>
      <c r="R436" s="837">
        <v>1.1189479976090855</v>
      </c>
      <c r="S436" s="850">
        <v>720</v>
      </c>
    </row>
    <row r="437" spans="1:19" ht="14.45" customHeight="1" x14ac:dyDescent="0.2">
      <c r="A437" s="831" t="s">
        <v>1827</v>
      </c>
      <c r="B437" s="832" t="s">
        <v>1828</v>
      </c>
      <c r="C437" s="832" t="s">
        <v>567</v>
      </c>
      <c r="D437" s="832" t="s">
        <v>914</v>
      </c>
      <c r="E437" s="832" t="s">
        <v>1897</v>
      </c>
      <c r="F437" s="832" t="s">
        <v>1932</v>
      </c>
      <c r="G437" s="832" t="s">
        <v>1933</v>
      </c>
      <c r="H437" s="849">
        <v>20</v>
      </c>
      <c r="I437" s="849">
        <v>52760</v>
      </c>
      <c r="J437" s="832">
        <v>9.9886406664142378</v>
      </c>
      <c r="K437" s="832">
        <v>2638</v>
      </c>
      <c r="L437" s="849">
        <v>2</v>
      </c>
      <c r="M437" s="849">
        <v>5282</v>
      </c>
      <c r="N437" s="832">
        <v>1</v>
      </c>
      <c r="O437" s="832">
        <v>2641</v>
      </c>
      <c r="P437" s="849">
        <v>1</v>
      </c>
      <c r="Q437" s="849">
        <v>2650</v>
      </c>
      <c r="R437" s="837">
        <v>0.50170390003786447</v>
      </c>
      <c r="S437" s="850">
        <v>2650</v>
      </c>
    </row>
    <row r="438" spans="1:19" ht="14.45" customHeight="1" x14ac:dyDescent="0.2">
      <c r="A438" s="831" t="s">
        <v>1827</v>
      </c>
      <c r="B438" s="832" t="s">
        <v>1828</v>
      </c>
      <c r="C438" s="832" t="s">
        <v>567</v>
      </c>
      <c r="D438" s="832" t="s">
        <v>914</v>
      </c>
      <c r="E438" s="832" t="s">
        <v>1897</v>
      </c>
      <c r="F438" s="832" t="s">
        <v>1934</v>
      </c>
      <c r="G438" s="832" t="s">
        <v>1935</v>
      </c>
      <c r="H438" s="849">
        <v>577</v>
      </c>
      <c r="I438" s="849">
        <v>1053025</v>
      </c>
      <c r="J438" s="832">
        <v>0.86850001319626813</v>
      </c>
      <c r="K438" s="832">
        <v>1825</v>
      </c>
      <c r="L438" s="849">
        <v>664</v>
      </c>
      <c r="M438" s="849">
        <v>1212464</v>
      </c>
      <c r="N438" s="832">
        <v>1</v>
      </c>
      <c r="O438" s="832">
        <v>1826</v>
      </c>
      <c r="P438" s="849">
        <v>448</v>
      </c>
      <c r="Q438" s="849">
        <v>820288</v>
      </c>
      <c r="R438" s="837">
        <v>0.67654627271407641</v>
      </c>
      <c r="S438" s="850">
        <v>1831</v>
      </c>
    </row>
    <row r="439" spans="1:19" ht="14.45" customHeight="1" x14ac:dyDescent="0.2">
      <c r="A439" s="831" t="s">
        <v>1827</v>
      </c>
      <c r="B439" s="832" t="s">
        <v>1828</v>
      </c>
      <c r="C439" s="832" t="s">
        <v>567</v>
      </c>
      <c r="D439" s="832" t="s">
        <v>914</v>
      </c>
      <c r="E439" s="832" t="s">
        <v>1897</v>
      </c>
      <c r="F439" s="832" t="s">
        <v>1936</v>
      </c>
      <c r="G439" s="832" t="s">
        <v>1937</v>
      </c>
      <c r="H439" s="849">
        <v>22</v>
      </c>
      <c r="I439" s="849">
        <v>9438</v>
      </c>
      <c r="J439" s="832">
        <v>0.60968992248062015</v>
      </c>
      <c r="K439" s="832">
        <v>429</v>
      </c>
      <c r="L439" s="849">
        <v>36</v>
      </c>
      <c r="M439" s="849">
        <v>15480</v>
      </c>
      <c r="N439" s="832">
        <v>1</v>
      </c>
      <c r="O439" s="832">
        <v>430</v>
      </c>
      <c r="P439" s="849">
        <v>18</v>
      </c>
      <c r="Q439" s="849">
        <v>7758</v>
      </c>
      <c r="R439" s="837">
        <v>0.50116279069767444</v>
      </c>
      <c r="S439" s="850">
        <v>431</v>
      </c>
    </row>
    <row r="440" spans="1:19" ht="14.45" customHeight="1" x14ac:dyDescent="0.2">
      <c r="A440" s="831" t="s">
        <v>1827</v>
      </c>
      <c r="B440" s="832" t="s">
        <v>1828</v>
      </c>
      <c r="C440" s="832" t="s">
        <v>567</v>
      </c>
      <c r="D440" s="832" t="s">
        <v>914</v>
      </c>
      <c r="E440" s="832" t="s">
        <v>1897</v>
      </c>
      <c r="F440" s="832" t="s">
        <v>1938</v>
      </c>
      <c r="G440" s="832" t="s">
        <v>1939</v>
      </c>
      <c r="H440" s="849">
        <v>46</v>
      </c>
      <c r="I440" s="849">
        <v>161920</v>
      </c>
      <c r="J440" s="832">
        <v>0.54086915856632256</v>
      </c>
      <c r="K440" s="832">
        <v>3520</v>
      </c>
      <c r="L440" s="849">
        <v>85</v>
      </c>
      <c r="M440" s="849">
        <v>299370</v>
      </c>
      <c r="N440" s="832">
        <v>1</v>
      </c>
      <c r="O440" s="832">
        <v>3522</v>
      </c>
      <c r="P440" s="849">
        <v>62</v>
      </c>
      <c r="Q440" s="849">
        <v>219046</v>
      </c>
      <c r="R440" s="837">
        <v>0.73168988208571328</v>
      </c>
      <c r="S440" s="850">
        <v>3533</v>
      </c>
    </row>
    <row r="441" spans="1:19" ht="14.45" customHeight="1" x14ac:dyDescent="0.2">
      <c r="A441" s="831" t="s">
        <v>1827</v>
      </c>
      <c r="B441" s="832" t="s">
        <v>1828</v>
      </c>
      <c r="C441" s="832" t="s">
        <v>567</v>
      </c>
      <c r="D441" s="832" t="s">
        <v>914</v>
      </c>
      <c r="E441" s="832" t="s">
        <v>1897</v>
      </c>
      <c r="F441" s="832" t="s">
        <v>1950</v>
      </c>
      <c r="G441" s="832" t="s">
        <v>1951</v>
      </c>
      <c r="H441" s="849">
        <v>11</v>
      </c>
      <c r="I441" s="849">
        <v>4807</v>
      </c>
      <c r="J441" s="832">
        <v>0.61025771232702808</v>
      </c>
      <c r="K441" s="832">
        <v>437</v>
      </c>
      <c r="L441" s="849">
        <v>18</v>
      </c>
      <c r="M441" s="849">
        <v>7877</v>
      </c>
      <c r="N441" s="832">
        <v>1</v>
      </c>
      <c r="O441" s="832">
        <v>437.61111111111109</v>
      </c>
      <c r="P441" s="849">
        <v>7</v>
      </c>
      <c r="Q441" s="849">
        <v>3066</v>
      </c>
      <c r="R441" s="837">
        <v>0.38923448013202994</v>
      </c>
      <c r="S441" s="850">
        <v>438</v>
      </c>
    </row>
    <row r="442" spans="1:19" ht="14.45" customHeight="1" x14ac:dyDescent="0.2">
      <c r="A442" s="831" t="s">
        <v>1827</v>
      </c>
      <c r="B442" s="832" t="s">
        <v>1828</v>
      </c>
      <c r="C442" s="832" t="s">
        <v>567</v>
      </c>
      <c r="D442" s="832" t="s">
        <v>914</v>
      </c>
      <c r="E442" s="832" t="s">
        <v>1897</v>
      </c>
      <c r="F442" s="832" t="s">
        <v>1952</v>
      </c>
      <c r="G442" s="832" t="s">
        <v>1953</v>
      </c>
      <c r="H442" s="849">
        <v>224</v>
      </c>
      <c r="I442" s="849">
        <v>300608</v>
      </c>
      <c r="J442" s="832">
        <v>0.83534243682300435</v>
      </c>
      <c r="K442" s="832">
        <v>1342</v>
      </c>
      <c r="L442" s="849">
        <v>268</v>
      </c>
      <c r="M442" s="849">
        <v>359862</v>
      </c>
      <c r="N442" s="832">
        <v>1</v>
      </c>
      <c r="O442" s="832">
        <v>1342.7686567164178</v>
      </c>
      <c r="P442" s="849">
        <v>184</v>
      </c>
      <c r="Q442" s="849">
        <v>247848</v>
      </c>
      <c r="R442" s="837">
        <v>0.68873068009403604</v>
      </c>
      <c r="S442" s="850">
        <v>1347</v>
      </c>
    </row>
    <row r="443" spans="1:19" ht="14.45" customHeight="1" x14ac:dyDescent="0.2">
      <c r="A443" s="831" t="s">
        <v>1827</v>
      </c>
      <c r="B443" s="832" t="s">
        <v>1828</v>
      </c>
      <c r="C443" s="832" t="s">
        <v>567</v>
      </c>
      <c r="D443" s="832" t="s">
        <v>914</v>
      </c>
      <c r="E443" s="832" t="s">
        <v>1897</v>
      </c>
      <c r="F443" s="832" t="s">
        <v>1954</v>
      </c>
      <c r="G443" s="832" t="s">
        <v>1955</v>
      </c>
      <c r="H443" s="849">
        <v>71</v>
      </c>
      <c r="I443" s="849">
        <v>36139</v>
      </c>
      <c r="J443" s="832">
        <v>1.5737240898798119</v>
      </c>
      <c r="K443" s="832">
        <v>509</v>
      </c>
      <c r="L443" s="849">
        <v>45</v>
      </c>
      <c r="M443" s="849">
        <v>22964</v>
      </c>
      <c r="N443" s="832">
        <v>1</v>
      </c>
      <c r="O443" s="832">
        <v>510.31111111111113</v>
      </c>
      <c r="P443" s="849">
        <v>19</v>
      </c>
      <c r="Q443" s="849">
        <v>9728</v>
      </c>
      <c r="R443" s="837">
        <v>0.42361957847064974</v>
      </c>
      <c r="S443" s="850">
        <v>512</v>
      </c>
    </row>
    <row r="444" spans="1:19" ht="14.45" customHeight="1" x14ac:dyDescent="0.2">
      <c r="A444" s="831" t="s">
        <v>1827</v>
      </c>
      <c r="B444" s="832" t="s">
        <v>1828</v>
      </c>
      <c r="C444" s="832" t="s">
        <v>567</v>
      </c>
      <c r="D444" s="832" t="s">
        <v>914</v>
      </c>
      <c r="E444" s="832" t="s">
        <v>1897</v>
      </c>
      <c r="F444" s="832" t="s">
        <v>1956</v>
      </c>
      <c r="G444" s="832" t="s">
        <v>1957</v>
      </c>
      <c r="H444" s="849">
        <v>1</v>
      </c>
      <c r="I444" s="849">
        <v>2330</v>
      </c>
      <c r="J444" s="832">
        <v>3.5668360786234768E-2</v>
      </c>
      <c r="K444" s="832">
        <v>2330</v>
      </c>
      <c r="L444" s="849">
        <v>28</v>
      </c>
      <c r="M444" s="849">
        <v>65324</v>
      </c>
      <c r="N444" s="832">
        <v>1</v>
      </c>
      <c r="O444" s="832">
        <v>2333</v>
      </c>
      <c r="P444" s="849">
        <v>17</v>
      </c>
      <c r="Q444" s="849">
        <v>39814</v>
      </c>
      <c r="R444" s="837">
        <v>0.60948502847345543</v>
      </c>
      <c r="S444" s="850">
        <v>2342</v>
      </c>
    </row>
    <row r="445" spans="1:19" ht="14.45" customHeight="1" x14ac:dyDescent="0.2">
      <c r="A445" s="831" t="s">
        <v>1827</v>
      </c>
      <c r="B445" s="832" t="s">
        <v>1828</v>
      </c>
      <c r="C445" s="832" t="s">
        <v>567</v>
      </c>
      <c r="D445" s="832" t="s">
        <v>914</v>
      </c>
      <c r="E445" s="832" t="s">
        <v>1897</v>
      </c>
      <c r="F445" s="832" t="s">
        <v>1958</v>
      </c>
      <c r="G445" s="832" t="s">
        <v>1959</v>
      </c>
      <c r="H445" s="849">
        <v>22</v>
      </c>
      <c r="I445" s="849">
        <v>58212</v>
      </c>
      <c r="J445" s="832">
        <v>0.47771923777635533</v>
      </c>
      <c r="K445" s="832">
        <v>2646</v>
      </c>
      <c r="L445" s="849">
        <v>46</v>
      </c>
      <c r="M445" s="849">
        <v>121854</v>
      </c>
      <c r="N445" s="832">
        <v>1</v>
      </c>
      <c r="O445" s="832">
        <v>2649</v>
      </c>
      <c r="P445" s="849">
        <v>30</v>
      </c>
      <c r="Q445" s="849">
        <v>79740</v>
      </c>
      <c r="R445" s="837">
        <v>0.65438967945245952</v>
      </c>
      <c r="S445" s="850">
        <v>2658</v>
      </c>
    </row>
    <row r="446" spans="1:19" ht="14.45" customHeight="1" x14ac:dyDescent="0.2">
      <c r="A446" s="831" t="s">
        <v>1827</v>
      </c>
      <c r="B446" s="832" t="s">
        <v>1828</v>
      </c>
      <c r="C446" s="832" t="s">
        <v>567</v>
      </c>
      <c r="D446" s="832" t="s">
        <v>914</v>
      </c>
      <c r="E446" s="832" t="s">
        <v>1897</v>
      </c>
      <c r="F446" s="832" t="s">
        <v>1964</v>
      </c>
      <c r="G446" s="832" t="s">
        <v>1965</v>
      </c>
      <c r="H446" s="849"/>
      <c r="I446" s="849"/>
      <c r="J446" s="832"/>
      <c r="K446" s="832"/>
      <c r="L446" s="849">
        <v>1</v>
      </c>
      <c r="M446" s="849">
        <v>196</v>
      </c>
      <c r="N446" s="832">
        <v>1</v>
      </c>
      <c r="O446" s="832">
        <v>196</v>
      </c>
      <c r="P446" s="849"/>
      <c r="Q446" s="849"/>
      <c r="R446" s="837"/>
      <c r="S446" s="850"/>
    </row>
    <row r="447" spans="1:19" ht="14.45" customHeight="1" x14ac:dyDescent="0.2">
      <c r="A447" s="831" t="s">
        <v>1827</v>
      </c>
      <c r="B447" s="832" t="s">
        <v>1828</v>
      </c>
      <c r="C447" s="832" t="s">
        <v>567</v>
      </c>
      <c r="D447" s="832" t="s">
        <v>914</v>
      </c>
      <c r="E447" s="832" t="s">
        <v>1897</v>
      </c>
      <c r="F447" s="832" t="s">
        <v>1968</v>
      </c>
      <c r="G447" s="832" t="s">
        <v>1969</v>
      </c>
      <c r="H447" s="849"/>
      <c r="I447" s="849"/>
      <c r="J447" s="832"/>
      <c r="K447" s="832"/>
      <c r="L447" s="849">
        <v>2</v>
      </c>
      <c r="M447" s="849">
        <v>1052</v>
      </c>
      <c r="N447" s="832">
        <v>1</v>
      </c>
      <c r="O447" s="832">
        <v>526</v>
      </c>
      <c r="P447" s="849">
        <v>5</v>
      </c>
      <c r="Q447" s="849">
        <v>2635</v>
      </c>
      <c r="R447" s="837">
        <v>2.5047528517110265</v>
      </c>
      <c r="S447" s="850">
        <v>527</v>
      </c>
    </row>
    <row r="448" spans="1:19" ht="14.45" customHeight="1" x14ac:dyDescent="0.2">
      <c r="A448" s="831" t="s">
        <v>1827</v>
      </c>
      <c r="B448" s="832" t="s">
        <v>1828</v>
      </c>
      <c r="C448" s="832" t="s">
        <v>567</v>
      </c>
      <c r="D448" s="832" t="s">
        <v>914</v>
      </c>
      <c r="E448" s="832" t="s">
        <v>1897</v>
      </c>
      <c r="F448" s="832" t="s">
        <v>1970</v>
      </c>
      <c r="G448" s="832" t="s">
        <v>1971</v>
      </c>
      <c r="H448" s="849"/>
      <c r="I448" s="849"/>
      <c r="J448" s="832"/>
      <c r="K448" s="832"/>
      <c r="L448" s="849"/>
      <c r="M448" s="849"/>
      <c r="N448" s="832"/>
      <c r="O448" s="832"/>
      <c r="P448" s="849">
        <v>4</v>
      </c>
      <c r="Q448" s="849">
        <v>572</v>
      </c>
      <c r="R448" s="837"/>
      <c r="S448" s="850">
        <v>143</v>
      </c>
    </row>
    <row r="449" spans="1:19" ht="14.45" customHeight="1" x14ac:dyDescent="0.2">
      <c r="A449" s="831" t="s">
        <v>1827</v>
      </c>
      <c r="B449" s="832" t="s">
        <v>1828</v>
      </c>
      <c r="C449" s="832" t="s">
        <v>567</v>
      </c>
      <c r="D449" s="832" t="s">
        <v>914</v>
      </c>
      <c r="E449" s="832" t="s">
        <v>1897</v>
      </c>
      <c r="F449" s="832" t="s">
        <v>1976</v>
      </c>
      <c r="G449" s="832" t="s">
        <v>1977</v>
      </c>
      <c r="H449" s="849">
        <v>21</v>
      </c>
      <c r="I449" s="849">
        <v>15099</v>
      </c>
      <c r="J449" s="832">
        <v>0.7</v>
      </c>
      <c r="K449" s="832">
        <v>719</v>
      </c>
      <c r="L449" s="849">
        <v>30</v>
      </c>
      <c r="M449" s="849">
        <v>21570</v>
      </c>
      <c r="N449" s="832">
        <v>1</v>
      </c>
      <c r="O449" s="832">
        <v>719</v>
      </c>
      <c r="P449" s="849">
        <v>18</v>
      </c>
      <c r="Q449" s="849">
        <v>12996</v>
      </c>
      <c r="R449" s="837">
        <v>0.60250347705146035</v>
      </c>
      <c r="S449" s="850">
        <v>722</v>
      </c>
    </row>
    <row r="450" spans="1:19" ht="14.45" customHeight="1" x14ac:dyDescent="0.2">
      <c r="A450" s="831" t="s">
        <v>1827</v>
      </c>
      <c r="B450" s="832" t="s">
        <v>1828</v>
      </c>
      <c r="C450" s="832" t="s">
        <v>567</v>
      </c>
      <c r="D450" s="832" t="s">
        <v>914</v>
      </c>
      <c r="E450" s="832" t="s">
        <v>1897</v>
      </c>
      <c r="F450" s="832" t="s">
        <v>1986</v>
      </c>
      <c r="G450" s="832" t="s">
        <v>1987</v>
      </c>
      <c r="H450" s="849"/>
      <c r="I450" s="849"/>
      <c r="J450" s="832"/>
      <c r="K450" s="832"/>
      <c r="L450" s="849">
        <v>1</v>
      </c>
      <c r="M450" s="849">
        <v>671</v>
      </c>
      <c r="N450" s="832">
        <v>1</v>
      </c>
      <c r="O450" s="832">
        <v>671</v>
      </c>
      <c r="P450" s="849"/>
      <c r="Q450" s="849"/>
      <c r="R450" s="837"/>
      <c r="S450" s="850"/>
    </row>
    <row r="451" spans="1:19" ht="14.45" customHeight="1" x14ac:dyDescent="0.2">
      <c r="A451" s="831" t="s">
        <v>1827</v>
      </c>
      <c r="B451" s="832" t="s">
        <v>1828</v>
      </c>
      <c r="C451" s="832" t="s">
        <v>567</v>
      </c>
      <c r="D451" s="832" t="s">
        <v>910</v>
      </c>
      <c r="E451" s="832" t="s">
        <v>1832</v>
      </c>
      <c r="F451" s="832" t="s">
        <v>1835</v>
      </c>
      <c r="G451" s="832" t="s">
        <v>1836</v>
      </c>
      <c r="H451" s="849">
        <v>1309</v>
      </c>
      <c r="I451" s="849">
        <v>3377.22</v>
      </c>
      <c r="J451" s="832">
        <v>3.5667574931880113</v>
      </c>
      <c r="K451" s="832">
        <v>2.5799999999999996</v>
      </c>
      <c r="L451" s="849">
        <v>367</v>
      </c>
      <c r="M451" s="849">
        <v>946.8599999999999</v>
      </c>
      <c r="N451" s="832">
        <v>1</v>
      </c>
      <c r="O451" s="832">
        <v>2.5799999999999996</v>
      </c>
      <c r="P451" s="849">
        <v>205</v>
      </c>
      <c r="Q451" s="849">
        <v>510.45</v>
      </c>
      <c r="R451" s="837">
        <v>0.53909764907166846</v>
      </c>
      <c r="S451" s="850">
        <v>2.4899999999999998</v>
      </c>
    </row>
    <row r="452" spans="1:19" ht="14.45" customHeight="1" x14ac:dyDescent="0.2">
      <c r="A452" s="831" t="s">
        <v>1827</v>
      </c>
      <c r="B452" s="832" t="s">
        <v>1828</v>
      </c>
      <c r="C452" s="832" t="s">
        <v>567</v>
      </c>
      <c r="D452" s="832" t="s">
        <v>910</v>
      </c>
      <c r="E452" s="832" t="s">
        <v>1832</v>
      </c>
      <c r="F452" s="832" t="s">
        <v>1837</v>
      </c>
      <c r="G452" s="832" t="s">
        <v>1838</v>
      </c>
      <c r="H452" s="849">
        <v>180</v>
      </c>
      <c r="I452" s="849">
        <v>1294.2</v>
      </c>
      <c r="J452" s="832">
        <v>0.14062500000000003</v>
      </c>
      <c r="K452" s="832">
        <v>7.19</v>
      </c>
      <c r="L452" s="849">
        <v>1280</v>
      </c>
      <c r="M452" s="849">
        <v>9203.1999999999989</v>
      </c>
      <c r="N452" s="832">
        <v>1</v>
      </c>
      <c r="O452" s="832">
        <v>7.1899999999999995</v>
      </c>
      <c r="P452" s="849">
        <v>180</v>
      </c>
      <c r="Q452" s="849">
        <v>1278</v>
      </c>
      <c r="R452" s="837">
        <v>0.13886474269819196</v>
      </c>
      <c r="S452" s="850">
        <v>7.1</v>
      </c>
    </row>
    <row r="453" spans="1:19" ht="14.45" customHeight="1" x14ac:dyDescent="0.2">
      <c r="A453" s="831" t="s">
        <v>1827</v>
      </c>
      <c r="B453" s="832" t="s">
        <v>1828</v>
      </c>
      <c r="C453" s="832" t="s">
        <v>567</v>
      </c>
      <c r="D453" s="832" t="s">
        <v>910</v>
      </c>
      <c r="E453" s="832" t="s">
        <v>1832</v>
      </c>
      <c r="F453" s="832" t="s">
        <v>1843</v>
      </c>
      <c r="G453" s="832" t="s">
        <v>1844</v>
      </c>
      <c r="H453" s="849">
        <v>4583</v>
      </c>
      <c r="I453" s="849">
        <v>24427.39</v>
      </c>
      <c r="J453" s="832"/>
      <c r="K453" s="832">
        <v>5.33</v>
      </c>
      <c r="L453" s="849"/>
      <c r="M453" s="849"/>
      <c r="N453" s="832"/>
      <c r="O453" s="832"/>
      <c r="P453" s="849"/>
      <c r="Q453" s="849"/>
      <c r="R453" s="837"/>
      <c r="S453" s="850"/>
    </row>
    <row r="454" spans="1:19" ht="14.45" customHeight="1" x14ac:dyDescent="0.2">
      <c r="A454" s="831" t="s">
        <v>1827</v>
      </c>
      <c r="B454" s="832" t="s">
        <v>1828</v>
      </c>
      <c r="C454" s="832" t="s">
        <v>567</v>
      </c>
      <c r="D454" s="832" t="s">
        <v>910</v>
      </c>
      <c r="E454" s="832" t="s">
        <v>1832</v>
      </c>
      <c r="F454" s="832" t="s">
        <v>1845</v>
      </c>
      <c r="G454" s="832" t="s">
        <v>1846</v>
      </c>
      <c r="H454" s="849">
        <v>306</v>
      </c>
      <c r="I454" s="849">
        <v>2796.84</v>
      </c>
      <c r="J454" s="832">
        <v>2.5500000000000003</v>
      </c>
      <c r="K454" s="832">
        <v>9.14</v>
      </c>
      <c r="L454" s="849">
        <v>120</v>
      </c>
      <c r="M454" s="849">
        <v>1096.8</v>
      </c>
      <c r="N454" s="832">
        <v>1</v>
      </c>
      <c r="O454" s="832">
        <v>9.1399999999999988</v>
      </c>
      <c r="P454" s="849">
        <v>168</v>
      </c>
      <c r="Q454" s="849">
        <v>1572.48</v>
      </c>
      <c r="R454" s="837">
        <v>1.4336980306345735</v>
      </c>
      <c r="S454" s="850">
        <v>9.36</v>
      </c>
    </row>
    <row r="455" spans="1:19" ht="14.45" customHeight="1" x14ac:dyDescent="0.2">
      <c r="A455" s="831" t="s">
        <v>1827</v>
      </c>
      <c r="B455" s="832" t="s">
        <v>1828</v>
      </c>
      <c r="C455" s="832" t="s">
        <v>567</v>
      </c>
      <c r="D455" s="832" t="s">
        <v>910</v>
      </c>
      <c r="E455" s="832" t="s">
        <v>1832</v>
      </c>
      <c r="F455" s="832" t="s">
        <v>1847</v>
      </c>
      <c r="G455" s="832" t="s">
        <v>1848</v>
      </c>
      <c r="H455" s="849">
        <v>1694</v>
      </c>
      <c r="I455" s="849">
        <v>15550.92</v>
      </c>
      <c r="J455" s="832">
        <v>5.2445820433436534</v>
      </c>
      <c r="K455" s="832">
        <v>9.18</v>
      </c>
      <c r="L455" s="849">
        <v>323</v>
      </c>
      <c r="M455" s="849">
        <v>2965.14</v>
      </c>
      <c r="N455" s="832">
        <v>1</v>
      </c>
      <c r="O455" s="832">
        <v>9.18</v>
      </c>
      <c r="P455" s="849">
        <v>151</v>
      </c>
      <c r="Q455" s="849">
        <v>1419.4</v>
      </c>
      <c r="R455" s="837">
        <v>0.47869577827691107</v>
      </c>
      <c r="S455" s="850">
        <v>9.4</v>
      </c>
    </row>
    <row r="456" spans="1:19" ht="14.45" customHeight="1" x14ac:dyDescent="0.2">
      <c r="A456" s="831" t="s">
        <v>1827</v>
      </c>
      <c r="B456" s="832" t="s">
        <v>1828</v>
      </c>
      <c r="C456" s="832" t="s">
        <v>567</v>
      </c>
      <c r="D456" s="832" t="s">
        <v>910</v>
      </c>
      <c r="E456" s="832" t="s">
        <v>1832</v>
      </c>
      <c r="F456" s="832" t="s">
        <v>1863</v>
      </c>
      <c r="G456" s="832" t="s">
        <v>1864</v>
      </c>
      <c r="H456" s="849"/>
      <c r="I456" s="849"/>
      <c r="J456" s="832"/>
      <c r="K456" s="832"/>
      <c r="L456" s="849">
        <v>5</v>
      </c>
      <c r="M456" s="849">
        <v>9719.25</v>
      </c>
      <c r="N456" s="832">
        <v>1</v>
      </c>
      <c r="O456" s="832">
        <v>1943.85</v>
      </c>
      <c r="P456" s="849"/>
      <c r="Q456" s="849"/>
      <c r="R456" s="837"/>
      <c r="S456" s="850"/>
    </row>
    <row r="457" spans="1:19" ht="14.45" customHeight="1" x14ac:dyDescent="0.2">
      <c r="A457" s="831" t="s">
        <v>1827</v>
      </c>
      <c r="B457" s="832" t="s">
        <v>1828</v>
      </c>
      <c r="C457" s="832" t="s">
        <v>567</v>
      </c>
      <c r="D457" s="832" t="s">
        <v>910</v>
      </c>
      <c r="E457" s="832" t="s">
        <v>1832</v>
      </c>
      <c r="F457" s="832" t="s">
        <v>1867</v>
      </c>
      <c r="G457" s="832" t="s">
        <v>1868</v>
      </c>
      <c r="H457" s="849">
        <v>44026</v>
      </c>
      <c r="I457" s="849">
        <v>165097.5</v>
      </c>
      <c r="J457" s="832">
        <v>3.1914646841011041</v>
      </c>
      <c r="K457" s="832">
        <v>3.75</v>
      </c>
      <c r="L457" s="849">
        <v>13732</v>
      </c>
      <c r="M457" s="849">
        <v>51730.95</v>
      </c>
      <c r="N457" s="832">
        <v>1</v>
      </c>
      <c r="O457" s="832">
        <v>3.7671824934459655</v>
      </c>
      <c r="P457" s="849">
        <v>12147</v>
      </c>
      <c r="Q457" s="849">
        <v>45073.820000000007</v>
      </c>
      <c r="R457" s="837">
        <v>0.87131243481900122</v>
      </c>
      <c r="S457" s="850">
        <v>3.7106956450152309</v>
      </c>
    </row>
    <row r="458" spans="1:19" ht="14.45" customHeight="1" x14ac:dyDescent="0.2">
      <c r="A458" s="831" t="s">
        <v>1827</v>
      </c>
      <c r="B458" s="832" t="s">
        <v>1828</v>
      </c>
      <c r="C458" s="832" t="s">
        <v>567</v>
      </c>
      <c r="D458" s="832" t="s">
        <v>910</v>
      </c>
      <c r="E458" s="832" t="s">
        <v>1832</v>
      </c>
      <c r="F458" s="832" t="s">
        <v>1873</v>
      </c>
      <c r="G458" s="832" t="s">
        <v>1874</v>
      </c>
      <c r="H458" s="849">
        <v>794</v>
      </c>
      <c r="I458" s="849">
        <v>126158.65999999999</v>
      </c>
      <c r="J458" s="832">
        <v>1.6541666666666663</v>
      </c>
      <c r="K458" s="832">
        <v>158.88999999999999</v>
      </c>
      <c r="L458" s="849">
        <v>480</v>
      </c>
      <c r="M458" s="849">
        <v>76267.200000000012</v>
      </c>
      <c r="N458" s="832">
        <v>1</v>
      </c>
      <c r="O458" s="832">
        <v>158.89000000000001</v>
      </c>
      <c r="P458" s="849"/>
      <c r="Q458" s="849"/>
      <c r="R458" s="837"/>
      <c r="S458" s="850"/>
    </row>
    <row r="459" spans="1:19" ht="14.45" customHeight="1" x14ac:dyDescent="0.2">
      <c r="A459" s="831" t="s">
        <v>1827</v>
      </c>
      <c r="B459" s="832" t="s">
        <v>1828</v>
      </c>
      <c r="C459" s="832" t="s">
        <v>567</v>
      </c>
      <c r="D459" s="832" t="s">
        <v>910</v>
      </c>
      <c r="E459" s="832" t="s">
        <v>1832</v>
      </c>
      <c r="F459" s="832" t="s">
        <v>1875</v>
      </c>
      <c r="G459" s="832" t="s">
        <v>1876</v>
      </c>
      <c r="H459" s="849">
        <v>8000</v>
      </c>
      <c r="I459" s="849">
        <v>165555.99999999997</v>
      </c>
      <c r="J459" s="832">
        <v>3.226747018948533</v>
      </c>
      <c r="K459" s="832">
        <v>20.694499999999998</v>
      </c>
      <c r="L459" s="849">
        <v>2504</v>
      </c>
      <c r="M459" s="849">
        <v>51307.4</v>
      </c>
      <c r="N459" s="832">
        <v>1</v>
      </c>
      <c r="O459" s="832">
        <v>20.490175718849841</v>
      </c>
      <c r="P459" s="849">
        <v>184</v>
      </c>
      <c r="Q459" s="849">
        <v>3744.3999999999996</v>
      </c>
      <c r="R459" s="837">
        <v>7.2979726121378194E-2</v>
      </c>
      <c r="S459" s="850">
        <v>20.349999999999998</v>
      </c>
    </row>
    <row r="460" spans="1:19" ht="14.45" customHeight="1" x14ac:dyDescent="0.2">
      <c r="A460" s="831" t="s">
        <v>1827</v>
      </c>
      <c r="B460" s="832" t="s">
        <v>1828</v>
      </c>
      <c r="C460" s="832" t="s">
        <v>567</v>
      </c>
      <c r="D460" s="832" t="s">
        <v>910</v>
      </c>
      <c r="E460" s="832" t="s">
        <v>1832</v>
      </c>
      <c r="F460" s="832" t="s">
        <v>1881</v>
      </c>
      <c r="G460" s="832" t="s">
        <v>1882</v>
      </c>
      <c r="H460" s="849"/>
      <c r="I460" s="849"/>
      <c r="J460" s="832"/>
      <c r="K460" s="832"/>
      <c r="L460" s="849">
        <v>1350</v>
      </c>
      <c r="M460" s="849">
        <v>25785</v>
      </c>
      <c r="N460" s="832">
        <v>1</v>
      </c>
      <c r="O460" s="832">
        <v>19.100000000000001</v>
      </c>
      <c r="P460" s="849">
        <v>2597</v>
      </c>
      <c r="Q460" s="849">
        <v>49602.7</v>
      </c>
      <c r="R460" s="837">
        <v>1.9237037037037037</v>
      </c>
      <c r="S460" s="850">
        <v>19.099999999999998</v>
      </c>
    </row>
    <row r="461" spans="1:19" ht="14.45" customHeight="1" x14ac:dyDescent="0.2">
      <c r="A461" s="831" t="s">
        <v>1827</v>
      </c>
      <c r="B461" s="832" t="s">
        <v>1828</v>
      </c>
      <c r="C461" s="832" t="s">
        <v>567</v>
      </c>
      <c r="D461" s="832" t="s">
        <v>910</v>
      </c>
      <c r="E461" s="832" t="s">
        <v>1897</v>
      </c>
      <c r="F461" s="832" t="s">
        <v>1898</v>
      </c>
      <c r="G461" s="832" t="s">
        <v>1899</v>
      </c>
      <c r="H461" s="849"/>
      <c r="I461" s="849"/>
      <c r="J461" s="832"/>
      <c r="K461" s="832"/>
      <c r="L461" s="849">
        <v>1</v>
      </c>
      <c r="M461" s="849">
        <v>37</v>
      </c>
      <c r="N461" s="832">
        <v>1</v>
      </c>
      <c r="O461" s="832">
        <v>37</v>
      </c>
      <c r="P461" s="849"/>
      <c r="Q461" s="849"/>
      <c r="R461" s="837"/>
      <c r="S461" s="850"/>
    </row>
    <row r="462" spans="1:19" ht="14.45" customHeight="1" x14ac:dyDescent="0.2">
      <c r="A462" s="831" t="s">
        <v>1827</v>
      </c>
      <c r="B462" s="832" t="s">
        <v>1828</v>
      </c>
      <c r="C462" s="832" t="s">
        <v>567</v>
      </c>
      <c r="D462" s="832" t="s">
        <v>910</v>
      </c>
      <c r="E462" s="832" t="s">
        <v>1897</v>
      </c>
      <c r="F462" s="832" t="s">
        <v>1910</v>
      </c>
      <c r="G462" s="832" t="s">
        <v>1911</v>
      </c>
      <c r="H462" s="849">
        <v>6</v>
      </c>
      <c r="I462" s="849">
        <v>12234</v>
      </c>
      <c r="J462" s="832"/>
      <c r="K462" s="832">
        <v>2039</v>
      </c>
      <c r="L462" s="849"/>
      <c r="M462" s="849"/>
      <c r="N462" s="832"/>
      <c r="O462" s="832"/>
      <c r="P462" s="849"/>
      <c r="Q462" s="849"/>
      <c r="R462" s="837"/>
      <c r="S462" s="850"/>
    </row>
    <row r="463" spans="1:19" ht="14.45" customHeight="1" x14ac:dyDescent="0.2">
      <c r="A463" s="831" t="s">
        <v>1827</v>
      </c>
      <c r="B463" s="832" t="s">
        <v>1828</v>
      </c>
      <c r="C463" s="832" t="s">
        <v>567</v>
      </c>
      <c r="D463" s="832" t="s">
        <v>910</v>
      </c>
      <c r="E463" s="832" t="s">
        <v>1897</v>
      </c>
      <c r="F463" s="832" t="s">
        <v>1918</v>
      </c>
      <c r="G463" s="832" t="s">
        <v>1919</v>
      </c>
      <c r="H463" s="849">
        <v>5</v>
      </c>
      <c r="I463" s="849">
        <v>7155</v>
      </c>
      <c r="J463" s="832">
        <v>4.9965083798882679</v>
      </c>
      <c r="K463" s="832">
        <v>1431</v>
      </c>
      <c r="L463" s="849">
        <v>1</v>
      </c>
      <c r="M463" s="849">
        <v>1432</v>
      </c>
      <c r="N463" s="832">
        <v>1</v>
      </c>
      <c r="O463" s="832">
        <v>1432</v>
      </c>
      <c r="P463" s="849"/>
      <c r="Q463" s="849"/>
      <c r="R463" s="837"/>
      <c r="S463" s="850"/>
    </row>
    <row r="464" spans="1:19" ht="14.45" customHeight="1" x14ac:dyDescent="0.2">
      <c r="A464" s="831" t="s">
        <v>1827</v>
      </c>
      <c r="B464" s="832" t="s">
        <v>1828</v>
      </c>
      <c r="C464" s="832" t="s">
        <v>567</v>
      </c>
      <c r="D464" s="832" t="s">
        <v>910</v>
      </c>
      <c r="E464" s="832" t="s">
        <v>1897</v>
      </c>
      <c r="F464" s="832" t="s">
        <v>1920</v>
      </c>
      <c r="G464" s="832" t="s">
        <v>1921</v>
      </c>
      <c r="H464" s="849">
        <v>8</v>
      </c>
      <c r="I464" s="849">
        <v>15296</v>
      </c>
      <c r="J464" s="832">
        <v>3.9958202716823408</v>
      </c>
      <c r="K464" s="832">
        <v>1912</v>
      </c>
      <c r="L464" s="849">
        <v>2</v>
      </c>
      <c r="M464" s="849">
        <v>3828</v>
      </c>
      <c r="N464" s="832">
        <v>1</v>
      </c>
      <c r="O464" s="832">
        <v>1914</v>
      </c>
      <c r="P464" s="849">
        <v>1</v>
      </c>
      <c r="Q464" s="849">
        <v>1920</v>
      </c>
      <c r="R464" s="837">
        <v>0.50156739811912221</v>
      </c>
      <c r="S464" s="850">
        <v>1920</v>
      </c>
    </row>
    <row r="465" spans="1:19" ht="14.45" customHeight="1" x14ac:dyDescent="0.2">
      <c r="A465" s="831" t="s">
        <v>1827</v>
      </c>
      <c r="B465" s="832" t="s">
        <v>1828</v>
      </c>
      <c r="C465" s="832" t="s">
        <v>567</v>
      </c>
      <c r="D465" s="832" t="s">
        <v>910</v>
      </c>
      <c r="E465" s="832" t="s">
        <v>1897</v>
      </c>
      <c r="F465" s="832" t="s">
        <v>1924</v>
      </c>
      <c r="G465" s="832" t="s">
        <v>1925</v>
      </c>
      <c r="H465" s="849">
        <v>2</v>
      </c>
      <c r="I465" s="849">
        <v>2426</v>
      </c>
      <c r="J465" s="832">
        <v>0.66611751784733664</v>
      </c>
      <c r="K465" s="832">
        <v>1213</v>
      </c>
      <c r="L465" s="849">
        <v>3</v>
      </c>
      <c r="M465" s="849">
        <v>3642</v>
      </c>
      <c r="N465" s="832">
        <v>1</v>
      </c>
      <c r="O465" s="832">
        <v>1214</v>
      </c>
      <c r="P465" s="849">
        <v>1</v>
      </c>
      <c r="Q465" s="849">
        <v>1219</v>
      </c>
      <c r="R465" s="837">
        <v>0.33470620538165841</v>
      </c>
      <c r="S465" s="850">
        <v>1219</v>
      </c>
    </row>
    <row r="466" spans="1:19" ht="14.45" customHeight="1" x14ac:dyDescent="0.2">
      <c r="A466" s="831" t="s">
        <v>1827</v>
      </c>
      <c r="B466" s="832" t="s">
        <v>1828</v>
      </c>
      <c r="C466" s="832" t="s">
        <v>567</v>
      </c>
      <c r="D466" s="832" t="s">
        <v>910</v>
      </c>
      <c r="E466" s="832" t="s">
        <v>1897</v>
      </c>
      <c r="F466" s="832" t="s">
        <v>1928</v>
      </c>
      <c r="G466" s="832" t="s">
        <v>1929</v>
      </c>
      <c r="H466" s="849"/>
      <c r="I466" s="849"/>
      <c r="J466" s="832"/>
      <c r="K466" s="832"/>
      <c r="L466" s="849">
        <v>5</v>
      </c>
      <c r="M466" s="849">
        <v>3410</v>
      </c>
      <c r="N466" s="832">
        <v>1</v>
      </c>
      <c r="O466" s="832">
        <v>682</v>
      </c>
      <c r="P466" s="849"/>
      <c r="Q466" s="849"/>
      <c r="R466" s="837"/>
      <c r="S466" s="850"/>
    </row>
    <row r="467" spans="1:19" ht="14.45" customHeight="1" x14ac:dyDescent="0.2">
      <c r="A467" s="831" t="s">
        <v>1827</v>
      </c>
      <c r="B467" s="832" t="s">
        <v>1828</v>
      </c>
      <c r="C467" s="832" t="s">
        <v>567</v>
      </c>
      <c r="D467" s="832" t="s">
        <v>910</v>
      </c>
      <c r="E467" s="832" t="s">
        <v>1897</v>
      </c>
      <c r="F467" s="832" t="s">
        <v>1930</v>
      </c>
      <c r="G467" s="832" t="s">
        <v>1931</v>
      </c>
      <c r="H467" s="849">
        <v>12</v>
      </c>
      <c r="I467" s="849">
        <v>8604</v>
      </c>
      <c r="J467" s="832">
        <v>6</v>
      </c>
      <c r="K467" s="832">
        <v>717</v>
      </c>
      <c r="L467" s="849">
        <v>2</v>
      </c>
      <c r="M467" s="849">
        <v>1434</v>
      </c>
      <c r="N467" s="832">
        <v>1</v>
      </c>
      <c r="O467" s="832">
        <v>717</v>
      </c>
      <c r="P467" s="849">
        <v>1</v>
      </c>
      <c r="Q467" s="849">
        <v>720</v>
      </c>
      <c r="R467" s="837">
        <v>0.502092050209205</v>
      </c>
      <c r="S467" s="850">
        <v>720</v>
      </c>
    </row>
    <row r="468" spans="1:19" ht="14.45" customHeight="1" x14ac:dyDescent="0.2">
      <c r="A468" s="831" t="s">
        <v>1827</v>
      </c>
      <c r="B468" s="832" t="s">
        <v>1828</v>
      </c>
      <c r="C468" s="832" t="s">
        <v>567</v>
      </c>
      <c r="D468" s="832" t="s">
        <v>910</v>
      </c>
      <c r="E468" s="832" t="s">
        <v>1897</v>
      </c>
      <c r="F468" s="832" t="s">
        <v>1932</v>
      </c>
      <c r="G468" s="832" t="s">
        <v>1933</v>
      </c>
      <c r="H468" s="849">
        <v>1</v>
      </c>
      <c r="I468" s="849">
        <v>2638</v>
      </c>
      <c r="J468" s="832"/>
      <c r="K468" s="832">
        <v>2638</v>
      </c>
      <c r="L468" s="849"/>
      <c r="M468" s="849"/>
      <c r="N468" s="832"/>
      <c r="O468" s="832"/>
      <c r="P468" s="849"/>
      <c r="Q468" s="849"/>
      <c r="R468" s="837"/>
      <c r="S468" s="850"/>
    </row>
    <row r="469" spans="1:19" ht="14.45" customHeight="1" x14ac:dyDescent="0.2">
      <c r="A469" s="831" t="s">
        <v>1827</v>
      </c>
      <c r="B469" s="832" t="s">
        <v>1828</v>
      </c>
      <c r="C469" s="832" t="s">
        <v>567</v>
      </c>
      <c r="D469" s="832" t="s">
        <v>910</v>
      </c>
      <c r="E469" s="832" t="s">
        <v>1897</v>
      </c>
      <c r="F469" s="832" t="s">
        <v>1934</v>
      </c>
      <c r="G469" s="832" t="s">
        <v>1935</v>
      </c>
      <c r="H469" s="849">
        <v>127</v>
      </c>
      <c r="I469" s="849">
        <v>231775</v>
      </c>
      <c r="J469" s="832">
        <v>2.644384355604235</v>
      </c>
      <c r="K469" s="832">
        <v>1825</v>
      </c>
      <c r="L469" s="849">
        <v>48</v>
      </c>
      <c r="M469" s="849">
        <v>87648</v>
      </c>
      <c r="N469" s="832">
        <v>1</v>
      </c>
      <c r="O469" s="832">
        <v>1826</v>
      </c>
      <c r="P469" s="849">
        <v>35</v>
      </c>
      <c r="Q469" s="849">
        <v>64085</v>
      </c>
      <c r="R469" s="837">
        <v>0.73116328952172327</v>
      </c>
      <c r="S469" s="850">
        <v>1831</v>
      </c>
    </row>
    <row r="470" spans="1:19" ht="14.45" customHeight="1" x14ac:dyDescent="0.2">
      <c r="A470" s="831" t="s">
        <v>1827</v>
      </c>
      <c r="B470" s="832" t="s">
        <v>1828</v>
      </c>
      <c r="C470" s="832" t="s">
        <v>567</v>
      </c>
      <c r="D470" s="832" t="s">
        <v>910</v>
      </c>
      <c r="E470" s="832" t="s">
        <v>1897</v>
      </c>
      <c r="F470" s="832" t="s">
        <v>1936</v>
      </c>
      <c r="G470" s="832" t="s">
        <v>1937</v>
      </c>
      <c r="H470" s="849">
        <v>6</v>
      </c>
      <c r="I470" s="849">
        <v>2574</v>
      </c>
      <c r="J470" s="832">
        <v>1.9953488372093022</v>
      </c>
      <c r="K470" s="832">
        <v>429</v>
      </c>
      <c r="L470" s="849">
        <v>3</v>
      </c>
      <c r="M470" s="849">
        <v>1290</v>
      </c>
      <c r="N470" s="832">
        <v>1</v>
      </c>
      <c r="O470" s="832">
        <v>430</v>
      </c>
      <c r="P470" s="849"/>
      <c r="Q470" s="849"/>
      <c r="R470" s="837"/>
      <c r="S470" s="850"/>
    </row>
    <row r="471" spans="1:19" ht="14.45" customHeight="1" x14ac:dyDescent="0.2">
      <c r="A471" s="831" t="s">
        <v>1827</v>
      </c>
      <c r="B471" s="832" t="s">
        <v>1828</v>
      </c>
      <c r="C471" s="832" t="s">
        <v>567</v>
      </c>
      <c r="D471" s="832" t="s">
        <v>910</v>
      </c>
      <c r="E471" s="832" t="s">
        <v>1897</v>
      </c>
      <c r="F471" s="832" t="s">
        <v>1938</v>
      </c>
      <c r="G471" s="832" t="s">
        <v>1939</v>
      </c>
      <c r="H471" s="849">
        <v>49</v>
      </c>
      <c r="I471" s="849">
        <v>172480</v>
      </c>
      <c r="J471" s="832">
        <v>2.8807161706249791</v>
      </c>
      <c r="K471" s="832">
        <v>3520</v>
      </c>
      <c r="L471" s="849">
        <v>17</v>
      </c>
      <c r="M471" s="849">
        <v>59874</v>
      </c>
      <c r="N471" s="832">
        <v>1</v>
      </c>
      <c r="O471" s="832">
        <v>3522</v>
      </c>
      <c r="P471" s="849">
        <v>1</v>
      </c>
      <c r="Q471" s="849">
        <v>3533</v>
      </c>
      <c r="R471" s="837">
        <v>5.9007248555299464E-2</v>
      </c>
      <c r="S471" s="850">
        <v>3533</v>
      </c>
    </row>
    <row r="472" spans="1:19" ht="14.45" customHeight="1" x14ac:dyDescent="0.2">
      <c r="A472" s="831" t="s">
        <v>1827</v>
      </c>
      <c r="B472" s="832" t="s">
        <v>1828</v>
      </c>
      <c r="C472" s="832" t="s">
        <v>567</v>
      </c>
      <c r="D472" s="832" t="s">
        <v>910</v>
      </c>
      <c r="E472" s="832" t="s">
        <v>1897</v>
      </c>
      <c r="F472" s="832" t="s">
        <v>1950</v>
      </c>
      <c r="G472" s="832" t="s">
        <v>1951</v>
      </c>
      <c r="H472" s="849">
        <v>4</v>
      </c>
      <c r="I472" s="849">
        <v>1748</v>
      </c>
      <c r="J472" s="832">
        <v>1.995433789954338</v>
      </c>
      <c r="K472" s="832">
        <v>437</v>
      </c>
      <c r="L472" s="849">
        <v>2</v>
      </c>
      <c r="M472" s="849">
        <v>876</v>
      </c>
      <c r="N472" s="832">
        <v>1</v>
      </c>
      <c r="O472" s="832">
        <v>438</v>
      </c>
      <c r="P472" s="849">
        <v>1</v>
      </c>
      <c r="Q472" s="849">
        <v>438</v>
      </c>
      <c r="R472" s="837">
        <v>0.5</v>
      </c>
      <c r="S472" s="850">
        <v>438</v>
      </c>
    </row>
    <row r="473" spans="1:19" ht="14.45" customHeight="1" x14ac:dyDescent="0.2">
      <c r="A473" s="831" t="s">
        <v>1827</v>
      </c>
      <c r="B473" s="832" t="s">
        <v>1828</v>
      </c>
      <c r="C473" s="832" t="s">
        <v>567</v>
      </c>
      <c r="D473" s="832" t="s">
        <v>910</v>
      </c>
      <c r="E473" s="832" t="s">
        <v>1897</v>
      </c>
      <c r="F473" s="832" t="s">
        <v>1952</v>
      </c>
      <c r="G473" s="832" t="s">
        <v>1953</v>
      </c>
      <c r="H473" s="849">
        <v>60</v>
      </c>
      <c r="I473" s="849">
        <v>80520</v>
      </c>
      <c r="J473" s="832">
        <v>3.1559143999372892</v>
      </c>
      <c r="K473" s="832">
        <v>1342</v>
      </c>
      <c r="L473" s="849">
        <v>19</v>
      </c>
      <c r="M473" s="849">
        <v>25514</v>
      </c>
      <c r="N473" s="832">
        <v>1</v>
      </c>
      <c r="O473" s="832">
        <v>1342.8421052631579</v>
      </c>
      <c r="P473" s="849">
        <v>16</v>
      </c>
      <c r="Q473" s="849">
        <v>21552</v>
      </c>
      <c r="R473" s="837">
        <v>0.84471270674923571</v>
      </c>
      <c r="S473" s="850">
        <v>1347</v>
      </c>
    </row>
    <row r="474" spans="1:19" ht="14.45" customHeight="1" x14ac:dyDescent="0.2">
      <c r="A474" s="831" t="s">
        <v>1827</v>
      </c>
      <c r="B474" s="832" t="s">
        <v>1828</v>
      </c>
      <c r="C474" s="832" t="s">
        <v>567</v>
      </c>
      <c r="D474" s="832" t="s">
        <v>910</v>
      </c>
      <c r="E474" s="832" t="s">
        <v>1897</v>
      </c>
      <c r="F474" s="832" t="s">
        <v>1954</v>
      </c>
      <c r="G474" s="832" t="s">
        <v>1955</v>
      </c>
      <c r="H474" s="849">
        <v>1</v>
      </c>
      <c r="I474" s="849">
        <v>509</v>
      </c>
      <c r="J474" s="832">
        <v>0.14257703081232492</v>
      </c>
      <c r="K474" s="832">
        <v>509</v>
      </c>
      <c r="L474" s="849">
        <v>7</v>
      </c>
      <c r="M474" s="849">
        <v>3570</v>
      </c>
      <c r="N474" s="832">
        <v>1</v>
      </c>
      <c r="O474" s="832">
        <v>510</v>
      </c>
      <c r="P474" s="849">
        <v>1</v>
      </c>
      <c r="Q474" s="849">
        <v>512</v>
      </c>
      <c r="R474" s="837">
        <v>0.1434173669467787</v>
      </c>
      <c r="S474" s="850">
        <v>512</v>
      </c>
    </row>
    <row r="475" spans="1:19" ht="14.45" customHeight="1" x14ac:dyDescent="0.2">
      <c r="A475" s="831" t="s">
        <v>1827</v>
      </c>
      <c r="B475" s="832" t="s">
        <v>1828</v>
      </c>
      <c r="C475" s="832" t="s">
        <v>567</v>
      </c>
      <c r="D475" s="832" t="s">
        <v>910</v>
      </c>
      <c r="E475" s="832" t="s">
        <v>1897</v>
      </c>
      <c r="F475" s="832" t="s">
        <v>1958</v>
      </c>
      <c r="G475" s="832" t="s">
        <v>1959</v>
      </c>
      <c r="H475" s="849"/>
      <c r="I475" s="849"/>
      <c r="J475" s="832"/>
      <c r="K475" s="832"/>
      <c r="L475" s="849">
        <v>2</v>
      </c>
      <c r="M475" s="849">
        <v>5298</v>
      </c>
      <c r="N475" s="832">
        <v>1</v>
      </c>
      <c r="O475" s="832">
        <v>2649</v>
      </c>
      <c r="P475" s="849">
        <v>3</v>
      </c>
      <c r="Q475" s="849">
        <v>7974</v>
      </c>
      <c r="R475" s="837">
        <v>1.5050962627406568</v>
      </c>
      <c r="S475" s="850">
        <v>2658</v>
      </c>
    </row>
    <row r="476" spans="1:19" ht="14.45" customHeight="1" x14ac:dyDescent="0.2">
      <c r="A476" s="831" t="s">
        <v>1827</v>
      </c>
      <c r="B476" s="832" t="s">
        <v>1828</v>
      </c>
      <c r="C476" s="832" t="s">
        <v>567</v>
      </c>
      <c r="D476" s="832" t="s">
        <v>910</v>
      </c>
      <c r="E476" s="832" t="s">
        <v>1897</v>
      </c>
      <c r="F476" s="832" t="s">
        <v>1968</v>
      </c>
      <c r="G476" s="832" t="s">
        <v>1969</v>
      </c>
      <c r="H476" s="849">
        <v>1</v>
      </c>
      <c r="I476" s="849">
        <v>525</v>
      </c>
      <c r="J476" s="832"/>
      <c r="K476" s="832">
        <v>525</v>
      </c>
      <c r="L476" s="849"/>
      <c r="M476" s="849"/>
      <c r="N476" s="832"/>
      <c r="O476" s="832"/>
      <c r="P476" s="849">
        <v>1</v>
      </c>
      <c r="Q476" s="849">
        <v>527</v>
      </c>
      <c r="R476" s="837"/>
      <c r="S476" s="850">
        <v>527</v>
      </c>
    </row>
    <row r="477" spans="1:19" ht="14.45" customHeight="1" x14ac:dyDescent="0.2">
      <c r="A477" s="831" t="s">
        <v>1827</v>
      </c>
      <c r="B477" s="832" t="s">
        <v>1828</v>
      </c>
      <c r="C477" s="832" t="s">
        <v>567</v>
      </c>
      <c r="D477" s="832" t="s">
        <v>910</v>
      </c>
      <c r="E477" s="832" t="s">
        <v>1897</v>
      </c>
      <c r="F477" s="832" t="s">
        <v>1976</v>
      </c>
      <c r="G477" s="832" t="s">
        <v>1977</v>
      </c>
      <c r="H477" s="849">
        <v>1</v>
      </c>
      <c r="I477" s="849">
        <v>719</v>
      </c>
      <c r="J477" s="832"/>
      <c r="K477" s="832">
        <v>719</v>
      </c>
      <c r="L477" s="849"/>
      <c r="M477" s="849"/>
      <c r="N477" s="832"/>
      <c r="O477" s="832"/>
      <c r="P477" s="849"/>
      <c r="Q477" s="849"/>
      <c r="R477" s="837"/>
      <c r="S477" s="850"/>
    </row>
    <row r="478" spans="1:19" ht="14.45" customHeight="1" x14ac:dyDescent="0.2">
      <c r="A478" s="831" t="s">
        <v>1827</v>
      </c>
      <c r="B478" s="832" t="s">
        <v>1828</v>
      </c>
      <c r="C478" s="832" t="s">
        <v>573</v>
      </c>
      <c r="D478" s="832" t="s">
        <v>905</v>
      </c>
      <c r="E478" s="832" t="s">
        <v>1829</v>
      </c>
      <c r="F478" s="832" t="s">
        <v>1993</v>
      </c>
      <c r="G478" s="832" t="s">
        <v>1994</v>
      </c>
      <c r="H478" s="849">
        <v>0.04</v>
      </c>
      <c r="I478" s="849">
        <v>363.8</v>
      </c>
      <c r="J478" s="832"/>
      <c r="K478" s="832">
        <v>9095</v>
      </c>
      <c r="L478" s="849"/>
      <c r="M478" s="849"/>
      <c r="N478" s="832"/>
      <c r="O478" s="832"/>
      <c r="P478" s="849"/>
      <c r="Q478" s="849"/>
      <c r="R478" s="837"/>
      <c r="S478" s="850"/>
    </row>
    <row r="479" spans="1:19" ht="14.45" customHeight="1" x14ac:dyDescent="0.2">
      <c r="A479" s="831" t="s">
        <v>1827</v>
      </c>
      <c r="B479" s="832" t="s">
        <v>1828</v>
      </c>
      <c r="C479" s="832" t="s">
        <v>573</v>
      </c>
      <c r="D479" s="832" t="s">
        <v>905</v>
      </c>
      <c r="E479" s="832" t="s">
        <v>1829</v>
      </c>
      <c r="F479" s="832" t="s">
        <v>1995</v>
      </c>
      <c r="G479" s="832" t="s">
        <v>1994</v>
      </c>
      <c r="H479" s="849">
        <v>51.01</v>
      </c>
      <c r="I479" s="849">
        <v>92771.169999999984</v>
      </c>
      <c r="J479" s="832">
        <v>1.3298569988127906</v>
      </c>
      <c r="K479" s="832">
        <v>1818.6859439325619</v>
      </c>
      <c r="L479" s="849">
        <v>64.58</v>
      </c>
      <c r="M479" s="849">
        <v>69760.260000000009</v>
      </c>
      <c r="N479" s="832">
        <v>1</v>
      </c>
      <c r="O479" s="832">
        <v>1080.2146175286468</v>
      </c>
      <c r="P479" s="849">
        <v>1.85</v>
      </c>
      <c r="Q479" s="849">
        <v>3365.22</v>
      </c>
      <c r="R479" s="837">
        <v>4.8239785803550608E-2</v>
      </c>
      <c r="S479" s="850">
        <v>1819.0378378378377</v>
      </c>
    </row>
    <row r="480" spans="1:19" ht="14.45" customHeight="1" x14ac:dyDescent="0.2">
      <c r="A480" s="831" t="s">
        <v>1827</v>
      </c>
      <c r="B480" s="832" t="s">
        <v>1828</v>
      </c>
      <c r="C480" s="832" t="s">
        <v>573</v>
      </c>
      <c r="D480" s="832" t="s">
        <v>905</v>
      </c>
      <c r="E480" s="832" t="s">
        <v>1829</v>
      </c>
      <c r="F480" s="832" t="s">
        <v>1996</v>
      </c>
      <c r="G480" s="832" t="s">
        <v>1997</v>
      </c>
      <c r="H480" s="849">
        <v>1.0200000000000002</v>
      </c>
      <c r="I480" s="849">
        <v>917.35000000000036</v>
      </c>
      <c r="J480" s="832"/>
      <c r="K480" s="832">
        <v>899.36274509803934</v>
      </c>
      <c r="L480" s="849"/>
      <c r="M480" s="849"/>
      <c r="N480" s="832"/>
      <c r="O480" s="832"/>
      <c r="P480" s="849"/>
      <c r="Q480" s="849"/>
      <c r="R480" s="837"/>
      <c r="S480" s="850"/>
    </row>
    <row r="481" spans="1:19" ht="14.45" customHeight="1" x14ac:dyDescent="0.2">
      <c r="A481" s="831" t="s">
        <v>1827</v>
      </c>
      <c r="B481" s="832" t="s">
        <v>1828</v>
      </c>
      <c r="C481" s="832" t="s">
        <v>573</v>
      </c>
      <c r="D481" s="832" t="s">
        <v>905</v>
      </c>
      <c r="E481" s="832" t="s">
        <v>1829</v>
      </c>
      <c r="F481" s="832" t="s">
        <v>1998</v>
      </c>
      <c r="G481" s="832" t="s">
        <v>1994</v>
      </c>
      <c r="H481" s="849"/>
      <c r="I481" s="849"/>
      <c r="J481" s="832"/>
      <c r="K481" s="832"/>
      <c r="L481" s="849"/>
      <c r="M481" s="849"/>
      <c r="N481" s="832"/>
      <c r="O481" s="832"/>
      <c r="P481" s="849">
        <v>23.749999999999996</v>
      </c>
      <c r="Q481" s="849">
        <v>15568.569999999996</v>
      </c>
      <c r="R481" s="837"/>
      <c r="S481" s="850">
        <v>655.51873684210523</v>
      </c>
    </row>
    <row r="482" spans="1:19" ht="14.45" customHeight="1" x14ac:dyDescent="0.2">
      <c r="A482" s="831" t="s">
        <v>1827</v>
      </c>
      <c r="B482" s="832" t="s">
        <v>1828</v>
      </c>
      <c r="C482" s="832" t="s">
        <v>573</v>
      </c>
      <c r="D482" s="832" t="s">
        <v>905</v>
      </c>
      <c r="E482" s="832" t="s">
        <v>1829</v>
      </c>
      <c r="F482" s="832" t="s">
        <v>1999</v>
      </c>
      <c r="G482" s="832" t="s">
        <v>1994</v>
      </c>
      <c r="H482" s="849"/>
      <c r="I482" s="849"/>
      <c r="J482" s="832"/>
      <c r="K482" s="832"/>
      <c r="L482" s="849"/>
      <c r="M482" s="849"/>
      <c r="N482" s="832"/>
      <c r="O482" s="832"/>
      <c r="P482" s="849">
        <v>0.29000000000000004</v>
      </c>
      <c r="Q482" s="849">
        <v>950.01</v>
      </c>
      <c r="R482" s="837"/>
      <c r="S482" s="850">
        <v>3275.8965517241377</v>
      </c>
    </row>
    <row r="483" spans="1:19" ht="14.45" customHeight="1" x14ac:dyDescent="0.2">
      <c r="A483" s="831" t="s">
        <v>1827</v>
      </c>
      <c r="B483" s="832" t="s">
        <v>1828</v>
      </c>
      <c r="C483" s="832" t="s">
        <v>573</v>
      </c>
      <c r="D483" s="832" t="s">
        <v>905</v>
      </c>
      <c r="E483" s="832" t="s">
        <v>1832</v>
      </c>
      <c r="F483" s="832" t="s">
        <v>2000</v>
      </c>
      <c r="G483" s="832" t="s">
        <v>2001</v>
      </c>
      <c r="H483" s="849">
        <v>29913</v>
      </c>
      <c r="I483" s="849">
        <v>1010447.2699999999</v>
      </c>
      <c r="J483" s="832">
        <v>0.79316416628075259</v>
      </c>
      <c r="K483" s="832">
        <v>33.779536322000467</v>
      </c>
      <c r="L483" s="849">
        <v>37384</v>
      </c>
      <c r="M483" s="849">
        <v>1273944.6799999997</v>
      </c>
      <c r="N483" s="832">
        <v>1</v>
      </c>
      <c r="O483" s="832">
        <v>34.077270490049209</v>
      </c>
      <c r="P483" s="849">
        <v>49577</v>
      </c>
      <c r="Q483" s="849">
        <v>1688010.12</v>
      </c>
      <c r="R483" s="837">
        <v>1.3250262326932443</v>
      </c>
      <c r="S483" s="850">
        <v>34.048250600076649</v>
      </c>
    </row>
    <row r="484" spans="1:19" ht="14.45" customHeight="1" x14ac:dyDescent="0.2">
      <c r="A484" s="831" t="s">
        <v>1827</v>
      </c>
      <c r="B484" s="832" t="s">
        <v>1828</v>
      </c>
      <c r="C484" s="832" t="s">
        <v>573</v>
      </c>
      <c r="D484" s="832" t="s">
        <v>905</v>
      </c>
      <c r="E484" s="832" t="s">
        <v>1832</v>
      </c>
      <c r="F484" s="832" t="s">
        <v>2002</v>
      </c>
      <c r="G484" s="832" t="s">
        <v>2003</v>
      </c>
      <c r="H484" s="849"/>
      <c r="I484" s="849"/>
      <c r="J484" s="832"/>
      <c r="K484" s="832"/>
      <c r="L484" s="849">
        <v>2</v>
      </c>
      <c r="M484" s="849">
        <v>102.36</v>
      </c>
      <c r="N484" s="832">
        <v>1</v>
      </c>
      <c r="O484" s="832">
        <v>51.18</v>
      </c>
      <c r="P484" s="849">
        <v>1549</v>
      </c>
      <c r="Q484" s="849">
        <v>79277.820000000007</v>
      </c>
      <c r="R484" s="837">
        <v>774.50000000000011</v>
      </c>
      <c r="S484" s="850">
        <v>51.180000000000007</v>
      </c>
    </row>
    <row r="485" spans="1:19" ht="14.45" customHeight="1" x14ac:dyDescent="0.2">
      <c r="A485" s="831" t="s">
        <v>1827</v>
      </c>
      <c r="B485" s="832" t="s">
        <v>1828</v>
      </c>
      <c r="C485" s="832" t="s">
        <v>573</v>
      </c>
      <c r="D485" s="832" t="s">
        <v>905</v>
      </c>
      <c r="E485" s="832" t="s">
        <v>1832</v>
      </c>
      <c r="F485" s="832" t="s">
        <v>2004</v>
      </c>
      <c r="G485" s="832" t="s">
        <v>2006</v>
      </c>
      <c r="H485" s="849"/>
      <c r="I485" s="849"/>
      <c r="J485" s="832"/>
      <c r="K485" s="832"/>
      <c r="L485" s="849">
        <v>262</v>
      </c>
      <c r="M485" s="849">
        <v>15358.44</v>
      </c>
      <c r="N485" s="832">
        <v>1</v>
      </c>
      <c r="O485" s="832">
        <v>58.620000000000005</v>
      </c>
      <c r="P485" s="849"/>
      <c r="Q485" s="849"/>
      <c r="R485" s="837"/>
      <c r="S485" s="850"/>
    </row>
    <row r="486" spans="1:19" ht="14.45" customHeight="1" x14ac:dyDescent="0.2">
      <c r="A486" s="831" t="s">
        <v>1827</v>
      </c>
      <c r="B486" s="832" t="s">
        <v>1828</v>
      </c>
      <c r="C486" s="832" t="s">
        <v>573</v>
      </c>
      <c r="D486" s="832" t="s">
        <v>905</v>
      </c>
      <c r="E486" s="832" t="s">
        <v>1897</v>
      </c>
      <c r="F486" s="832" t="s">
        <v>2012</v>
      </c>
      <c r="G486" s="832" t="s">
        <v>2013</v>
      </c>
      <c r="H486" s="849">
        <v>113</v>
      </c>
      <c r="I486" s="849">
        <v>1639291</v>
      </c>
      <c r="J486" s="832">
        <v>0.76343173132718534</v>
      </c>
      <c r="K486" s="832">
        <v>14507</v>
      </c>
      <c r="L486" s="849">
        <v>148</v>
      </c>
      <c r="M486" s="849">
        <v>2147266</v>
      </c>
      <c r="N486" s="832">
        <v>1</v>
      </c>
      <c r="O486" s="832">
        <v>14508.554054054053</v>
      </c>
      <c r="P486" s="849">
        <v>193</v>
      </c>
      <c r="Q486" s="849">
        <v>2801395</v>
      </c>
      <c r="R486" s="837">
        <v>1.3046334268786448</v>
      </c>
      <c r="S486" s="850">
        <v>14515</v>
      </c>
    </row>
    <row r="487" spans="1:19" ht="14.45" customHeight="1" x14ac:dyDescent="0.2">
      <c r="A487" s="831" t="s">
        <v>1827</v>
      </c>
      <c r="B487" s="832" t="s">
        <v>1828</v>
      </c>
      <c r="C487" s="832" t="s">
        <v>573</v>
      </c>
      <c r="D487" s="832" t="s">
        <v>906</v>
      </c>
      <c r="E487" s="832" t="s">
        <v>1829</v>
      </c>
      <c r="F487" s="832" t="s">
        <v>1990</v>
      </c>
      <c r="G487" s="832" t="s">
        <v>1991</v>
      </c>
      <c r="H487" s="849">
        <v>36.46</v>
      </c>
      <c r="I487" s="849">
        <v>73251.470000000016</v>
      </c>
      <c r="J487" s="832">
        <v>17.357139979859017</v>
      </c>
      <c r="K487" s="832">
        <v>2009.0913329676362</v>
      </c>
      <c r="L487" s="849">
        <v>2.1</v>
      </c>
      <c r="M487" s="849">
        <v>4220.25</v>
      </c>
      <c r="N487" s="832">
        <v>1</v>
      </c>
      <c r="O487" s="832">
        <v>2009.6428571428571</v>
      </c>
      <c r="P487" s="849">
        <v>0.5</v>
      </c>
      <c r="Q487" s="849">
        <v>1004.82</v>
      </c>
      <c r="R487" s="837">
        <v>0.23809489959125646</v>
      </c>
      <c r="S487" s="850">
        <v>2009.64</v>
      </c>
    </row>
    <row r="488" spans="1:19" ht="14.45" customHeight="1" x14ac:dyDescent="0.2">
      <c r="A488" s="831" t="s">
        <v>1827</v>
      </c>
      <c r="B488" s="832" t="s">
        <v>1828</v>
      </c>
      <c r="C488" s="832" t="s">
        <v>573</v>
      </c>
      <c r="D488" s="832" t="s">
        <v>906</v>
      </c>
      <c r="E488" s="832" t="s">
        <v>1829</v>
      </c>
      <c r="F488" s="832" t="s">
        <v>1993</v>
      </c>
      <c r="G488" s="832" t="s">
        <v>1994</v>
      </c>
      <c r="H488" s="849">
        <v>0.25999999999999995</v>
      </c>
      <c r="I488" s="849">
        <v>2364.7000000000003</v>
      </c>
      <c r="J488" s="832"/>
      <c r="K488" s="832">
        <v>9095.0000000000018</v>
      </c>
      <c r="L488" s="849"/>
      <c r="M488" s="849"/>
      <c r="N488" s="832"/>
      <c r="O488" s="832"/>
      <c r="P488" s="849"/>
      <c r="Q488" s="849"/>
      <c r="R488" s="837"/>
      <c r="S488" s="850"/>
    </row>
    <row r="489" spans="1:19" ht="14.45" customHeight="1" x14ac:dyDescent="0.2">
      <c r="A489" s="831" t="s">
        <v>1827</v>
      </c>
      <c r="B489" s="832" t="s">
        <v>1828</v>
      </c>
      <c r="C489" s="832" t="s">
        <v>573</v>
      </c>
      <c r="D489" s="832" t="s">
        <v>906</v>
      </c>
      <c r="E489" s="832" t="s">
        <v>1829</v>
      </c>
      <c r="F489" s="832" t="s">
        <v>1995</v>
      </c>
      <c r="G489" s="832" t="s">
        <v>1994</v>
      </c>
      <c r="H489" s="849">
        <v>396.26000000000005</v>
      </c>
      <c r="I489" s="849">
        <v>720768.13000000035</v>
      </c>
      <c r="J489" s="832">
        <v>1.5946975863468038</v>
      </c>
      <c r="K489" s="832">
        <v>1818.9272952102162</v>
      </c>
      <c r="L489" s="849">
        <v>371.59999999999985</v>
      </c>
      <c r="M489" s="849">
        <v>451977.93999999989</v>
      </c>
      <c r="N489" s="832">
        <v>1</v>
      </c>
      <c r="O489" s="832">
        <v>1216.3023143164694</v>
      </c>
      <c r="P489" s="849">
        <v>1.8</v>
      </c>
      <c r="Q489" s="849">
        <v>3274.2799999999997</v>
      </c>
      <c r="R489" s="837">
        <v>7.244335862940569E-3</v>
      </c>
      <c r="S489" s="850">
        <v>1819.0444444444443</v>
      </c>
    </row>
    <row r="490" spans="1:19" ht="14.45" customHeight="1" x14ac:dyDescent="0.2">
      <c r="A490" s="831" t="s">
        <v>1827</v>
      </c>
      <c r="B490" s="832" t="s">
        <v>1828</v>
      </c>
      <c r="C490" s="832" t="s">
        <v>573</v>
      </c>
      <c r="D490" s="832" t="s">
        <v>906</v>
      </c>
      <c r="E490" s="832" t="s">
        <v>1829</v>
      </c>
      <c r="F490" s="832" t="s">
        <v>1996</v>
      </c>
      <c r="G490" s="832" t="s">
        <v>1997</v>
      </c>
      <c r="H490" s="849">
        <v>12.940000000000012</v>
      </c>
      <c r="I490" s="849">
        <v>11659.080000000002</v>
      </c>
      <c r="J490" s="832"/>
      <c r="K490" s="832">
        <v>901.01081916537794</v>
      </c>
      <c r="L490" s="849"/>
      <c r="M490" s="849"/>
      <c r="N490" s="832"/>
      <c r="O490" s="832"/>
      <c r="P490" s="849"/>
      <c r="Q490" s="849"/>
      <c r="R490" s="837"/>
      <c r="S490" s="850"/>
    </row>
    <row r="491" spans="1:19" ht="14.45" customHeight="1" x14ac:dyDescent="0.2">
      <c r="A491" s="831" t="s">
        <v>1827</v>
      </c>
      <c r="B491" s="832" t="s">
        <v>1828</v>
      </c>
      <c r="C491" s="832" t="s">
        <v>573</v>
      </c>
      <c r="D491" s="832" t="s">
        <v>906</v>
      </c>
      <c r="E491" s="832" t="s">
        <v>1829</v>
      </c>
      <c r="F491" s="832" t="s">
        <v>1998</v>
      </c>
      <c r="G491" s="832" t="s">
        <v>1994</v>
      </c>
      <c r="H491" s="849"/>
      <c r="I491" s="849"/>
      <c r="J491" s="832"/>
      <c r="K491" s="832"/>
      <c r="L491" s="849"/>
      <c r="M491" s="849"/>
      <c r="N491" s="832"/>
      <c r="O491" s="832"/>
      <c r="P491" s="849">
        <v>169.32000000000002</v>
      </c>
      <c r="Q491" s="849">
        <v>110988.02999999996</v>
      </c>
      <c r="R491" s="837"/>
      <c r="S491" s="850">
        <v>655.4927356484759</v>
      </c>
    </row>
    <row r="492" spans="1:19" ht="14.45" customHeight="1" x14ac:dyDescent="0.2">
      <c r="A492" s="831" t="s">
        <v>1827</v>
      </c>
      <c r="B492" s="832" t="s">
        <v>1828</v>
      </c>
      <c r="C492" s="832" t="s">
        <v>573</v>
      </c>
      <c r="D492" s="832" t="s">
        <v>906</v>
      </c>
      <c r="E492" s="832" t="s">
        <v>1829</v>
      </c>
      <c r="F492" s="832" t="s">
        <v>1999</v>
      </c>
      <c r="G492" s="832" t="s">
        <v>1994</v>
      </c>
      <c r="H492" s="849"/>
      <c r="I492" s="849"/>
      <c r="J492" s="832"/>
      <c r="K492" s="832"/>
      <c r="L492" s="849"/>
      <c r="M492" s="849"/>
      <c r="N492" s="832"/>
      <c r="O492" s="832"/>
      <c r="P492" s="849">
        <v>0.48</v>
      </c>
      <c r="Q492" s="849">
        <v>1572.4299999999998</v>
      </c>
      <c r="R492" s="837"/>
      <c r="S492" s="850">
        <v>3275.895833333333</v>
      </c>
    </row>
    <row r="493" spans="1:19" ht="14.45" customHeight="1" x14ac:dyDescent="0.2">
      <c r="A493" s="831" t="s">
        <v>1827</v>
      </c>
      <c r="B493" s="832" t="s">
        <v>1828</v>
      </c>
      <c r="C493" s="832" t="s">
        <v>573</v>
      </c>
      <c r="D493" s="832" t="s">
        <v>906</v>
      </c>
      <c r="E493" s="832" t="s">
        <v>1832</v>
      </c>
      <c r="F493" s="832" t="s">
        <v>2000</v>
      </c>
      <c r="G493" s="832" t="s">
        <v>2001</v>
      </c>
      <c r="H493" s="849">
        <v>240603</v>
      </c>
      <c r="I493" s="849">
        <v>8138688.240000003</v>
      </c>
      <c r="J493" s="832">
        <v>1.1414528582254673</v>
      </c>
      <c r="K493" s="832">
        <v>33.826212640740152</v>
      </c>
      <c r="L493" s="849">
        <v>209120</v>
      </c>
      <c r="M493" s="849">
        <v>7130113.3299999991</v>
      </c>
      <c r="N493" s="832">
        <v>1</v>
      </c>
      <c r="O493" s="832">
        <v>34.095798249808716</v>
      </c>
      <c r="P493" s="849">
        <v>243893</v>
      </c>
      <c r="Q493" s="849">
        <v>8299669.879999998</v>
      </c>
      <c r="R493" s="837">
        <v>1.1640305694832482</v>
      </c>
      <c r="S493" s="850">
        <v>34.029963467586185</v>
      </c>
    </row>
    <row r="494" spans="1:19" ht="14.45" customHeight="1" x14ac:dyDescent="0.2">
      <c r="A494" s="831" t="s">
        <v>1827</v>
      </c>
      <c r="B494" s="832" t="s">
        <v>1828</v>
      </c>
      <c r="C494" s="832" t="s">
        <v>573</v>
      </c>
      <c r="D494" s="832" t="s">
        <v>906</v>
      </c>
      <c r="E494" s="832" t="s">
        <v>1832</v>
      </c>
      <c r="F494" s="832" t="s">
        <v>2002</v>
      </c>
      <c r="G494" s="832" t="s">
        <v>2003</v>
      </c>
      <c r="H494" s="849">
        <v>49</v>
      </c>
      <c r="I494" s="849">
        <v>2796.4199999999996</v>
      </c>
      <c r="J494" s="832">
        <v>0.7480779211051487</v>
      </c>
      <c r="K494" s="832">
        <v>57.06979591836734</v>
      </c>
      <c r="L494" s="849">
        <v>69</v>
      </c>
      <c r="M494" s="849">
        <v>3738.1399999999985</v>
      </c>
      <c r="N494" s="832">
        <v>1</v>
      </c>
      <c r="O494" s="832">
        <v>54.175942028985489</v>
      </c>
      <c r="P494" s="849">
        <v>10404</v>
      </c>
      <c r="Q494" s="849">
        <v>532476.72000000009</v>
      </c>
      <c r="R494" s="837">
        <v>142.44429582626663</v>
      </c>
      <c r="S494" s="850">
        <v>51.180000000000007</v>
      </c>
    </row>
    <row r="495" spans="1:19" ht="14.45" customHeight="1" x14ac:dyDescent="0.2">
      <c r="A495" s="831" t="s">
        <v>1827</v>
      </c>
      <c r="B495" s="832" t="s">
        <v>1828</v>
      </c>
      <c r="C495" s="832" t="s">
        <v>573</v>
      </c>
      <c r="D495" s="832" t="s">
        <v>906</v>
      </c>
      <c r="E495" s="832" t="s">
        <v>1832</v>
      </c>
      <c r="F495" s="832" t="s">
        <v>2004</v>
      </c>
      <c r="G495" s="832" t="s">
        <v>2006</v>
      </c>
      <c r="H495" s="849">
        <v>4086</v>
      </c>
      <c r="I495" s="849">
        <v>234151.32</v>
      </c>
      <c r="J495" s="832">
        <v>3.6950906937262875</v>
      </c>
      <c r="K495" s="832">
        <v>57.305756240822319</v>
      </c>
      <c r="L495" s="849">
        <v>1081</v>
      </c>
      <c r="M495" s="849">
        <v>63368.22</v>
      </c>
      <c r="N495" s="832">
        <v>1</v>
      </c>
      <c r="O495" s="832">
        <v>58.620000000000005</v>
      </c>
      <c r="P495" s="849">
        <v>3126</v>
      </c>
      <c r="Q495" s="849">
        <v>188212.35</v>
      </c>
      <c r="R495" s="837">
        <v>2.970137870370984</v>
      </c>
      <c r="S495" s="850">
        <v>60.208685220729372</v>
      </c>
    </row>
    <row r="496" spans="1:19" ht="14.45" customHeight="1" x14ac:dyDescent="0.2">
      <c r="A496" s="831" t="s">
        <v>1827</v>
      </c>
      <c r="B496" s="832" t="s">
        <v>1828</v>
      </c>
      <c r="C496" s="832" t="s">
        <v>573</v>
      </c>
      <c r="D496" s="832" t="s">
        <v>906</v>
      </c>
      <c r="E496" s="832" t="s">
        <v>1897</v>
      </c>
      <c r="F496" s="832" t="s">
        <v>2012</v>
      </c>
      <c r="G496" s="832" t="s">
        <v>2013</v>
      </c>
      <c r="H496" s="849">
        <v>979</v>
      </c>
      <c r="I496" s="849">
        <v>14202353</v>
      </c>
      <c r="J496" s="832">
        <v>1.1611875869008998</v>
      </c>
      <c r="K496" s="832">
        <v>14507</v>
      </c>
      <c r="L496" s="849">
        <v>843</v>
      </c>
      <c r="M496" s="849">
        <v>12230886</v>
      </c>
      <c r="N496" s="832">
        <v>1</v>
      </c>
      <c r="O496" s="832">
        <v>14508.761565836299</v>
      </c>
      <c r="P496" s="849">
        <v>965</v>
      </c>
      <c r="Q496" s="849">
        <v>14006975</v>
      </c>
      <c r="R496" s="837">
        <v>1.1452134375220242</v>
      </c>
      <c r="S496" s="850">
        <v>14515</v>
      </c>
    </row>
    <row r="497" spans="1:19" ht="14.45" customHeight="1" x14ac:dyDescent="0.2">
      <c r="A497" s="831" t="s">
        <v>1827</v>
      </c>
      <c r="B497" s="832" t="s">
        <v>1828</v>
      </c>
      <c r="C497" s="832" t="s">
        <v>573</v>
      </c>
      <c r="D497" s="832" t="s">
        <v>907</v>
      </c>
      <c r="E497" s="832" t="s">
        <v>1829</v>
      </c>
      <c r="F497" s="832" t="s">
        <v>1990</v>
      </c>
      <c r="G497" s="832" t="s">
        <v>1991</v>
      </c>
      <c r="H497" s="849"/>
      <c r="I497" s="849"/>
      <c r="J497" s="832"/>
      <c r="K497" s="832"/>
      <c r="L497" s="849"/>
      <c r="M497" s="849"/>
      <c r="N497" s="832"/>
      <c r="O497" s="832"/>
      <c r="P497" s="849">
        <v>0.6</v>
      </c>
      <c r="Q497" s="849">
        <v>1205.79</v>
      </c>
      <c r="R497" s="837"/>
      <c r="S497" s="850">
        <v>2009.65</v>
      </c>
    </row>
    <row r="498" spans="1:19" ht="14.45" customHeight="1" x14ac:dyDescent="0.2">
      <c r="A498" s="831" t="s">
        <v>1827</v>
      </c>
      <c r="B498" s="832" t="s">
        <v>1828</v>
      </c>
      <c r="C498" s="832" t="s">
        <v>573</v>
      </c>
      <c r="D498" s="832" t="s">
        <v>907</v>
      </c>
      <c r="E498" s="832" t="s">
        <v>1829</v>
      </c>
      <c r="F498" s="832" t="s">
        <v>1995</v>
      </c>
      <c r="G498" s="832" t="s">
        <v>1994</v>
      </c>
      <c r="H498" s="849">
        <v>13.55</v>
      </c>
      <c r="I498" s="849">
        <v>24648.050000000003</v>
      </c>
      <c r="J498" s="832">
        <v>0.59194582582735478</v>
      </c>
      <c r="K498" s="832">
        <v>1819.0442804428046</v>
      </c>
      <c r="L498" s="849">
        <v>34.5</v>
      </c>
      <c r="M498" s="849">
        <v>41639.030000000006</v>
      </c>
      <c r="N498" s="832">
        <v>1</v>
      </c>
      <c r="O498" s="832">
        <v>1206.9284057971017</v>
      </c>
      <c r="P498" s="849"/>
      <c r="Q498" s="849"/>
      <c r="R498" s="837"/>
      <c r="S498" s="850"/>
    </row>
    <row r="499" spans="1:19" ht="14.45" customHeight="1" x14ac:dyDescent="0.2">
      <c r="A499" s="831" t="s">
        <v>1827</v>
      </c>
      <c r="B499" s="832" t="s">
        <v>1828</v>
      </c>
      <c r="C499" s="832" t="s">
        <v>573</v>
      </c>
      <c r="D499" s="832" t="s">
        <v>907</v>
      </c>
      <c r="E499" s="832" t="s">
        <v>1829</v>
      </c>
      <c r="F499" s="832" t="s">
        <v>1998</v>
      </c>
      <c r="G499" s="832" t="s">
        <v>1994</v>
      </c>
      <c r="H499" s="849"/>
      <c r="I499" s="849"/>
      <c r="J499" s="832"/>
      <c r="K499" s="832"/>
      <c r="L499" s="849"/>
      <c r="M499" s="849"/>
      <c r="N499" s="832"/>
      <c r="O499" s="832"/>
      <c r="P499" s="849">
        <v>25.15</v>
      </c>
      <c r="Q499" s="849">
        <v>16486.34</v>
      </c>
      <c r="R499" s="837"/>
      <c r="S499" s="850">
        <v>655.52047713717695</v>
      </c>
    </row>
    <row r="500" spans="1:19" ht="14.45" customHeight="1" x14ac:dyDescent="0.2">
      <c r="A500" s="831" t="s">
        <v>1827</v>
      </c>
      <c r="B500" s="832" t="s">
        <v>1828</v>
      </c>
      <c r="C500" s="832" t="s">
        <v>573</v>
      </c>
      <c r="D500" s="832" t="s">
        <v>907</v>
      </c>
      <c r="E500" s="832" t="s">
        <v>1829</v>
      </c>
      <c r="F500" s="832" t="s">
        <v>1999</v>
      </c>
      <c r="G500" s="832" t="s">
        <v>1994</v>
      </c>
      <c r="H500" s="849"/>
      <c r="I500" s="849"/>
      <c r="J500" s="832"/>
      <c r="K500" s="832"/>
      <c r="L500" s="849"/>
      <c r="M500" s="849"/>
      <c r="N500" s="832"/>
      <c r="O500" s="832"/>
      <c r="P500" s="849">
        <v>0.1</v>
      </c>
      <c r="Q500" s="849">
        <v>327.58999999999997</v>
      </c>
      <c r="R500" s="837"/>
      <c r="S500" s="850">
        <v>3275.8999999999996</v>
      </c>
    </row>
    <row r="501" spans="1:19" ht="14.45" customHeight="1" x14ac:dyDescent="0.2">
      <c r="A501" s="831" t="s">
        <v>1827</v>
      </c>
      <c r="B501" s="832" t="s">
        <v>1828</v>
      </c>
      <c r="C501" s="832" t="s">
        <v>573</v>
      </c>
      <c r="D501" s="832" t="s">
        <v>907</v>
      </c>
      <c r="E501" s="832" t="s">
        <v>1832</v>
      </c>
      <c r="F501" s="832" t="s">
        <v>2000</v>
      </c>
      <c r="G501" s="832" t="s">
        <v>2001</v>
      </c>
      <c r="H501" s="849">
        <v>8171</v>
      </c>
      <c r="I501" s="849">
        <v>277084.07</v>
      </c>
      <c r="J501" s="832">
        <v>0.38115037687017367</v>
      </c>
      <c r="K501" s="832">
        <v>33.910668216864522</v>
      </c>
      <c r="L501" s="849">
        <v>21322</v>
      </c>
      <c r="M501" s="849">
        <v>726967.85000000033</v>
      </c>
      <c r="N501" s="832">
        <v>1</v>
      </c>
      <c r="O501" s="832">
        <v>34.094730794484583</v>
      </c>
      <c r="P501" s="849">
        <v>36395</v>
      </c>
      <c r="Q501" s="849">
        <v>1239105.7600000002</v>
      </c>
      <c r="R501" s="837">
        <v>1.7044849507443827</v>
      </c>
      <c r="S501" s="850">
        <v>34.046043687319695</v>
      </c>
    </row>
    <row r="502" spans="1:19" ht="14.45" customHeight="1" x14ac:dyDescent="0.2">
      <c r="A502" s="831" t="s">
        <v>1827</v>
      </c>
      <c r="B502" s="832" t="s">
        <v>1828</v>
      </c>
      <c r="C502" s="832" t="s">
        <v>573</v>
      </c>
      <c r="D502" s="832" t="s">
        <v>907</v>
      </c>
      <c r="E502" s="832" t="s">
        <v>1832</v>
      </c>
      <c r="F502" s="832" t="s">
        <v>2002</v>
      </c>
      <c r="G502" s="832" t="s">
        <v>2003</v>
      </c>
      <c r="H502" s="849"/>
      <c r="I502" s="849"/>
      <c r="J502" s="832"/>
      <c r="K502" s="832"/>
      <c r="L502" s="849"/>
      <c r="M502" s="849"/>
      <c r="N502" s="832"/>
      <c r="O502" s="832"/>
      <c r="P502" s="849">
        <v>673</v>
      </c>
      <c r="Q502" s="849">
        <v>34444.14</v>
      </c>
      <c r="R502" s="837"/>
      <c r="S502" s="850">
        <v>51.18</v>
      </c>
    </row>
    <row r="503" spans="1:19" ht="14.45" customHeight="1" x14ac:dyDescent="0.2">
      <c r="A503" s="831" t="s">
        <v>1827</v>
      </c>
      <c r="B503" s="832" t="s">
        <v>1828</v>
      </c>
      <c r="C503" s="832" t="s">
        <v>573</v>
      </c>
      <c r="D503" s="832" t="s">
        <v>907</v>
      </c>
      <c r="E503" s="832" t="s">
        <v>1897</v>
      </c>
      <c r="F503" s="832" t="s">
        <v>2012</v>
      </c>
      <c r="G503" s="832" t="s">
        <v>2013</v>
      </c>
      <c r="H503" s="849">
        <v>26</v>
      </c>
      <c r="I503" s="849">
        <v>377182</v>
      </c>
      <c r="J503" s="832">
        <v>0.33762455646619477</v>
      </c>
      <c r="K503" s="832">
        <v>14507</v>
      </c>
      <c r="L503" s="849">
        <v>77</v>
      </c>
      <c r="M503" s="849">
        <v>1117164</v>
      </c>
      <c r="N503" s="832">
        <v>1</v>
      </c>
      <c r="O503" s="832">
        <v>14508.623376623376</v>
      </c>
      <c r="P503" s="849">
        <v>150</v>
      </c>
      <c r="Q503" s="849">
        <v>2177250</v>
      </c>
      <c r="R503" s="837">
        <v>1.9489081280814635</v>
      </c>
      <c r="S503" s="850">
        <v>14515</v>
      </c>
    </row>
    <row r="504" spans="1:19" ht="14.45" customHeight="1" x14ac:dyDescent="0.2">
      <c r="A504" s="831" t="s">
        <v>1827</v>
      </c>
      <c r="B504" s="832" t="s">
        <v>1828</v>
      </c>
      <c r="C504" s="832" t="s">
        <v>573</v>
      </c>
      <c r="D504" s="832" t="s">
        <v>908</v>
      </c>
      <c r="E504" s="832" t="s">
        <v>1829</v>
      </c>
      <c r="F504" s="832" t="s">
        <v>1990</v>
      </c>
      <c r="G504" s="832" t="s">
        <v>1991</v>
      </c>
      <c r="H504" s="849">
        <v>18.149999999999999</v>
      </c>
      <c r="I504" s="849">
        <v>36464.950000000004</v>
      </c>
      <c r="J504" s="832">
        <v>18.14501602277025</v>
      </c>
      <c r="K504" s="832">
        <v>2009.0881542699728</v>
      </c>
      <c r="L504" s="849">
        <v>1</v>
      </c>
      <c r="M504" s="849">
        <v>2009.64</v>
      </c>
      <c r="N504" s="832">
        <v>1</v>
      </c>
      <c r="O504" s="832">
        <v>2009.64</v>
      </c>
      <c r="P504" s="849">
        <v>1</v>
      </c>
      <c r="Q504" s="849">
        <v>2009.64</v>
      </c>
      <c r="R504" s="837">
        <v>1</v>
      </c>
      <c r="S504" s="850">
        <v>2009.64</v>
      </c>
    </row>
    <row r="505" spans="1:19" ht="14.45" customHeight="1" x14ac:dyDescent="0.2">
      <c r="A505" s="831" t="s">
        <v>1827</v>
      </c>
      <c r="B505" s="832" t="s">
        <v>1828</v>
      </c>
      <c r="C505" s="832" t="s">
        <v>573</v>
      </c>
      <c r="D505" s="832" t="s">
        <v>908</v>
      </c>
      <c r="E505" s="832" t="s">
        <v>1829</v>
      </c>
      <c r="F505" s="832" t="s">
        <v>1990</v>
      </c>
      <c r="G505" s="832" t="s">
        <v>1992</v>
      </c>
      <c r="H505" s="849">
        <v>0.5</v>
      </c>
      <c r="I505" s="849">
        <v>1004.82</v>
      </c>
      <c r="J505" s="832"/>
      <c r="K505" s="832">
        <v>2009.64</v>
      </c>
      <c r="L505" s="849"/>
      <c r="M505" s="849"/>
      <c r="N505" s="832"/>
      <c r="O505" s="832"/>
      <c r="P505" s="849"/>
      <c r="Q505" s="849"/>
      <c r="R505" s="837"/>
      <c r="S505" s="850"/>
    </row>
    <row r="506" spans="1:19" ht="14.45" customHeight="1" x14ac:dyDescent="0.2">
      <c r="A506" s="831" t="s">
        <v>1827</v>
      </c>
      <c r="B506" s="832" t="s">
        <v>1828</v>
      </c>
      <c r="C506" s="832" t="s">
        <v>573</v>
      </c>
      <c r="D506" s="832" t="s">
        <v>908</v>
      </c>
      <c r="E506" s="832" t="s">
        <v>1829</v>
      </c>
      <c r="F506" s="832" t="s">
        <v>1993</v>
      </c>
      <c r="G506" s="832" t="s">
        <v>1994</v>
      </c>
      <c r="H506" s="849">
        <v>0.27999999999999997</v>
      </c>
      <c r="I506" s="849">
        <v>2546.6400000000003</v>
      </c>
      <c r="J506" s="832"/>
      <c r="K506" s="832">
        <v>9095.1428571428587</v>
      </c>
      <c r="L506" s="849"/>
      <c r="M506" s="849"/>
      <c r="N506" s="832"/>
      <c r="O506" s="832"/>
      <c r="P506" s="849"/>
      <c r="Q506" s="849"/>
      <c r="R506" s="837"/>
      <c r="S506" s="850"/>
    </row>
    <row r="507" spans="1:19" ht="14.45" customHeight="1" x14ac:dyDescent="0.2">
      <c r="A507" s="831" t="s">
        <v>1827</v>
      </c>
      <c r="B507" s="832" t="s">
        <v>1828</v>
      </c>
      <c r="C507" s="832" t="s">
        <v>573</v>
      </c>
      <c r="D507" s="832" t="s">
        <v>908</v>
      </c>
      <c r="E507" s="832" t="s">
        <v>1829</v>
      </c>
      <c r="F507" s="832" t="s">
        <v>1995</v>
      </c>
      <c r="G507" s="832" t="s">
        <v>1994</v>
      </c>
      <c r="H507" s="849">
        <v>411.01999999999992</v>
      </c>
      <c r="I507" s="849">
        <v>747633.66999999981</v>
      </c>
      <c r="J507" s="832">
        <v>1.301508491124846</v>
      </c>
      <c r="K507" s="832">
        <v>1818.9715099021944</v>
      </c>
      <c r="L507" s="849">
        <v>481.55999999999995</v>
      </c>
      <c r="M507" s="849">
        <v>574436.26</v>
      </c>
      <c r="N507" s="832">
        <v>1</v>
      </c>
      <c r="O507" s="832">
        <v>1192.8653957969932</v>
      </c>
      <c r="P507" s="849">
        <v>6.2</v>
      </c>
      <c r="Q507" s="849">
        <v>11278.080000000002</v>
      </c>
      <c r="R507" s="837">
        <v>1.9633301003665754E-2</v>
      </c>
      <c r="S507" s="850">
        <v>1819.0451612903228</v>
      </c>
    </row>
    <row r="508" spans="1:19" ht="14.45" customHeight="1" x14ac:dyDescent="0.2">
      <c r="A508" s="831" t="s">
        <v>1827</v>
      </c>
      <c r="B508" s="832" t="s">
        <v>1828</v>
      </c>
      <c r="C508" s="832" t="s">
        <v>573</v>
      </c>
      <c r="D508" s="832" t="s">
        <v>908</v>
      </c>
      <c r="E508" s="832" t="s">
        <v>1829</v>
      </c>
      <c r="F508" s="832" t="s">
        <v>1996</v>
      </c>
      <c r="G508" s="832" t="s">
        <v>1997</v>
      </c>
      <c r="H508" s="849">
        <v>13.100000000000001</v>
      </c>
      <c r="I508" s="849">
        <v>11794.610000000006</v>
      </c>
      <c r="J508" s="832">
        <v>22.168652732877241</v>
      </c>
      <c r="K508" s="832">
        <v>900.3519083969469</v>
      </c>
      <c r="L508" s="849">
        <v>0.65</v>
      </c>
      <c r="M508" s="849">
        <v>532.04</v>
      </c>
      <c r="N508" s="832">
        <v>1</v>
      </c>
      <c r="O508" s="832">
        <v>818.52307692307681</v>
      </c>
      <c r="P508" s="849"/>
      <c r="Q508" s="849"/>
      <c r="R508" s="837"/>
      <c r="S508" s="850"/>
    </row>
    <row r="509" spans="1:19" ht="14.45" customHeight="1" x14ac:dyDescent="0.2">
      <c r="A509" s="831" t="s">
        <v>1827</v>
      </c>
      <c r="B509" s="832" t="s">
        <v>1828</v>
      </c>
      <c r="C509" s="832" t="s">
        <v>573</v>
      </c>
      <c r="D509" s="832" t="s">
        <v>908</v>
      </c>
      <c r="E509" s="832" t="s">
        <v>1829</v>
      </c>
      <c r="F509" s="832" t="s">
        <v>1998</v>
      </c>
      <c r="G509" s="832" t="s">
        <v>1994</v>
      </c>
      <c r="H509" s="849"/>
      <c r="I509" s="849"/>
      <c r="J509" s="832"/>
      <c r="K509" s="832"/>
      <c r="L509" s="849"/>
      <c r="M509" s="849"/>
      <c r="N509" s="832"/>
      <c r="O509" s="832"/>
      <c r="P509" s="849">
        <v>242.54999999999995</v>
      </c>
      <c r="Q509" s="849">
        <v>158996.20999999993</v>
      </c>
      <c r="R509" s="837"/>
      <c r="S509" s="850">
        <v>655.51931560502976</v>
      </c>
    </row>
    <row r="510" spans="1:19" ht="14.45" customHeight="1" x14ac:dyDescent="0.2">
      <c r="A510" s="831" t="s">
        <v>1827</v>
      </c>
      <c r="B510" s="832" t="s">
        <v>1828</v>
      </c>
      <c r="C510" s="832" t="s">
        <v>573</v>
      </c>
      <c r="D510" s="832" t="s">
        <v>908</v>
      </c>
      <c r="E510" s="832" t="s">
        <v>1829</v>
      </c>
      <c r="F510" s="832" t="s">
        <v>1999</v>
      </c>
      <c r="G510" s="832" t="s">
        <v>1994</v>
      </c>
      <c r="H510" s="849"/>
      <c r="I510" s="849"/>
      <c r="J510" s="832"/>
      <c r="K510" s="832"/>
      <c r="L510" s="849"/>
      <c r="M510" s="849"/>
      <c r="N510" s="832"/>
      <c r="O510" s="832"/>
      <c r="P510" s="849">
        <v>0.38</v>
      </c>
      <c r="Q510" s="849">
        <v>1244.8400000000001</v>
      </c>
      <c r="R510" s="837"/>
      <c r="S510" s="850">
        <v>3275.8947368421054</v>
      </c>
    </row>
    <row r="511" spans="1:19" ht="14.45" customHeight="1" x14ac:dyDescent="0.2">
      <c r="A511" s="831" t="s">
        <v>1827</v>
      </c>
      <c r="B511" s="832" t="s">
        <v>1828</v>
      </c>
      <c r="C511" s="832" t="s">
        <v>573</v>
      </c>
      <c r="D511" s="832" t="s">
        <v>908</v>
      </c>
      <c r="E511" s="832" t="s">
        <v>1832</v>
      </c>
      <c r="F511" s="832" t="s">
        <v>2000</v>
      </c>
      <c r="G511" s="832" t="s">
        <v>2001</v>
      </c>
      <c r="H511" s="849">
        <v>244764</v>
      </c>
      <c r="I511" s="849">
        <v>8282716.6599999983</v>
      </c>
      <c r="J511" s="832">
        <v>0.87202194529085475</v>
      </c>
      <c r="K511" s="832">
        <v>33.839603291333688</v>
      </c>
      <c r="L511" s="849">
        <v>278561</v>
      </c>
      <c r="M511" s="849">
        <v>9498289.2400000039</v>
      </c>
      <c r="N511" s="832">
        <v>1</v>
      </c>
      <c r="O511" s="832">
        <v>34.097699390797722</v>
      </c>
      <c r="P511" s="849">
        <v>324098</v>
      </c>
      <c r="Q511" s="849">
        <v>11030307.480000002</v>
      </c>
      <c r="R511" s="837">
        <v>1.1612941237405399</v>
      </c>
      <c r="S511" s="850">
        <v>34.033864695246507</v>
      </c>
    </row>
    <row r="512" spans="1:19" ht="14.45" customHeight="1" x14ac:dyDescent="0.2">
      <c r="A512" s="831" t="s">
        <v>1827</v>
      </c>
      <c r="B512" s="832" t="s">
        <v>1828</v>
      </c>
      <c r="C512" s="832" t="s">
        <v>573</v>
      </c>
      <c r="D512" s="832" t="s">
        <v>908</v>
      </c>
      <c r="E512" s="832" t="s">
        <v>1832</v>
      </c>
      <c r="F512" s="832" t="s">
        <v>2002</v>
      </c>
      <c r="G512" s="832" t="s">
        <v>2003</v>
      </c>
      <c r="H512" s="849">
        <v>30</v>
      </c>
      <c r="I512" s="849">
        <v>1720.6399999999999</v>
      </c>
      <c r="J512" s="832">
        <v>1.2743404778480547</v>
      </c>
      <c r="K512" s="832">
        <v>57.35466666666666</v>
      </c>
      <c r="L512" s="849">
        <v>25</v>
      </c>
      <c r="M512" s="849">
        <v>1350.2199999999996</v>
      </c>
      <c r="N512" s="832">
        <v>1</v>
      </c>
      <c r="O512" s="832">
        <v>54.008799999999979</v>
      </c>
      <c r="P512" s="849">
        <v>16985</v>
      </c>
      <c r="Q512" s="849">
        <v>930839</v>
      </c>
      <c r="R512" s="837">
        <v>689.39802402571456</v>
      </c>
      <c r="S512" s="850">
        <v>54.80359140418016</v>
      </c>
    </row>
    <row r="513" spans="1:19" ht="14.45" customHeight="1" x14ac:dyDescent="0.2">
      <c r="A513" s="831" t="s">
        <v>1827</v>
      </c>
      <c r="B513" s="832" t="s">
        <v>1828</v>
      </c>
      <c r="C513" s="832" t="s">
        <v>573</v>
      </c>
      <c r="D513" s="832" t="s">
        <v>908</v>
      </c>
      <c r="E513" s="832" t="s">
        <v>1832</v>
      </c>
      <c r="F513" s="832" t="s">
        <v>2004</v>
      </c>
      <c r="G513" s="832" t="s">
        <v>2005</v>
      </c>
      <c r="H513" s="849">
        <v>603</v>
      </c>
      <c r="I513" s="849">
        <v>35347.86</v>
      </c>
      <c r="J513" s="832"/>
      <c r="K513" s="832">
        <v>58.62</v>
      </c>
      <c r="L513" s="849"/>
      <c r="M513" s="849"/>
      <c r="N513" s="832"/>
      <c r="O513" s="832"/>
      <c r="P513" s="849">
        <v>517</v>
      </c>
      <c r="Q513" s="849">
        <v>31950.6</v>
      </c>
      <c r="R513" s="837"/>
      <c r="S513" s="850">
        <v>61.8</v>
      </c>
    </row>
    <row r="514" spans="1:19" ht="14.45" customHeight="1" x14ac:dyDescent="0.2">
      <c r="A514" s="831" t="s">
        <v>1827</v>
      </c>
      <c r="B514" s="832" t="s">
        <v>1828</v>
      </c>
      <c r="C514" s="832" t="s">
        <v>573</v>
      </c>
      <c r="D514" s="832" t="s">
        <v>908</v>
      </c>
      <c r="E514" s="832" t="s">
        <v>1832</v>
      </c>
      <c r="F514" s="832" t="s">
        <v>2004</v>
      </c>
      <c r="G514" s="832" t="s">
        <v>2006</v>
      </c>
      <c r="H514" s="849">
        <v>560</v>
      </c>
      <c r="I514" s="849">
        <v>31987.199999999997</v>
      </c>
      <c r="J514" s="832">
        <v>0.23398588851611724</v>
      </c>
      <c r="K514" s="832">
        <v>57.12</v>
      </c>
      <c r="L514" s="849">
        <v>2317</v>
      </c>
      <c r="M514" s="849">
        <v>136705.68</v>
      </c>
      <c r="N514" s="832">
        <v>1</v>
      </c>
      <c r="O514" s="832">
        <v>59.001156668105303</v>
      </c>
      <c r="P514" s="849">
        <v>1909</v>
      </c>
      <c r="Q514" s="849">
        <v>114253.65</v>
      </c>
      <c r="R514" s="837">
        <v>0.83576373710294993</v>
      </c>
      <c r="S514" s="850">
        <v>59.849999999999994</v>
      </c>
    </row>
    <row r="515" spans="1:19" ht="14.45" customHeight="1" x14ac:dyDescent="0.2">
      <c r="A515" s="831" t="s">
        <v>1827</v>
      </c>
      <c r="B515" s="832" t="s">
        <v>1828</v>
      </c>
      <c r="C515" s="832" t="s">
        <v>573</v>
      </c>
      <c r="D515" s="832" t="s">
        <v>908</v>
      </c>
      <c r="E515" s="832" t="s">
        <v>1897</v>
      </c>
      <c r="F515" s="832" t="s">
        <v>2010</v>
      </c>
      <c r="G515" s="832" t="s">
        <v>2011</v>
      </c>
      <c r="H515" s="849"/>
      <c r="I515" s="849"/>
      <c r="J515" s="832"/>
      <c r="K515" s="832"/>
      <c r="L515" s="849">
        <v>1</v>
      </c>
      <c r="M515" s="849">
        <v>8596</v>
      </c>
      <c r="N515" s="832">
        <v>1</v>
      </c>
      <c r="O515" s="832">
        <v>8596</v>
      </c>
      <c r="P515" s="849"/>
      <c r="Q515" s="849"/>
      <c r="R515" s="837"/>
      <c r="S515" s="850"/>
    </row>
    <row r="516" spans="1:19" ht="14.45" customHeight="1" x14ac:dyDescent="0.2">
      <c r="A516" s="831" t="s">
        <v>1827</v>
      </c>
      <c r="B516" s="832" t="s">
        <v>1828</v>
      </c>
      <c r="C516" s="832" t="s">
        <v>573</v>
      </c>
      <c r="D516" s="832" t="s">
        <v>908</v>
      </c>
      <c r="E516" s="832" t="s">
        <v>1897</v>
      </c>
      <c r="F516" s="832" t="s">
        <v>2012</v>
      </c>
      <c r="G516" s="832" t="s">
        <v>2013</v>
      </c>
      <c r="H516" s="849">
        <v>959</v>
      </c>
      <c r="I516" s="849">
        <v>13912213</v>
      </c>
      <c r="J516" s="832">
        <v>0.88458413832415461</v>
      </c>
      <c r="K516" s="832">
        <v>14507</v>
      </c>
      <c r="L516" s="849">
        <v>1084</v>
      </c>
      <c r="M516" s="849">
        <v>15727405</v>
      </c>
      <c r="N516" s="832">
        <v>1</v>
      </c>
      <c r="O516" s="832">
        <v>14508.676199261992</v>
      </c>
      <c r="P516" s="849">
        <v>1309</v>
      </c>
      <c r="Q516" s="849">
        <v>19000135</v>
      </c>
      <c r="R516" s="837">
        <v>1.2080909088307956</v>
      </c>
      <c r="S516" s="850">
        <v>14515</v>
      </c>
    </row>
    <row r="517" spans="1:19" ht="14.45" customHeight="1" x14ac:dyDescent="0.2">
      <c r="A517" s="831" t="s">
        <v>1827</v>
      </c>
      <c r="B517" s="832" t="s">
        <v>1828</v>
      </c>
      <c r="C517" s="832" t="s">
        <v>573</v>
      </c>
      <c r="D517" s="832" t="s">
        <v>1822</v>
      </c>
      <c r="E517" s="832" t="s">
        <v>1829</v>
      </c>
      <c r="F517" s="832" t="s">
        <v>1990</v>
      </c>
      <c r="G517" s="832" t="s">
        <v>1991</v>
      </c>
      <c r="H517" s="849">
        <v>7.4500000000000011</v>
      </c>
      <c r="I517" s="849">
        <v>14971.83</v>
      </c>
      <c r="J517" s="832"/>
      <c r="K517" s="832">
        <v>2009.6416107382547</v>
      </c>
      <c r="L517" s="849"/>
      <c r="M517" s="849"/>
      <c r="N517" s="832"/>
      <c r="O517" s="832"/>
      <c r="P517" s="849"/>
      <c r="Q517" s="849"/>
      <c r="R517" s="837"/>
      <c r="S517" s="850"/>
    </row>
    <row r="518" spans="1:19" ht="14.45" customHeight="1" x14ac:dyDescent="0.2">
      <c r="A518" s="831" t="s">
        <v>1827</v>
      </c>
      <c r="B518" s="832" t="s">
        <v>1828</v>
      </c>
      <c r="C518" s="832" t="s">
        <v>573</v>
      </c>
      <c r="D518" s="832" t="s">
        <v>1822</v>
      </c>
      <c r="E518" s="832" t="s">
        <v>1829</v>
      </c>
      <c r="F518" s="832" t="s">
        <v>1995</v>
      </c>
      <c r="G518" s="832" t="s">
        <v>1994</v>
      </c>
      <c r="H518" s="849">
        <v>37.750000000000007</v>
      </c>
      <c r="I518" s="849">
        <v>68668.859999999986</v>
      </c>
      <c r="J518" s="832">
        <v>2.1648251528675027</v>
      </c>
      <c r="K518" s="832">
        <v>1819.0426490066218</v>
      </c>
      <c r="L518" s="849">
        <v>27.8</v>
      </c>
      <c r="M518" s="849">
        <v>31720.280000000002</v>
      </c>
      <c r="N518" s="832">
        <v>1</v>
      </c>
      <c r="O518" s="832">
        <v>1141.0172661870504</v>
      </c>
      <c r="P518" s="849"/>
      <c r="Q518" s="849"/>
      <c r="R518" s="837"/>
      <c r="S518" s="850"/>
    </row>
    <row r="519" spans="1:19" ht="14.45" customHeight="1" x14ac:dyDescent="0.2">
      <c r="A519" s="831" t="s">
        <v>1827</v>
      </c>
      <c r="B519" s="832" t="s">
        <v>1828</v>
      </c>
      <c r="C519" s="832" t="s">
        <v>573</v>
      </c>
      <c r="D519" s="832" t="s">
        <v>1822</v>
      </c>
      <c r="E519" s="832" t="s">
        <v>1829</v>
      </c>
      <c r="F519" s="832" t="s">
        <v>1996</v>
      </c>
      <c r="G519" s="832" t="s">
        <v>1997</v>
      </c>
      <c r="H519" s="849">
        <v>1.5800000000000005</v>
      </c>
      <c r="I519" s="849">
        <v>1423.4800000000002</v>
      </c>
      <c r="J519" s="832"/>
      <c r="K519" s="832">
        <v>900.93670886075938</v>
      </c>
      <c r="L519" s="849"/>
      <c r="M519" s="849"/>
      <c r="N519" s="832"/>
      <c r="O519" s="832"/>
      <c r="P519" s="849">
        <v>0.05</v>
      </c>
      <c r="Q519" s="849">
        <v>35.94</v>
      </c>
      <c r="R519" s="837"/>
      <c r="S519" s="850">
        <v>718.8</v>
      </c>
    </row>
    <row r="520" spans="1:19" ht="14.45" customHeight="1" x14ac:dyDescent="0.2">
      <c r="A520" s="831" t="s">
        <v>1827</v>
      </c>
      <c r="B520" s="832" t="s">
        <v>1828</v>
      </c>
      <c r="C520" s="832" t="s">
        <v>573</v>
      </c>
      <c r="D520" s="832" t="s">
        <v>1822</v>
      </c>
      <c r="E520" s="832" t="s">
        <v>1829</v>
      </c>
      <c r="F520" s="832" t="s">
        <v>1998</v>
      </c>
      <c r="G520" s="832" t="s">
        <v>1994</v>
      </c>
      <c r="H520" s="849"/>
      <c r="I520" s="849"/>
      <c r="J520" s="832"/>
      <c r="K520" s="832"/>
      <c r="L520" s="849"/>
      <c r="M520" s="849"/>
      <c r="N520" s="832"/>
      <c r="O520" s="832"/>
      <c r="P520" s="849">
        <v>19.399999999999995</v>
      </c>
      <c r="Q520" s="849">
        <v>12717.100000000002</v>
      </c>
      <c r="R520" s="837"/>
      <c r="S520" s="850">
        <v>655.52061855670127</v>
      </c>
    </row>
    <row r="521" spans="1:19" ht="14.45" customHeight="1" x14ac:dyDescent="0.2">
      <c r="A521" s="831" t="s">
        <v>1827</v>
      </c>
      <c r="B521" s="832" t="s">
        <v>1828</v>
      </c>
      <c r="C521" s="832" t="s">
        <v>573</v>
      </c>
      <c r="D521" s="832" t="s">
        <v>1822</v>
      </c>
      <c r="E521" s="832" t="s">
        <v>1829</v>
      </c>
      <c r="F521" s="832" t="s">
        <v>1999</v>
      </c>
      <c r="G521" s="832" t="s">
        <v>1994</v>
      </c>
      <c r="H521" s="849"/>
      <c r="I521" s="849"/>
      <c r="J521" s="832"/>
      <c r="K521" s="832"/>
      <c r="L521" s="849"/>
      <c r="M521" s="849"/>
      <c r="N521" s="832"/>
      <c r="O521" s="832"/>
      <c r="P521" s="849">
        <v>0.08</v>
      </c>
      <c r="Q521" s="849">
        <v>262.07</v>
      </c>
      <c r="R521" s="837"/>
      <c r="S521" s="850">
        <v>3275.875</v>
      </c>
    </row>
    <row r="522" spans="1:19" ht="14.45" customHeight="1" x14ac:dyDescent="0.2">
      <c r="A522" s="831" t="s">
        <v>1827</v>
      </c>
      <c r="B522" s="832" t="s">
        <v>1828</v>
      </c>
      <c r="C522" s="832" t="s">
        <v>573</v>
      </c>
      <c r="D522" s="832" t="s">
        <v>1822</v>
      </c>
      <c r="E522" s="832" t="s">
        <v>1832</v>
      </c>
      <c r="F522" s="832" t="s">
        <v>2000</v>
      </c>
      <c r="G522" s="832" t="s">
        <v>2001</v>
      </c>
      <c r="H522" s="849">
        <v>27757</v>
      </c>
      <c r="I522" s="849">
        <v>939468.64000000013</v>
      </c>
      <c r="J522" s="832">
        <v>1.7307162163832615</v>
      </c>
      <c r="K522" s="832">
        <v>33.84618798861549</v>
      </c>
      <c r="L522" s="849">
        <v>15920</v>
      </c>
      <c r="M522" s="849">
        <v>542820.7300000001</v>
      </c>
      <c r="N522" s="832">
        <v>1</v>
      </c>
      <c r="O522" s="832">
        <v>34.096779522613069</v>
      </c>
      <c r="P522" s="849">
        <v>20072</v>
      </c>
      <c r="Q522" s="849">
        <v>682874.65999999992</v>
      </c>
      <c r="R522" s="837">
        <v>1.2580113880322878</v>
      </c>
      <c r="S522" s="850">
        <v>34.021256476683931</v>
      </c>
    </row>
    <row r="523" spans="1:19" ht="14.45" customHeight="1" x14ac:dyDescent="0.2">
      <c r="A523" s="831" t="s">
        <v>1827</v>
      </c>
      <c r="B523" s="832" t="s">
        <v>1828</v>
      </c>
      <c r="C523" s="832" t="s">
        <v>573</v>
      </c>
      <c r="D523" s="832" t="s">
        <v>1822</v>
      </c>
      <c r="E523" s="832" t="s">
        <v>1897</v>
      </c>
      <c r="F523" s="832" t="s">
        <v>2012</v>
      </c>
      <c r="G523" s="832" t="s">
        <v>2013</v>
      </c>
      <c r="H523" s="849">
        <v>104</v>
      </c>
      <c r="I523" s="849">
        <v>1508728</v>
      </c>
      <c r="J523" s="832">
        <v>1.7047253925586452</v>
      </c>
      <c r="K523" s="832">
        <v>14507</v>
      </c>
      <c r="L523" s="849">
        <v>61</v>
      </c>
      <c r="M523" s="849">
        <v>885027</v>
      </c>
      <c r="N523" s="832">
        <v>1</v>
      </c>
      <c r="O523" s="832">
        <v>14508.639344262296</v>
      </c>
      <c r="P523" s="849">
        <v>74</v>
      </c>
      <c r="Q523" s="849">
        <v>1074110</v>
      </c>
      <c r="R523" s="837">
        <v>1.2136465893130943</v>
      </c>
      <c r="S523" s="850">
        <v>14515</v>
      </c>
    </row>
    <row r="524" spans="1:19" ht="14.45" customHeight="1" x14ac:dyDescent="0.2">
      <c r="A524" s="831" t="s">
        <v>1827</v>
      </c>
      <c r="B524" s="832" t="s">
        <v>1828</v>
      </c>
      <c r="C524" s="832" t="s">
        <v>573</v>
      </c>
      <c r="D524" s="832" t="s">
        <v>909</v>
      </c>
      <c r="E524" s="832" t="s">
        <v>1829</v>
      </c>
      <c r="F524" s="832" t="s">
        <v>1990</v>
      </c>
      <c r="G524" s="832" t="s">
        <v>1991</v>
      </c>
      <c r="H524" s="849">
        <v>2.7800000000000002</v>
      </c>
      <c r="I524" s="849">
        <v>5576.7499999999991</v>
      </c>
      <c r="J524" s="832"/>
      <c r="K524" s="832">
        <v>2006.0251798561146</v>
      </c>
      <c r="L524" s="849"/>
      <c r="M524" s="849"/>
      <c r="N524" s="832"/>
      <c r="O524" s="832"/>
      <c r="P524" s="849"/>
      <c r="Q524" s="849"/>
      <c r="R524" s="837"/>
      <c r="S524" s="850"/>
    </row>
    <row r="525" spans="1:19" ht="14.45" customHeight="1" x14ac:dyDescent="0.2">
      <c r="A525" s="831" t="s">
        <v>1827</v>
      </c>
      <c r="B525" s="832" t="s">
        <v>1828</v>
      </c>
      <c r="C525" s="832" t="s">
        <v>573</v>
      </c>
      <c r="D525" s="832" t="s">
        <v>909</v>
      </c>
      <c r="E525" s="832" t="s">
        <v>1829</v>
      </c>
      <c r="F525" s="832" t="s">
        <v>1995</v>
      </c>
      <c r="G525" s="832" t="s">
        <v>1994</v>
      </c>
      <c r="H525" s="849">
        <v>37.109999999999992</v>
      </c>
      <c r="I525" s="849">
        <v>67495.569999999978</v>
      </c>
      <c r="J525" s="832">
        <v>1.1076148844329026</v>
      </c>
      <c r="K525" s="832">
        <v>1818.7973592023711</v>
      </c>
      <c r="L525" s="849">
        <v>49.08</v>
      </c>
      <c r="M525" s="849">
        <v>60937.760000000017</v>
      </c>
      <c r="N525" s="832">
        <v>1</v>
      </c>
      <c r="O525" s="832">
        <v>1241.6006519967405</v>
      </c>
      <c r="P525" s="849">
        <v>2.2000000000000002</v>
      </c>
      <c r="Q525" s="849">
        <v>4001.8900000000003</v>
      </c>
      <c r="R525" s="837">
        <v>6.5671760826128162E-2</v>
      </c>
      <c r="S525" s="850">
        <v>1819.0409090909091</v>
      </c>
    </row>
    <row r="526" spans="1:19" ht="14.45" customHeight="1" x14ac:dyDescent="0.2">
      <c r="A526" s="831" t="s">
        <v>1827</v>
      </c>
      <c r="B526" s="832" t="s">
        <v>1828</v>
      </c>
      <c r="C526" s="832" t="s">
        <v>573</v>
      </c>
      <c r="D526" s="832" t="s">
        <v>909</v>
      </c>
      <c r="E526" s="832" t="s">
        <v>1829</v>
      </c>
      <c r="F526" s="832" t="s">
        <v>1996</v>
      </c>
      <c r="G526" s="832" t="s">
        <v>1997</v>
      </c>
      <c r="H526" s="849">
        <v>1.5800000000000007</v>
      </c>
      <c r="I526" s="849">
        <v>1423.4800000000005</v>
      </c>
      <c r="J526" s="832">
        <v>5.6579355300290173</v>
      </c>
      <c r="K526" s="832">
        <v>900.93670886075938</v>
      </c>
      <c r="L526" s="849">
        <v>0.35</v>
      </c>
      <c r="M526" s="849">
        <v>251.59</v>
      </c>
      <c r="N526" s="832">
        <v>1</v>
      </c>
      <c r="O526" s="832">
        <v>718.82857142857154</v>
      </c>
      <c r="P526" s="849"/>
      <c r="Q526" s="849"/>
      <c r="R526" s="837"/>
      <c r="S526" s="850"/>
    </row>
    <row r="527" spans="1:19" ht="14.45" customHeight="1" x14ac:dyDescent="0.2">
      <c r="A527" s="831" t="s">
        <v>1827</v>
      </c>
      <c r="B527" s="832" t="s">
        <v>1828</v>
      </c>
      <c r="C527" s="832" t="s">
        <v>573</v>
      </c>
      <c r="D527" s="832" t="s">
        <v>909</v>
      </c>
      <c r="E527" s="832" t="s">
        <v>1829</v>
      </c>
      <c r="F527" s="832" t="s">
        <v>1998</v>
      </c>
      <c r="G527" s="832" t="s">
        <v>1994</v>
      </c>
      <c r="H527" s="849"/>
      <c r="I527" s="849"/>
      <c r="J527" s="832"/>
      <c r="K527" s="832"/>
      <c r="L527" s="849"/>
      <c r="M527" s="849"/>
      <c r="N527" s="832"/>
      <c r="O527" s="832"/>
      <c r="P527" s="849">
        <v>23.47</v>
      </c>
      <c r="Q527" s="849">
        <v>15385.069999999996</v>
      </c>
      <c r="R527" s="837"/>
      <c r="S527" s="850">
        <v>655.52066467831264</v>
      </c>
    </row>
    <row r="528" spans="1:19" ht="14.45" customHeight="1" x14ac:dyDescent="0.2">
      <c r="A528" s="831" t="s">
        <v>1827</v>
      </c>
      <c r="B528" s="832" t="s">
        <v>1828</v>
      </c>
      <c r="C528" s="832" t="s">
        <v>573</v>
      </c>
      <c r="D528" s="832" t="s">
        <v>909</v>
      </c>
      <c r="E528" s="832" t="s">
        <v>1829</v>
      </c>
      <c r="F528" s="832" t="s">
        <v>1999</v>
      </c>
      <c r="G528" s="832" t="s">
        <v>1994</v>
      </c>
      <c r="H528" s="849"/>
      <c r="I528" s="849"/>
      <c r="J528" s="832"/>
      <c r="K528" s="832"/>
      <c r="L528" s="849"/>
      <c r="M528" s="849"/>
      <c r="N528" s="832"/>
      <c r="O528" s="832"/>
      <c r="P528" s="849">
        <v>0.08</v>
      </c>
      <c r="Q528" s="849">
        <v>262.07</v>
      </c>
      <c r="R528" s="837"/>
      <c r="S528" s="850">
        <v>3275.875</v>
      </c>
    </row>
    <row r="529" spans="1:19" ht="14.45" customHeight="1" x14ac:dyDescent="0.2">
      <c r="A529" s="831" t="s">
        <v>1827</v>
      </c>
      <c r="B529" s="832" t="s">
        <v>1828</v>
      </c>
      <c r="C529" s="832" t="s">
        <v>573</v>
      </c>
      <c r="D529" s="832" t="s">
        <v>909</v>
      </c>
      <c r="E529" s="832" t="s">
        <v>1832</v>
      </c>
      <c r="F529" s="832" t="s">
        <v>2000</v>
      </c>
      <c r="G529" s="832" t="s">
        <v>2001</v>
      </c>
      <c r="H529" s="849">
        <v>24413</v>
      </c>
      <c r="I529" s="849">
        <v>826034.68</v>
      </c>
      <c r="J529" s="832">
        <v>0.89746950084472688</v>
      </c>
      <c r="K529" s="832">
        <v>33.835853029123832</v>
      </c>
      <c r="L529" s="849">
        <v>26990</v>
      </c>
      <c r="M529" s="849">
        <v>920404.17999999993</v>
      </c>
      <c r="N529" s="832">
        <v>1</v>
      </c>
      <c r="O529" s="832">
        <v>34.101673953316038</v>
      </c>
      <c r="P529" s="849">
        <v>34922</v>
      </c>
      <c r="Q529" s="849">
        <v>1187953.1000000001</v>
      </c>
      <c r="R529" s="837">
        <v>1.2906863373871251</v>
      </c>
      <c r="S529" s="850">
        <v>34.017327186300903</v>
      </c>
    </row>
    <row r="530" spans="1:19" ht="14.45" customHeight="1" x14ac:dyDescent="0.2">
      <c r="A530" s="831" t="s">
        <v>1827</v>
      </c>
      <c r="B530" s="832" t="s">
        <v>1828</v>
      </c>
      <c r="C530" s="832" t="s">
        <v>573</v>
      </c>
      <c r="D530" s="832" t="s">
        <v>909</v>
      </c>
      <c r="E530" s="832" t="s">
        <v>1832</v>
      </c>
      <c r="F530" s="832" t="s">
        <v>2002</v>
      </c>
      <c r="G530" s="832" t="s">
        <v>2003</v>
      </c>
      <c r="H530" s="849">
        <v>1</v>
      </c>
      <c r="I530" s="849">
        <v>57.78</v>
      </c>
      <c r="J530" s="832">
        <v>0.15204462923004053</v>
      </c>
      <c r="K530" s="832">
        <v>57.78</v>
      </c>
      <c r="L530" s="849">
        <v>7</v>
      </c>
      <c r="M530" s="849">
        <v>380.02</v>
      </c>
      <c r="N530" s="832">
        <v>1</v>
      </c>
      <c r="O530" s="832">
        <v>54.288571428571423</v>
      </c>
      <c r="P530" s="849">
        <v>1276</v>
      </c>
      <c r="Q530" s="849">
        <v>65305.679999999993</v>
      </c>
      <c r="R530" s="837">
        <v>171.84800799957895</v>
      </c>
      <c r="S530" s="850">
        <v>51.179999999999993</v>
      </c>
    </row>
    <row r="531" spans="1:19" ht="14.45" customHeight="1" x14ac:dyDescent="0.2">
      <c r="A531" s="831" t="s">
        <v>1827</v>
      </c>
      <c r="B531" s="832" t="s">
        <v>1828</v>
      </c>
      <c r="C531" s="832" t="s">
        <v>573</v>
      </c>
      <c r="D531" s="832" t="s">
        <v>909</v>
      </c>
      <c r="E531" s="832" t="s">
        <v>1897</v>
      </c>
      <c r="F531" s="832" t="s">
        <v>2012</v>
      </c>
      <c r="G531" s="832" t="s">
        <v>2013</v>
      </c>
      <c r="H531" s="849">
        <v>94</v>
      </c>
      <c r="I531" s="849">
        <v>1363658</v>
      </c>
      <c r="J531" s="832">
        <v>0.83175642211123935</v>
      </c>
      <c r="K531" s="832">
        <v>14507</v>
      </c>
      <c r="L531" s="849">
        <v>113</v>
      </c>
      <c r="M531" s="849">
        <v>1639492</v>
      </c>
      <c r="N531" s="832">
        <v>1</v>
      </c>
      <c r="O531" s="832">
        <v>14508.778761061947</v>
      </c>
      <c r="P531" s="849">
        <v>143</v>
      </c>
      <c r="Q531" s="849">
        <v>2075645</v>
      </c>
      <c r="R531" s="837">
        <v>1.2660293554344881</v>
      </c>
      <c r="S531" s="850">
        <v>14515</v>
      </c>
    </row>
    <row r="532" spans="1:19" ht="14.45" customHeight="1" x14ac:dyDescent="0.2">
      <c r="A532" s="831" t="s">
        <v>1827</v>
      </c>
      <c r="B532" s="832" t="s">
        <v>1828</v>
      </c>
      <c r="C532" s="832" t="s">
        <v>573</v>
      </c>
      <c r="D532" s="832" t="s">
        <v>911</v>
      </c>
      <c r="E532" s="832" t="s">
        <v>1829</v>
      </c>
      <c r="F532" s="832" t="s">
        <v>1990</v>
      </c>
      <c r="G532" s="832" t="s">
        <v>1991</v>
      </c>
      <c r="H532" s="849">
        <v>0.45</v>
      </c>
      <c r="I532" s="849">
        <v>904.34</v>
      </c>
      <c r="J532" s="832"/>
      <c r="K532" s="832">
        <v>2009.6444444444444</v>
      </c>
      <c r="L532" s="849"/>
      <c r="M532" s="849"/>
      <c r="N532" s="832"/>
      <c r="O532" s="832"/>
      <c r="P532" s="849"/>
      <c r="Q532" s="849"/>
      <c r="R532" s="837"/>
      <c r="S532" s="850"/>
    </row>
    <row r="533" spans="1:19" ht="14.45" customHeight="1" x14ac:dyDescent="0.2">
      <c r="A533" s="831" t="s">
        <v>1827</v>
      </c>
      <c r="B533" s="832" t="s">
        <v>1828</v>
      </c>
      <c r="C533" s="832" t="s">
        <v>573</v>
      </c>
      <c r="D533" s="832" t="s">
        <v>911</v>
      </c>
      <c r="E533" s="832" t="s">
        <v>1829</v>
      </c>
      <c r="F533" s="832" t="s">
        <v>1995</v>
      </c>
      <c r="G533" s="832" t="s">
        <v>1994</v>
      </c>
      <c r="H533" s="849"/>
      <c r="I533" s="849"/>
      <c r="J533" s="832"/>
      <c r="K533" s="832"/>
      <c r="L533" s="849">
        <v>1.6</v>
      </c>
      <c r="M533" s="849">
        <v>1048.83</v>
      </c>
      <c r="N533" s="832">
        <v>1</v>
      </c>
      <c r="O533" s="832">
        <v>655.51874999999995</v>
      </c>
      <c r="P533" s="849"/>
      <c r="Q533" s="849"/>
      <c r="R533" s="837"/>
      <c r="S533" s="850"/>
    </row>
    <row r="534" spans="1:19" ht="14.45" customHeight="1" x14ac:dyDescent="0.2">
      <c r="A534" s="831" t="s">
        <v>1827</v>
      </c>
      <c r="B534" s="832" t="s">
        <v>1828</v>
      </c>
      <c r="C534" s="832" t="s">
        <v>573</v>
      </c>
      <c r="D534" s="832" t="s">
        <v>911</v>
      </c>
      <c r="E534" s="832" t="s">
        <v>1832</v>
      </c>
      <c r="F534" s="832" t="s">
        <v>2000</v>
      </c>
      <c r="G534" s="832" t="s">
        <v>2001</v>
      </c>
      <c r="H534" s="849">
        <v>358</v>
      </c>
      <c r="I534" s="849">
        <v>11821.16</v>
      </c>
      <c r="J534" s="832">
        <v>0.38001680653899095</v>
      </c>
      <c r="K534" s="832">
        <v>33.020000000000003</v>
      </c>
      <c r="L534" s="849">
        <v>912</v>
      </c>
      <c r="M534" s="849">
        <v>31106.940000000002</v>
      </c>
      <c r="N534" s="832">
        <v>1</v>
      </c>
      <c r="O534" s="832">
        <v>34.108486842105265</v>
      </c>
      <c r="P534" s="849"/>
      <c r="Q534" s="849"/>
      <c r="R534" s="837"/>
      <c r="S534" s="850"/>
    </row>
    <row r="535" spans="1:19" ht="14.45" customHeight="1" x14ac:dyDescent="0.2">
      <c r="A535" s="831" t="s">
        <v>1827</v>
      </c>
      <c r="B535" s="832" t="s">
        <v>1828</v>
      </c>
      <c r="C535" s="832" t="s">
        <v>573</v>
      </c>
      <c r="D535" s="832" t="s">
        <v>911</v>
      </c>
      <c r="E535" s="832" t="s">
        <v>1897</v>
      </c>
      <c r="F535" s="832" t="s">
        <v>2010</v>
      </c>
      <c r="G535" s="832" t="s">
        <v>2011</v>
      </c>
      <c r="H535" s="849">
        <v>1</v>
      </c>
      <c r="I535" s="849">
        <v>8595</v>
      </c>
      <c r="J535" s="832"/>
      <c r="K535" s="832">
        <v>8595</v>
      </c>
      <c r="L535" s="849"/>
      <c r="M535" s="849"/>
      <c r="N535" s="832"/>
      <c r="O535" s="832"/>
      <c r="P535" s="849"/>
      <c r="Q535" s="849"/>
      <c r="R535" s="837"/>
      <c r="S535" s="850"/>
    </row>
    <row r="536" spans="1:19" ht="14.45" customHeight="1" x14ac:dyDescent="0.2">
      <c r="A536" s="831" t="s">
        <v>1827</v>
      </c>
      <c r="B536" s="832" t="s">
        <v>1828</v>
      </c>
      <c r="C536" s="832" t="s">
        <v>573</v>
      </c>
      <c r="D536" s="832" t="s">
        <v>911</v>
      </c>
      <c r="E536" s="832" t="s">
        <v>1897</v>
      </c>
      <c r="F536" s="832" t="s">
        <v>2012</v>
      </c>
      <c r="G536" s="832" t="s">
        <v>2013</v>
      </c>
      <c r="H536" s="849">
        <v>1</v>
      </c>
      <c r="I536" s="849">
        <v>14507</v>
      </c>
      <c r="J536" s="832">
        <v>0.33328738484159259</v>
      </c>
      <c r="K536" s="832">
        <v>14507</v>
      </c>
      <c r="L536" s="849">
        <v>3</v>
      </c>
      <c r="M536" s="849">
        <v>43527</v>
      </c>
      <c r="N536" s="832">
        <v>1</v>
      </c>
      <c r="O536" s="832">
        <v>14509</v>
      </c>
      <c r="P536" s="849"/>
      <c r="Q536" s="849"/>
      <c r="R536" s="837"/>
      <c r="S536" s="850"/>
    </row>
    <row r="537" spans="1:19" ht="14.45" customHeight="1" x14ac:dyDescent="0.2">
      <c r="A537" s="831" t="s">
        <v>1827</v>
      </c>
      <c r="B537" s="832" t="s">
        <v>1828</v>
      </c>
      <c r="C537" s="832" t="s">
        <v>573</v>
      </c>
      <c r="D537" s="832" t="s">
        <v>912</v>
      </c>
      <c r="E537" s="832" t="s">
        <v>1829</v>
      </c>
      <c r="F537" s="832" t="s">
        <v>1990</v>
      </c>
      <c r="G537" s="832" t="s">
        <v>1991</v>
      </c>
      <c r="H537" s="849">
        <v>0.7</v>
      </c>
      <c r="I537" s="849">
        <v>1406.74</v>
      </c>
      <c r="J537" s="832"/>
      <c r="K537" s="832">
        <v>2009.6285714285716</v>
      </c>
      <c r="L537" s="849"/>
      <c r="M537" s="849"/>
      <c r="N537" s="832"/>
      <c r="O537" s="832"/>
      <c r="P537" s="849"/>
      <c r="Q537" s="849"/>
      <c r="R537" s="837"/>
      <c r="S537" s="850"/>
    </row>
    <row r="538" spans="1:19" ht="14.45" customHeight="1" x14ac:dyDescent="0.2">
      <c r="A538" s="831" t="s">
        <v>1827</v>
      </c>
      <c r="B538" s="832" t="s">
        <v>1828</v>
      </c>
      <c r="C538" s="832" t="s">
        <v>573</v>
      </c>
      <c r="D538" s="832" t="s">
        <v>912</v>
      </c>
      <c r="E538" s="832" t="s">
        <v>1829</v>
      </c>
      <c r="F538" s="832" t="s">
        <v>1995</v>
      </c>
      <c r="G538" s="832" t="s">
        <v>1994</v>
      </c>
      <c r="H538" s="849">
        <v>17.900000000000002</v>
      </c>
      <c r="I538" s="849">
        <v>32560.860000000004</v>
      </c>
      <c r="J538" s="832">
        <v>0.80548835771050431</v>
      </c>
      <c r="K538" s="832">
        <v>1819.0424581005586</v>
      </c>
      <c r="L538" s="849">
        <v>26.699999999999996</v>
      </c>
      <c r="M538" s="849">
        <v>40423.750000000007</v>
      </c>
      <c r="N538" s="832">
        <v>1</v>
      </c>
      <c r="O538" s="832">
        <v>1513.9981273408246</v>
      </c>
      <c r="P538" s="849"/>
      <c r="Q538" s="849"/>
      <c r="R538" s="837"/>
      <c r="S538" s="850"/>
    </row>
    <row r="539" spans="1:19" ht="14.45" customHeight="1" x14ac:dyDescent="0.2">
      <c r="A539" s="831" t="s">
        <v>1827</v>
      </c>
      <c r="B539" s="832" t="s">
        <v>1828</v>
      </c>
      <c r="C539" s="832" t="s">
        <v>573</v>
      </c>
      <c r="D539" s="832" t="s">
        <v>912</v>
      </c>
      <c r="E539" s="832" t="s">
        <v>1829</v>
      </c>
      <c r="F539" s="832" t="s">
        <v>1996</v>
      </c>
      <c r="G539" s="832" t="s">
        <v>1997</v>
      </c>
      <c r="H539" s="849">
        <v>0.63000000000000012</v>
      </c>
      <c r="I539" s="849">
        <v>564.87</v>
      </c>
      <c r="J539" s="832"/>
      <c r="K539" s="832">
        <v>896.61904761904748</v>
      </c>
      <c r="L539" s="849"/>
      <c r="M539" s="849"/>
      <c r="N539" s="832"/>
      <c r="O539" s="832"/>
      <c r="P539" s="849"/>
      <c r="Q539" s="849"/>
      <c r="R539" s="837"/>
      <c r="S539" s="850"/>
    </row>
    <row r="540" spans="1:19" ht="14.45" customHeight="1" x14ac:dyDescent="0.2">
      <c r="A540" s="831" t="s">
        <v>1827</v>
      </c>
      <c r="B540" s="832" t="s">
        <v>1828</v>
      </c>
      <c r="C540" s="832" t="s">
        <v>573</v>
      </c>
      <c r="D540" s="832" t="s">
        <v>912</v>
      </c>
      <c r="E540" s="832" t="s">
        <v>1829</v>
      </c>
      <c r="F540" s="832" t="s">
        <v>1998</v>
      </c>
      <c r="G540" s="832" t="s">
        <v>1994</v>
      </c>
      <c r="H540" s="849"/>
      <c r="I540" s="849"/>
      <c r="J540" s="832"/>
      <c r="K540" s="832"/>
      <c r="L540" s="849"/>
      <c r="M540" s="849"/>
      <c r="N540" s="832"/>
      <c r="O540" s="832"/>
      <c r="P540" s="849">
        <v>3.55</v>
      </c>
      <c r="Q540" s="849">
        <v>2327.1000000000004</v>
      </c>
      <c r="R540" s="837"/>
      <c r="S540" s="850">
        <v>655.52112676056356</v>
      </c>
    </row>
    <row r="541" spans="1:19" ht="14.45" customHeight="1" x14ac:dyDescent="0.2">
      <c r="A541" s="831" t="s">
        <v>1827</v>
      </c>
      <c r="B541" s="832" t="s">
        <v>1828</v>
      </c>
      <c r="C541" s="832" t="s">
        <v>573</v>
      </c>
      <c r="D541" s="832" t="s">
        <v>912</v>
      </c>
      <c r="E541" s="832" t="s">
        <v>1832</v>
      </c>
      <c r="F541" s="832" t="s">
        <v>2000</v>
      </c>
      <c r="G541" s="832" t="s">
        <v>2001</v>
      </c>
      <c r="H541" s="849">
        <v>10171</v>
      </c>
      <c r="I541" s="849">
        <v>343089.77000000008</v>
      </c>
      <c r="J541" s="832">
        <v>0.67526439081807521</v>
      </c>
      <c r="K541" s="832">
        <v>33.732157113361524</v>
      </c>
      <c r="L541" s="849">
        <v>14880</v>
      </c>
      <c r="M541" s="849">
        <v>508082.13</v>
      </c>
      <c r="N541" s="832">
        <v>1</v>
      </c>
      <c r="O541" s="832">
        <v>34.145304435483872</v>
      </c>
      <c r="P541" s="849">
        <v>5169</v>
      </c>
      <c r="Q541" s="849">
        <v>175836.24</v>
      </c>
      <c r="R541" s="837">
        <v>0.3460783790998514</v>
      </c>
      <c r="S541" s="850">
        <v>34.017457922228672</v>
      </c>
    </row>
    <row r="542" spans="1:19" ht="14.45" customHeight="1" x14ac:dyDescent="0.2">
      <c r="A542" s="831" t="s">
        <v>1827</v>
      </c>
      <c r="B542" s="832" t="s">
        <v>1828</v>
      </c>
      <c r="C542" s="832" t="s">
        <v>573</v>
      </c>
      <c r="D542" s="832" t="s">
        <v>912</v>
      </c>
      <c r="E542" s="832" t="s">
        <v>1832</v>
      </c>
      <c r="F542" s="832" t="s">
        <v>2002</v>
      </c>
      <c r="G542" s="832" t="s">
        <v>2003</v>
      </c>
      <c r="H542" s="849">
        <v>2</v>
      </c>
      <c r="I542" s="849">
        <v>115.56</v>
      </c>
      <c r="J542" s="832"/>
      <c r="K542" s="832">
        <v>57.78</v>
      </c>
      <c r="L542" s="849"/>
      <c r="M542" s="849"/>
      <c r="N542" s="832"/>
      <c r="O542" s="832"/>
      <c r="P542" s="849"/>
      <c r="Q542" s="849"/>
      <c r="R542" s="837"/>
      <c r="S542" s="850"/>
    </row>
    <row r="543" spans="1:19" ht="14.45" customHeight="1" x14ac:dyDescent="0.2">
      <c r="A543" s="831" t="s">
        <v>1827</v>
      </c>
      <c r="B543" s="832" t="s">
        <v>1828</v>
      </c>
      <c r="C543" s="832" t="s">
        <v>573</v>
      </c>
      <c r="D543" s="832" t="s">
        <v>912</v>
      </c>
      <c r="E543" s="832" t="s">
        <v>1832</v>
      </c>
      <c r="F543" s="832" t="s">
        <v>2004</v>
      </c>
      <c r="G543" s="832" t="s">
        <v>2006</v>
      </c>
      <c r="H543" s="849">
        <v>381</v>
      </c>
      <c r="I543" s="849">
        <v>21762.720000000001</v>
      </c>
      <c r="J543" s="832">
        <v>0.43987057779157596</v>
      </c>
      <c r="K543" s="832">
        <v>57.120000000000005</v>
      </c>
      <c r="L543" s="849">
        <v>844</v>
      </c>
      <c r="M543" s="849">
        <v>49475.28</v>
      </c>
      <c r="N543" s="832">
        <v>1</v>
      </c>
      <c r="O543" s="832">
        <v>58.62</v>
      </c>
      <c r="P543" s="849"/>
      <c r="Q543" s="849"/>
      <c r="R543" s="837"/>
      <c r="S543" s="850"/>
    </row>
    <row r="544" spans="1:19" ht="14.45" customHeight="1" x14ac:dyDescent="0.2">
      <c r="A544" s="831" t="s">
        <v>1827</v>
      </c>
      <c r="B544" s="832" t="s">
        <v>1828</v>
      </c>
      <c r="C544" s="832" t="s">
        <v>573</v>
      </c>
      <c r="D544" s="832" t="s">
        <v>912</v>
      </c>
      <c r="E544" s="832" t="s">
        <v>1897</v>
      </c>
      <c r="F544" s="832" t="s">
        <v>2012</v>
      </c>
      <c r="G544" s="832" t="s">
        <v>2013</v>
      </c>
      <c r="H544" s="849">
        <v>45</v>
      </c>
      <c r="I544" s="849">
        <v>652815</v>
      </c>
      <c r="J544" s="832">
        <v>0.74990092299562916</v>
      </c>
      <c r="K544" s="832">
        <v>14507</v>
      </c>
      <c r="L544" s="849">
        <v>60</v>
      </c>
      <c r="M544" s="849">
        <v>870535</v>
      </c>
      <c r="N544" s="832">
        <v>1</v>
      </c>
      <c r="O544" s="832">
        <v>14508.916666666666</v>
      </c>
      <c r="P544" s="849">
        <v>20</v>
      </c>
      <c r="Q544" s="849">
        <v>290300</v>
      </c>
      <c r="R544" s="837">
        <v>0.33347309413176957</v>
      </c>
      <c r="S544" s="850">
        <v>14515</v>
      </c>
    </row>
    <row r="545" spans="1:19" ht="14.45" customHeight="1" x14ac:dyDescent="0.2">
      <c r="A545" s="831" t="s">
        <v>1827</v>
      </c>
      <c r="B545" s="832" t="s">
        <v>1828</v>
      </c>
      <c r="C545" s="832" t="s">
        <v>573</v>
      </c>
      <c r="D545" s="832" t="s">
        <v>913</v>
      </c>
      <c r="E545" s="832" t="s">
        <v>1829</v>
      </c>
      <c r="F545" s="832" t="s">
        <v>1995</v>
      </c>
      <c r="G545" s="832" t="s">
        <v>1994</v>
      </c>
      <c r="H545" s="849">
        <v>51.050000000000011</v>
      </c>
      <c r="I545" s="849">
        <v>92862.09000000004</v>
      </c>
      <c r="J545" s="832">
        <v>5.5993503549109906</v>
      </c>
      <c r="K545" s="832">
        <v>1819.0419196865821</v>
      </c>
      <c r="L545" s="849">
        <v>11.1</v>
      </c>
      <c r="M545" s="849">
        <v>16584.440000000002</v>
      </c>
      <c r="N545" s="832">
        <v>1</v>
      </c>
      <c r="O545" s="832">
        <v>1494.0936936936939</v>
      </c>
      <c r="P545" s="849"/>
      <c r="Q545" s="849"/>
      <c r="R545" s="837"/>
      <c r="S545" s="850"/>
    </row>
    <row r="546" spans="1:19" ht="14.45" customHeight="1" x14ac:dyDescent="0.2">
      <c r="A546" s="831" t="s">
        <v>1827</v>
      </c>
      <c r="B546" s="832" t="s">
        <v>1828</v>
      </c>
      <c r="C546" s="832" t="s">
        <v>573</v>
      </c>
      <c r="D546" s="832" t="s">
        <v>913</v>
      </c>
      <c r="E546" s="832" t="s">
        <v>1829</v>
      </c>
      <c r="F546" s="832" t="s">
        <v>1996</v>
      </c>
      <c r="G546" s="832" t="s">
        <v>1997</v>
      </c>
      <c r="H546" s="849">
        <v>0.75000000000000011</v>
      </c>
      <c r="I546" s="849">
        <v>677.85000000000014</v>
      </c>
      <c r="J546" s="832">
        <v>15.000000000000004</v>
      </c>
      <c r="K546" s="832">
        <v>903.80000000000007</v>
      </c>
      <c r="L546" s="849">
        <v>0.05</v>
      </c>
      <c r="M546" s="849">
        <v>45.19</v>
      </c>
      <c r="N546" s="832">
        <v>1</v>
      </c>
      <c r="O546" s="832">
        <v>903.8</v>
      </c>
      <c r="P546" s="849"/>
      <c r="Q546" s="849"/>
      <c r="R546" s="837"/>
      <c r="S546" s="850"/>
    </row>
    <row r="547" spans="1:19" ht="14.45" customHeight="1" x14ac:dyDescent="0.2">
      <c r="A547" s="831" t="s">
        <v>1827</v>
      </c>
      <c r="B547" s="832" t="s">
        <v>1828</v>
      </c>
      <c r="C547" s="832" t="s">
        <v>573</v>
      </c>
      <c r="D547" s="832" t="s">
        <v>913</v>
      </c>
      <c r="E547" s="832" t="s">
        <v>1829</v>
      </c>
      <c r="F547" s="832" t="s">
        <v>1998</v>
      </c>
      <c r="G547" s="832" t="s">
        <v>1994</v>
      </c>
      <c r="H547" s="849"/>
      <c r="I547" s="849"/>
      <c r="J547" s="832"/>
      <c r="K547" s="832"/>
      <c r="L547" s="849"/>
      <c r="M547" s="849"/>
      <c r="N547" s="832"/>
      <c r="O547" s="832"/>
      <c r="P547" s="849">
        <v>44.35</v>
      </c>
      <c r="Q547" s="849">
        <v>29072.340000000004</v>
      </c>
      <c r="R547" s="837"/>
      <c r="S547" s="850">
        <v>655.52063134160096</v>
      </c>
    </row>
    <row r="548" spans="1:19" ht="14.45" customHeight="1" x14ac:dyDescent="0.2">
      <c r="A548" s="831" t="s">
        <v>1827</v>
      </c>
      <c r="B548" s="832" t="s">
        <v>1828</v>
      </c>
      <c r="C548" s="832" t="s">
        <v>573</v>
      </c>
      <c r="D548" s="832" t="s">
        <v>913</v>
      </c>
      <c r="E548" s="832" t="s">
        <v>1832</v>
      </c>
      <c r="F548" s="832" t="s">
        <v>2000</v>
      </c>
      <c r="G548" s="832" t="s">
        <v>2001</v>
      </c>
      <c r="H548" s="849">
        <v>27894</v>
      </c>
      <c r="I548" s="849">
        <v>944867.71000000008</v>
      </c>
      <c r="J548" s="832">
        <v>3.9909619721271898</v>
      </c>
      <c r="K548" s="832">
        <v>33.873510790851078</v>
      </c>
      <c r="L548" s="849">
        <v>6936</v>
      </c>
      <c r="M548" s="849">
        <v>236751.87</v>
      </c>
      <c r="N548" s="832">
        <v>1</v>
      </c>
      <c r="O548" s="832">
        <v>34.133775951557091</v>
      </c>
      <c r="P548" s="849">
        <v>43981</v>
      </c>
      <c r="Q548" s="849">
        <v>1495836.4400000006</v>
      </c>
      <c r="R548" s="837">
        <v>6.3181610350110464</v>
      </c>
      <c r="S548" s="850">
        <v>34.010969282190054</v>
      </c>
    </row>
    <row r="549" spans="1:19" ht="14.45" customHeight="1" x14ac:dyDescent="0.2">
      <c r="A549" s="831" t="s">
        <v>1827</v>
      </c>
      <c r="B549" s="832" t="s">
        <v>1828</v>
      </c>
      <c r="C549" s="832" t="s">
        <v>573</v>
      </c>
      <c r="D549" s="832" t="s">
        <v>913</v>
      </c>
      <c r="E549" s="832" t="s">
        <v>1832</v>
      </c>
      <c r="F549" s="832" t="s">
        <v>2002</v>
      </c>
      <c r="G549" s="832" t="s">
        <v>2003</v>
      </c>
      <c r="H549" s="849"/>
      <c r="I549" s="849"/>
      <c r="J549" s="832"/>
      <c r="K549" s="832"/>
      <c r="L549" s="849"/>
      <c r="M549" s="849"/>
      <c r="N549" s="832"/>
      <c r="O549" s="832"/>
      <c r="P549" s="849">
        <v>2480</v>
      </c>
      <c r="Q549" s="849">
        <v>126926.40000000001</v>
      </c>
      <c r="R549" s="837"/>
      <c r="S549" s="850">
        <v>51.180000000000007</v>
      </c>
    </row>
    <row r="550" spans="1:19" ht="14.45" customHeight="1" x14ac:dyDescent="0.2">
      <c r="A550" s="831" t="s">
        <v>1827</v>
      </c>
      <c r="B550" s="832" t="s">
        <v>1828</v>
      </c>
      <c r="C550" s="832" t="s">
        <v>573</v>
      </c>
      <c r="D550" s="832" t="s">
        <v>913</v>
      </c>
      <c r="E550" s="832" t="s">
        <v>1832</v>
      </c>
      <c r="F550" s="832" t="s">
        <v>2004</v>
      </c>
      <c r="G550" s="832" t="s">
        <v>2005</v>
      </c>
      <c r="H550" s="849">
        <v>503</v>
      </c>
      <c r="I550" s="849">
        <v>29485.86</v>
      </c>
      <c r="J550" s="832"/>
      <c r="K550" s="832">
        <v>58.620000000000005</v>
      </c>
      <c r="L550" s="849"/>
      <c r="M550" s="849"/>
      <c r="N550" s="832"/>
      <c r="O550" s="832"/>
      <c r="P550" s="849"/>
      <c r="Q550" s="849"/>
      <c r="R550" s="837"/>
      <c r="S550" s="850"/>
    </row>
    <row r="551" spans="1:19" ht="14.45" customHeight="1" x14ac:dyDescent="0.2">
      <c r="A551" s="831" t="s">
        <v>1827</v>
      </c>
      <c r="B551" s="832" t="s">
        <v>1828</v>
      </c>
      <c r="C551" s="832" t="s">
        <v>573</v>
      </c>
      <c r="D551" s="832" t="s">
        <v>913</v>
      </c>
      <c r="E551" s="832" t="s">
        <v>1897</v>
      </c>
      <c r="F551" s="832" t="s">
        <v>2012</v>
      </c>
      <c r="G551" s="832" t="s">
        <v>2013</v>
      </c>
      <c r="H551" s="849">
        <v>111</v>
      </c>
      <c r="I551" s="849">
        <v>1610277</v>
      </c>
      <c r="J551" s="832">
        <v>3.9637587692307692</v>
      </c>
      <c r="K551" s="832">
        <v>14507</v>
      </c>
      <c r="L551" s="849">
        <v>28</v>
      </c>
      <c r="M551" s="849">
        <v>406250</v>
      </c>
      <c r="N551" s="832">
        <v>1</v>
      </c>
      <c r="O551" s="832">
        <v>14508.928571428571</v>
      </c>
      <c r="P551" s="849">
        <v>175</v>
      </c>
      <c r="Q551" s="849">
        <v>2540125</v>
      </c>
      <c r="R551" s="837">
        <v>6.2526153846153845</v>
      </c>
      <c r="S551" s="850">
        <v>14515</v>
      </c>
    </row>
    <row r="552" spans="1:19" ht="14.45" customHeight="1" x14ac:dyDescent="0.2">
      <c r="A552" s="831" t="s">
        <v>1827</v>
      </c>
      <c r="B552" s="832" t="s">
        <v>1828</v>
      </c>
      <c r="C552" s="832" t="s">
        <v>573</v>
      </c>
      <c r="D552" s="832" t="s">
        <v>1824</v>
      </c>
      <c r="E552" s="832" t="s">
        <v>1829</v>
      </c>
      <c r="F552" s="832" t="s">
        <v>1990</v>
      </c>
      <c r="G552" s="832" t="s">
        <v>1991</v>
      </c>
      <c r="H552" s="849">
        <v>12.139999999999997</v>
      </c>
      <c r="I552" s="849">
        <v>24397.05</v>
      </c>
      <c r="J552" s="832">
        <v>6.2256430539961212</v>
      </c>
      <c r="K552" s="832">
        <v>2009.6416803953875</v>
      </c>
      <c r="L552" s="849">
        <v>1.95</v>
      </c>
      <c r="M552" s="849">
        <v>3918.8</v>
      </c>
      <c r="N552" s="832">
        <v>1</v>
      </c>
      <c r="O552" s="832">
        <v>2009.6410256410259</v>
      </c>
      <c r="P552" s="849"/>
      <c r="Q552" s="849"/>
      <c r="R552" s="837"/>
      <c r="S552" s="850"/>
    </row>
    <row r="553" spans="1:19" ht="14.45" customHeight="1" x14ac:dyDescent="0.2">
      <c r="A553" s="831" t="s">
        <v>1827</v>
      </c>
      <c r="B553" s="832" t="s">
        <v>1828</v>
      </c>
      <c r="C553" s="832" t="s">
        <v>573</v>
      </c>
      <c r="D553" s="832" t="s">
        <v>1824</v>
      </c>
      <c r="E553" s="832" t="s">
        <v>1829</v>
      </c>
      <c r="F553" s="832" t="s">
        <v>1993</v>
      </c>
      <c r="G553" s="832" t="s">
        <v>1994</v>
      </c>
      <c r="H553" s="849">
        <v>0.16</v>
      </c>
      <c r="I553" s="849">
        <v>1455.2</v>
      </c>
      <c r="J553" s="832"/>
      <c r="K553" s="832">
        <v>9095</v>
      </c>
      <c r="L553" s="849"/>
      <c r="M553" s="849"/>
      <c r="N553" s="832"/>
      <c r="O553" s="832"/>
      <c r="P553" s="849"/>
      <c r="Q553" s="849"/>
      <c r="R553" s="837"/>
      <c r="S553" s="850"/>
    </row>
    <row r="554" spans="1:19" ht="14.45" customHeight="1" x14ac:dyDescent="0.2">
      <c r="A554" s="831" t="s">
        <v>1827</v>
      </c>
      <c r="B554" s="832" t="s">
        <v>1828</v>
      </c>
      <c r="C554" s="832" t="s">
        <v>573</v>
      </c>
      <c r="D554" s="832" t="s">
        <v>1824</v>
      </c>
      <c r="E554" s="832" t="s">
        <v>1829</v>
      </c>
      <c r="F554" s="832" t="s">
        <v>1995</v>
      </c>
      <c r="G554" s="832" t="s">
        <v>1994</v>
      </c>
      <c r="H554" s="849">
        <v>292.40999999999997</v>
      </c>
      <c r="I554" s="849">
        <v>531888.02000000037</v>
      </c>
      <c r="J554" s="832">
        <v>1.4597350769532931</v>
      </c>
      <c r="K554" s="832">
        <v>1818.9802674327159</v>
      </c>
      <c r="L554" s="849">
        <v>286.72999999999985</v>
      </c>
      <c r="M554" s="849">
        <v>364372.97999999975</v>
      </c>
      <c r="N554" s="832">
        <v>1</v>
      </c>
      <c r="O554" s="832">
        <v>1270.787779444076</v>
      </c>
      <c r="P554" s="849"/>
      <c r="Q554" s="849"/>
      <c r="R554" s="837"/>
      <c r="S554" s="850"/>
    </row>
    <row r="555" spans="1:19" ht="14.45" customHeight="1" x14ac:dyDescent="0.2">
      <c r="A555" s="831" t="s">
        <v>1827</v>
      </c>
      <c r="B555" s="832" t="s">
        <v>1828</v>
      </c>
      <c r="C555" s="832" t="s">
        <v>573</v>
      </c>
      <c r="D555" s="832" t="s">
        <v>1824</v>
      </c>
      <c r="E555" s="832" t="s">
        <v>1829</v>
      </c>
      <c r="F555" s="832" t="s">
        <v>1996</v>
      </c>
      <c r="G555" s="832" t="s">
        <v>1997</v>
      </c>
      <c r="H555" s="849">
        <v>9.5399999999999991</v>
      </c>
      <c r="I555" s="849">
        <v>8608.7599999999966</v>
      </c>
      <c r="J555" s="832"/>
      <c r="K555" s="832">
        <v>902.38574423480054</v>
      </c>
      <c r="L555" s="849"/>
      <c r="M555" s="849"/>
      <c r="N555" s="832"/>
      <c r="O555" s="832"/>
      <c r="P555" s="849"/>
      <c r="Q555" s="849"/>
      <c r="R555" s="837"/>
      <c r="S555" s="850"/>
    </row>
    <row r="556" spans="1:19" ht="14.45" customHeight="1" x14ac:dyDescent="0.2">
      <c r="A556" s="831" t="s">
        <v>1827</v>
      </c>
      <c r="B556" s="832" t="s">
        <v>1828</v>
      </c>
      <c r="C556" s="832" t="s">
        <v>573</v>
      </c>
      <c r="D556" s="832" t="s">
        <v>1824</v>
      </c>
      <c r="E556" s="832" t="s">
        <v>1832</v>
      </c>
      <c r="F556" s="832" t="s">
        <v>2000</v>
      </c>
      <c r="G556" s="832" t="s">
        <v>2001</v>
      </c>
      <c r="H556" s="849">
        <v>165041</v>
      </c>
      <c r="I556" s="849">
        <v>5583990.4599999981</v>
      </c>
      <c r="J556" s="832">
        <v>1.137239786098843</v>
      </c>
      <c r="K556" s="832">
        <v>33.833959198017453</v>
      </c>
      <c r="L556" s="849">
        <v>143936</v>
      </c>
      <c r="M556" s="849">
        <v>4910125.8399999971</v>
      </c>
      <c r="N556" s="832">
        <v>1</v>
      </c>
      <c r="O556" s="832">
        <v>34.113257558915052</v>
      </c>
      <c r="P556" s="849"/>
      <c r="Q556" s="849"/>
      <c r="R556" s="837"/>
      <c r="S556" s="850"/>
    </row>
    <row r="557" spans="1:19" ht="14.45" customHeight="1" x14ac:dyDescent="0.2">
      <c r="A557" s="831" t="s">
        <v>1827</v>
      </c>
      <c r="B557" s="832" t="s">
        <v>1828</v>
      </c>
      <c r="C557" s="832" t="s">
        <v>573</v>
      </c>
      <c r="D557" s="832" t="s">
        <v>1824</v>
      </c>
      <c r="E557" s="832" t="s">
        <v>1832</v>
      </c>
      <c r="F557" s="832" t="s">
        <v>2002</v>
      </c>
      <c r="G557" s="832" t="s">
        <v>2003</v>
      </c>
      <c r="H557" s="849">
        <v>45</v>
      </c>
      <c r="I557" s="849">
        <v>2569.9399999999991</v>
      </c>
      <c r="J557" s="832">
        <v>0.54020978286002586</v>
      </c>
      <c r="K557" s="832">
        <v>57.109777777777758</v>
      </c>
      <c r="L557" s="849">
        <v>87</v>
      </c>
      <c r="M557" s="849">
        <v>4757.2999999999965</v>
      </c>
      <c r="N557" s="832">
        <v>1</v>
      </c>
      <c r="O557" s="832">
        <v>54.68160919540226</v>
      </c>
      <c r="P557" s="849"/>
      <c r="Q557" s="849"/>
      <c r="R557" s="837"/>
      <c r="S557" s="850"/>
    </row>
    <row r="558" spans="1:19" ht="14.45" customHeight="1" x14ac:dyDescent="0.2">
      <c r="A558" s="831" t="s">
        <v>1827</v>
      </c>
      <c r="B558" s="832" t="s">
        <v>1828</v>
      </c>
      <c r="C558" s="832" t="s">
        <v>573</v>
      </c>
      <c r="D558" s="832" t="s">
        <v>1824</v>
      </c>
      <c r="E558" s="832" t="s">
        <v>1832</v>
      </c>
      <c r="F558" s="832" t="s">
        <v>2004</v>
      </c>
      <c r="G558" s="832" t="s">
        <v>2006</v>
      </c>
      <c r="H558" s="849">
        <v>1502</v>
      </c>
      <c r="I558" s="849">
        <v>86088.24</v>
      </c>
      <c r="J558" s="832">
        <v>1.6802990521116108</v>
      </c>
      <c r="K558" s="832">
        <v>57.315739014647143</v>
      </c>
      <c r="L558" s="849">
        <v>874</v>
      </c>
      <c r="M558" s="849">
        <v>51233.88</v>
      </c>
      <c r="N558" s="832">
        <v>1</v>
      </c>
      <c r="O558" s="832">
        <v>58.62</v>
      </c>
      <c r="P558" s="849"/>
      <c r="Q558" s="849"/>
      <c r="R558" s="837"/>
      <c r="S558" s="850"/>
    </row>
    <row r="559" spans="1:19" ht="14.45" customHeight="1" x14ac:dyDescent="0.2">
      <c r="A559" s="831" t="s">
        <v>1827</v>
      </c>
      <c r="B559" s="832" t="s">
        <v>1828</v>
      </c>
      <c r="C559" s="832" t="s">
        <v>573</v>
      </c>
      <c r="D559" s="832" t="s">
        <v>1824</v>
      </c>
      <c r="E559" s="832" t="s">
        <v>2007</v>
      </c>
      <c r="F559" s="832" t="s">
        <v>2008</v>
      </c>
      <c r="G559" s="832" t="s">
        <v>2009</v>
      </c>
      <c r="H559" s="849">
        <v>1</v>
      </c>
      <c r="I559" s="849">
        <v>442.16</v>
      </c>
      <c r="J559" s="832"/>
      <c r="K559" s="832">
        <v>442.16</v>
      </c>
      <c r="L559" s="849"/>
      <c r="M559" s="849"/>
      <c r="N559" s="832"/>
      <c r="O559" s="832"/>
      <c r="P559" s="849"/>
      <c r="Q559" s="849"/>
      <c r="R559" s="837"/>
      <c r="S559" s="850"/>
    </row>
    <row r="560" spans="1:19" ht="14.45" customHeight="1" x14ac:dyDescent="0.2">
      <c r="A560" s="831" t="s">
        <v>1827</v>
      </c>
      <c r="B560" s="832" t="s">
        <v>1828</v>
      </c>
      <c r="C560" s="832" t="s">
        <v>573</v>
      </c>
      <c r="D560" s="832" t="s">
        <v>1824</v>
      </c>
      <c r="E560" s="832" t="s">
        <v>1897</v>
      </c>
      <c r="F560" s="832" t="s">
        <v>2012</v>
      </c>
      <c r="G560" s="832" t="s">
        <v>2013</v>
      </c>
      <c r="H560" s="849">
        <v>675</v>
      </c>
      <c r="I560" s="849">
        <v>9792225</v>
      </c>
      <c r="J560" s="832">
        <v>1.0480036054262907</v>
      </c>
      <c r="K560" s="832">
        <v>14507</v>
      </c>
      <c r="L560" s="849">
        <v>644</v>
      </c>
      <c r="M560" s="849">
        <v>9343694</v>
      </c>
      <c r="N560" s="832">
        <v>1</v>
      </c>
      <c r="O560" s="832">
        <v>14508.841614906833</v>
      </c>
      <c r="P560" s="849"/>
      <c r="Q560" s="849"/>
      <c r="R560" s="837"/>
      <c r="S560" s="850"/>
    </row>
    <row r="561" spans="1:19" ht="14.45" customHeight="1" x14ac:dyDescent="0.2">
      <c r="A561" s="831" t="s">
        <v>1827</v>
      </c>
      <c r="B561" s="832" t="s">
        <v>1828</v>
      </c>
      <c r="C561" s="832" t="s">
        <v>573</v>
      </c>
      <c r="D561" s="832" t="s">
        <v>915</v>
      </c>
      <c r="E561" s="832" t="s">
        <v>1829</v>
      </c>
      <c r="F561" s="832" t="s">
        <v>1990</v>
      </c>
      <c r="G561" s="832" t="s">
        <v>1991</v>
      </c>
      <c r="H561" s="849">
        <v>5.8</v>
      </c>
      <c r="I561" s="849">
        <v>11655.91</v>
      </c>
      <c r="J561" s="832"/>
      <c r="K561" s="832">
        <v>2009.6396551724138</v>
      </c>
      <c r="L561" s="849"/>
      <c r="M561" s="849"/>
      <c r="N561" s="832"/>
      <c r="O561" s="832"/>
      <c r="P561" s="849"/>
      <c r="Q561" s="849"/>
      <c r="R561" s="837"/>
      <c r="S561" s="850"/>
    </row>
    <row r="562" spans="1:19" ht="14.45" customHeight="1" x14ac:dyDescent="0.2">
      <c r="A562" s="831" t="s">
        <v>1827</v>
      </c>
      <c r="B562" s="832" t="s">
        <v>1828</v>
      </c>
      <c r="C562" s="832" t="s">
        <v>573</v>
      </c>
      <c r="D562" s="832" t="s">
        <v>915</v>
      </c>
      <c r="E562" s="832" t="s">
        <v>1829</v>
      </c>
      <c r="F562" s="832" t="s">
        <v>1995</v>
      </c>
      <c r="G562" s="832" t="s">
        <v>1994</v>
      </c>
      <c r="H562" s="849">
        <v>54.899999999999984</v>
      </c>
      <c r="I562" s="849">
        <v>99865.44</v>
      </c>
      <c r="J562" s="832">
        <v>1.5329147339986755</v>
      </c>
      <c r="K562" s="832">
        <v>1819.0426229508203</v>
      </c>
      <c r="L562" s="849">
        <v>60.600000000000009</v>
      </c>
      <c r="M562" s="849">
        <v>65147.420000000006</v>
      </c>
      <c r="N562" s="832">
        <v>1</v>
      </c>
      <c r="O562" s="832">
        <v>1075.0399339933992</v>
      </c>
      <c r="P562" s="849"/>
      <c r="Q562" s="849"/>
      <c r="R562" s="837"/>
      <c r="S562" s="850"/>
    </row>
    <row r="563" spans="1:19" ht="14.45" customHeight="1" x14ac:dyDescent="0.2">
      <c r="A563" s="831" t="s">
        <v>1827</v>
      </c>
      <c r="B563" s="832" t="s">
        <v>1828</v>
      </c>
      <c r="C563" s="832" t="s">
        <v>573</v>
      </c>
      <c r="D563" s="832" t="s">
        <v>915</v>
      </c>
      <c r="E563" s="832" t="s">
        <v>1829</v>
      </c>
      <c r="F563" s="832" t="s">
        <v>1996</v>
      </c>
      <c r="G563" s="832" t="s">
        <v>1997</v>
      </c>
      <c r="H563" s="849">
        <v>1.1500000000000004</v>
      </c>
      <c r="I563" s="849">
        <v>1039.3700000000001</v>
      </c>
      <c r="J563" s="832"/>
      <c r="K563" s="832">
        <v>903.79999999999984</v>
      </c>
      <c r="L563" s="849"/>
      <c r="M563" s="849"/>
      <c r="N563" s="832"/>
      <c r="O563" s="832"/>
      <c r="P563" s="849"/>
      <c r="Q563" s="849"/>
      <c r="R563" s="837"/>
      <c r="S563" s="850"/>
    </row>
    <row r="564" spans="1:19" ht="14.45" customHeight="1" x14ac:dyDescent="0.2">
      <c r="A564" s="831" t="s">
        <v>1827</v>
      </c>
      <c r="B564" s="832" t="s">
        <v>1828</v>
      </c>
      <c r="C564" s="832" t="s">
        <v>573</v>
      </c>
      <c r="D564" s="832" t="s">
        <v>915</v>
      </c>
      <c r="E564" s="832" t="s">
        <v>1829</v>
      </c>
      <c r="F564" s="832" t="s">
        <v>1998</v>
      </c>
      <c r="G564" s="832" t="s">
        <v>1994</v>
      </c>
      <c r="H564" s="849"/>
      <c r="I564" s="849"/>
      <c r="J564" s="832"/>
      <c r="K564" s="832"/>
      <c r="L564" s="849"/>
      <c r="M564" s="849"/>
      <c r="N564" s="832"/>
      <c r="O564" s="832"/>
      <c r="P564" s="849">
        <v>48.550000000000004</v>
      </c>
      <c r="Q564" s="849">
        <v>31825.47</v>
      </c>
      <c r="R564" s="837"/>
      <c r="S564" s="850">
        <v>655.51946446961892</v>
      </c>
    </row>
    <row r="565" spans="1:19" ht="14.45" customHeight="1" x14ac:dyDescent="0.2">
      <c r="A565" s="831" t="s">
        <v>1827</v>
      </c>
      <c r="B565" s="832" t="s">
        <v>1828</v>
      </c>
      <c r="C565" s="832" t="s">
        <v>573</v>
      </c>
      <c r="D565" s="832" t="s">
        <v>915</v>
      </c>
      <c r="E565" s="832" t="s">
        <v>1829</v>
      </c>
      <c r="F565" s="832" t="s">
        <v>1999</v>
      </c>
      <c r="G565" s="832" t="s">
        <v>1994</v>
      </c>
      <c r="H565" s="849"/>
      <c r="I565" s="849"/>
      <c r="J565" s="832"/>
      <c r="K565" s="832"/>
      <c r="L565" s="849"/>
      <c r="M565" s="849"/>
      <c r="N565" s="832"/>
      <c r="O565" s="832"/>
      <c r="P565" s="849">
        <v>0.1</v>
      </c>
      <c r="Q565" s="849">
        <v>327.58999999999997</v>
      </c>
      <c r="R565" s="837"/>
      <c r="S565" s="850">
        <v>3275.8999999999996</v>
      </c>
    </row>
    <row r="566" spans="1:19" ht="14.45" customHeight="1" x14ac:dyDescent="0.2">
      <c r="A566" s="831" t="s">
        <v>1827</v>
      </c>
      <c r="B566" s="832" t="s">
        <v>1828</v>
      </c>
      <c r="C566" s="832" t="s">
        <v>573</v>
      </c>
      <c r="D566" s="832" t="s">
        <v>915</v>
      </c>
      <c r="E566" s="832" t="s">
        <v>1832</v>
      </c>
      <c r="F566" s="832" t="s">
        <v>2000</v>
      </c>
      <c r="G566" s="832" t="s">
        <v>2001</v>
      </c>
      <c r="H566" s="849">
        <v>35383</v>
      </c>
      <c r="I566" s="849">
        <v>1198311.0599999998</v>
      </c>
      <c r="J566" s="832">
        <v>1.0114274548304913</v>
      </c>
      <c r="K566" s="832">
        <v>33.866858660938867</v>
      </c>
      <c r="L566" s="849">
        <v>34781</v>
      </c>
      <c r="M566" s="849">
        <v>1184772.1299999999</v>
      </c>
      <c r="N566" s="832">
        <v>1</v>
      </c>
      <c r="O566" s="832">
        <v>34.063774187056147</v>
      </c>
      <c r="P566" s="849">
        <v>47975</v>
      </c>
      <c r="Q566" s="849">
        <v>1630917.8</v>
      </c>
      <c r="R566" s="837">
        <v>1.3765666483056114</v>
      </c>
      <c r="S566" s="850">
        <v>33.995159979155808</v>
      </c>
    </row>
    <row r="567" spans="1:19" ht="14.45" customHeight="1" x14ac:dyDescent="0.2">
      <c r="A567" s="831" t="s">
        <v>1827</v>
      </c>
      <c r="B567" s="832" t="s">
        <v>1828</v>
      </c>
      <c r="C567" s="832" t="s">
        <v>573</v>
      </c>
      <c r="D567" s="832" t="s">
        <v>915</v>
      </c>
      <c r="E567" s="832" t="s">
        <v>1832</v>
      </c>
      <c r="F567" s="832" t="s">
        <v>2002</v>
      </c>
      <c r="G567" s="832" t="s">
        <v>2003</v>
      </c>
      <c r="H567" s="849">
        <v>2</v>
      </c>
      <c r="I567" s="849">
        <v>113.24</v>
      </c>
      <c r="J567" s="832"/>
      <c r="K567" s="832">
        <v>56.62</v>
      </c>
      <c r="L567" s="849"/>
      <c r="M567" s="849"/>
      <c r="N567" s="832"/>
      <c r="O567" s="832"/>
      <c r="P567" s="849">
        <v>2705</v>
      </c>
      <c r="Q567" s="849">
        <v>138441.9</v>
      </c>
      <c r="R567" s="837"/>
      <c r="S567" s="850">
        <v>51.18</v>
      </c>
    </row>
    <row r="568" spans="1:19" ht="14.45" customHeight="1" x14ac:dyDescent="0.2">
      <c r="A568" s="831" t="s">
        <v>1827</v>
      </c>
      <c r="B568" s="832" t="s">
        <v>1828</v>
      </c>
      <c r="C568" s="832" t="s">
        <v>573</v>
      </c>
      <c r="D568" s="832" t="s">
        <v>915</v>
      </c>
      <c r="E568" s="832" t="s">
        <v>1897</v>
      </c>
      <c r="F568" s="832" t="s">
        <v>2012</v>
      </c>
      <c r="G568" s="832" t="s">
        <v>2013</v>
      </c>
      <c r="H568" s="849">
        <v>139</v>
      </c>
      <c r="I568" s="849">
        <v>2016473</v>
      </c>
      <c r="J568" s="832">
        <v>1.0295197620406666</v>
      </c>
      <c r="K568" s="832">
        <v>14507</v>
      </c>
      <c r="L568" s="849">
        <v>135</v>
      </c>
      <c r="M568" s="849">
        <v>1958654</v>
      </c>
      <c r="N568" s="832">
        <v>1</v>
      </c>
      <c r="O568" s="832">
        <v>14508.548148148147</v>
      </c>
      <c r="P568" s="849">
        <v>188</v>
      </c>
      <c r="Q568" s="849">
        <v>2728820</v>
      </c>
      <c r="R568" s="837">
        <v>1.393211868967158</v>
      </c>
      <c r="S568" s="850">
        <v>14515</v>
      </c>
    </row>
    <row r="569" spans="1:19" ht="14.45" customHeight="1" x14ac:dyDescent="0.2">
      <c r="A569" s="831" t="s">
        <v>1827</v>
      </c>
      <c r="B569" s="832" t="s">
        <v>1828</v>
      </c>
      <c r="C569" s="832" t="s">
        <v>573</v>
      </c>
      <c r="D569" s="832" t="s">
        <v>916</v>
      </c>
      <c r="E569" s="832" t="s">
        <v>1829</v>
      </c>
      <c r="F569" s="832" t="s">
        <v>1990</v>
      </c>
      <c r="G569" s="832" t="s">
        <v>1991</v>
      </c>
      <c r="H569" s="849">
        <v>7.05</v>
      </c>
      <c r="I569" s="849">
        <v>14167.98</v>
      </c>
      <c r="J569" s="832"/>
      <c r="K569" s="832">
        <v>2009.6425531914892</v>
      </c>
      <c r="L569" s="849"/>
      <c r="M569" s="849"/>
      <c r="N569" s="832"/>
      <c r="O569" s="832"/>
      <c r="P569" s="849"/>
      <c r="Q569" s="849"/>
      <c r="R569" s="837"/>
      <c r="S569" s="850"/>
    </row>
    <row r="570" spans="1:19" ht="14.45" customHeight="1" x14ac:dyDescent="0.2">
      <c r="A570" s="831" t="s">
        <v>1827</v>
      </c>
      <c r="B570" s="832" t="s">
        <v>1828</v>
      </c>
      <c r="C570" s="832" t="s">
        <v>573</v>
      </c>
      <c r="D570" s="832" t="s">
        <v>916</v>
      </c>
      <c r="E570" s="832" t="s">
        <v>1829</v>
      </c>
      <c r="F570" s="832" t="s">
        <v>1993</v>
      </c>
      <c r="G570" s="832" t="s">
        <v>1994</v>
      </c>
      <c r="H570" s="849">
        <v>0.30000000000000004</v>
      </c>
      <c r="I570" s="849">
        <v>2728.54</v>
      </c>
      <c r="J570" s="832"/>
      <c r="K570" s="832">
        <v>9095.1333333333314</v>
      </c>
      <c r="L570" s="849"/>
      <c r="M570" s="849"/>
      <c r="N570" s="832"/>
      <c r="O570" s="832"/>
      <c r="P570" s="849"/>
      <c r="Q570" s="849"/>
      <c r="R570" s="837"/>
      <c r="S570" s="850"/>
    </row>
    <row r="571" spans="1:19" ht="14.45" customHeight="1" x14ac:dyDescent="0.2">
      <c r="A571" s="831" t="s">
        <v>1827</v>
      </c>
      <c r="B571" s="832" t="s">
        <v>1828</v>
      </c>
      <c r="C571" s="832" t="s">
        <v>573</v>
      </c>
      <c r="D571" s="832" t="s">
        <v>916</v>
      </c>
      <c r="E571" s="832" t="s">
        <v>1829</v>
      </c>
      <c r="F571" s="832" t="s">
        <v>1995</v>
      </c>
      <c r="G571" s="832" t="s">
        <v>1994</v>
      </c>
      <c r="H571" s="849">
        <v>57.999999999999993</v>
      </c>
      <c r="I571" s="849">
        <v>105504.54999999999</v>
      </c>
      <c r="J571" s="832">
        <v>1.7739352391918195</v>
      </c>
      <c r="K571" s="832">
        <v>1819.0439655172413</v>
      </c>
      <c r="L571" s="849">
        <v>56.649999999999977</v>
      </c>
      <c r="M571" s="849">
        <v>59474.860000000008</v>
      </c>
      <c r="N571" s="832">
        <v>1</v>
      </c>
      <c r="O571" s="832">
        <v>1049.8651368049432</v>
      </c>
      <c r="P571" s="849">
        <v>0.6</v>
      </c>
      <c r="Q571" s="849">
        <v>1091.43</v>
      </c>
      <c r="R571" s="837">
        <v>1.8351115076185129E-2</v>
      </c>
      <c r="S571" s="850">
        <v>1819.0500000000002</v>
      </c>
    </row>
    <row r="572" spans="1:19" ht="14.45" customHeight="1" x14ac:dyDescent="0.2">
      <c r="A572" s="831" t="s">
        <v>1827</v>
      </c>
      <c r="B572" s="832" t="s">
        <v>1828</v>
      </c>
      <c r="C572" s="832" t="s">
        <v>573</v>
      </c>
      <c r="D572" s="832" t="s">
        <v>916</v>
      </c>
      <c r="E572" s="832" t="s">
        <v>1829</v>
      </c>
      <c r="F572" s="832" t="s">
        <v>1996</v>
      </c>
      <c r="G572" s="832" t="s">
        <v>1997</v>
      </c>
      <c r="H572" s="849">
        <v>2.0900000000000007</v>
      </c>
      <c r="I572" s="849">
        <v>1875.3700000000003</v>
      </c>
      <c r="J572" s="832"/>
      <c r="K572" s="832">
        <v>897.30622009569367</v>
      </c>
      <c r="L572" s="849"/>
      <c r="M572" s="849"/>
      <c r="N572" s="832"/>
      <c r="O572" s="832"/>
      <c r="P572" s="849"/>
      <c r="Q572" s="849"/>
      <c r="R572" s="837"/>
      <c r="S572" s="850"/>
    </row>
    <row r="573" spans="1:19" ht="14.45" customHeight="1" x14ac:dyDescent="0.2">
      <c r="A573" s="831" t="s">
        <v>1827</v>
      </c>
      <c r="B573" s="832" t="s">
        <v>1828</v>
      </c>
      <c r="C573" s="832" t="s">
        <v>573</v>
      </c>
      <c r="D573" s="832" t="s">
        <v>916</v>
      </c>
      <c r="E573" s="832" t="s">
        <v>1829</v>
      </c>
      <c r="F573" s="832" t="s">
        <v>1998</v>
      </c>
      <c r="G573" s="832" t="s">
        <v>1994</v>
      </c>
      <c r="H573" s="849"/>
      <c r="I573" s="849"/>
      <c r="J573" s="832"/>
      <c r="K573" s="832"/>
      <c r="L573" s="849"/>
      <c r="M573" s="849"/>
      <c r="N573" s="832"/>
      <c r="O573" s="832"/>
      <c r="P573" s="849">
        <v>23.3</v>
      </c>
      <c r="Q573" s="849">
        <v>15273.640000000001</v>
      </c>
      <c r="R573" s="837"/>
      <c r="S573" s="850">
        <v>655.52103004291848</v>
      </c>
    </row>
    <row r="574" spans="1:19" ht="14.45" customHeight="1" x14ac:dyDescent="0.2">
      <c r="A574" s="831" t="s">
        <v>1827</v>
      </c>
      <c r="B574" s="832" t="s">
        <v>1828</v>
      </c>
      <c r="C574" s="832" t="s">
        <v>573</v>
      </c>
      <c r="D574" s="832" t="s">
        <v>916</v>
      </c>
      <c r="E574" s="832" t="s">
        <v>1829</v>
      </c>
      <c r="F574" s="832" t="s">
        <v>1999</v>
      </c>
      <c r="G574" s="832" t="s">
        <v>1994</v>
      </c>
      <c r="H574" s="849"/>
      <c r="I574" s="849"/>
      <c r="J574" s="832"/>
      <c r="K574" s="832"/>
      <c r="L574" s="849"/>
      <c r="M574" s="849"/>
      <c r="N574" s="832"/>
      <c r="O574" s="832"/>
      <c r="P574" s="849">
        <v>0.1</v>
      </c>
      <c r="Q574" s="849">
        <v>327.58999999999997</v>
      </c>
      <c r="R574" s="837"/>
      <c r="S574" s="850">
        <v>3275.8999999999996</v>
      </c>
    </row>
    <row r="575" spans="1:19" ht="14.45" customHeight="1" x14ac:dyDescent="0.2">
      <c r="A575" s="831" t="s">
        <v>1827</v>
      </c>
      <c r="B575" s="832" t="s">
        <v>1828</v>
      </c>
      <c r="C575" s="832" t="s">
        <v>573</v>
      </c>
      <c r="D575" s="832" t="s">
        <v>916</v>
      </c>
      <c r="E575" s="832" t="s">
        <v>1832</v>
      </c>
      <c r="F575" s="832" t="s">
        <v>2000</v>
      </c>
      <c r="G575" s="832" t="s">
        <v>2001</v>
      </c>
      <c r="H575" s="849">
        <v>38202</v>
      </c>
      <c r="I575" s="849">
        <v>1292868.2899999996</v>
      </c>
      <c r="J575" s="832">
        <v>1.1743838037628374</v>
      </c>
      <c r="K575" s="832">
        <v>33.842947751426614</v>
      </c>
      <c r="L575" s="849">
        <v>32298</v>
      </c>
      <c r="M575" s="849">
        <v>1100890.7700000005</v>
      </c>
      <c r="N575" s="832">
        <v>1</v>
      </c>
      <c r="O575" s="832">
        <v>34.085416124837465</v>
      </c>
      <c r="P575" s="849">
        <v>41030</v>
      </c>
      <c r="Q575" s="849">
        <v>1396350.7799999998</v>
      </c>
      <c r="R575" s="837">
        <v>1.2683826752403413</v>
      </c>
      <c r="S575" s="850">
        <v>34.032434316353886</v>
      </c>
    </row>
    <row r="576" spans="1:19" ht="14.45" customHeight="1" x14ac:dyDescent="0.2">
      <c r="A576" s="831" t="s">
        <v>1827</v>
      </c>
      <c r="B576" s="832" t="s">
        <v>1828</v>
      </c>
      <c r="C576" s="832" t="s">
        <v>573</v>
      </c>
      <c r="D576" s="832" t="s">
        <v>916</v>
      </c>
      <c r="E576" s="832" t="s">
        <v>1832</v>
      </c>
      <c r="F576" s="832" t="s">
        <v>2002</v>
      </c>
      <c r="G576" s="832" t="s">
        <v>2003</v>
      </c>
      <c r="H576" s="849">
        <v>2</v>
      </c>
      <c r="I576" s="849">
        <v>115.56</v>
      </c>
      <c r="J576" s="832">
        <v>0.36976833482657112</v>
      </c>
      <c r="K576" s="832">
        <v>57.78</v>
      </c>
      <c r="L576" s="849">
        <v>6</v>
      </c>
      <c r="M576" s="849">
        <v>312.52</v>
      </c>
      <c r="N576" s="832">
        <v>1</v>
      </c>
      <c r="O576" s="832">
        <v>52.086666666666666</v>
      </c>
      <c r="P576" s="849">
        <v>662</v>
      </c>
      <c r="Q576" s="849">
        <v>33881.160000000003</v>
      </c>
      <c r="R576" s="837">
        <v>108.41277358249074</v>
      </c>
      <c r="S576" s="850">
        <v>51.180000000000007</v>
      </c>
    </row>
    <row r="577" spans="1:19" ht="14.45" customHeight="1" x14ac:dyDescent="0.2">
      <c r="A577" s="831" t="s">
        <v>1827</v>
      </c>
      <c r="B577" s="832" t="s">
        <v>1828</v>
      </c>
      <c r="C577" s="832" t="s">
        <v>573</v>
      </c>
      <c r="D577" s="832" t="s">
        <v>916</v>
      </c>
      <c r="E577" s="832" t="s">
        <v>1832</v>
      </c>
      <c r="F577" s="832" t="s">
        <v>2004</v>
      </c>
      <c r="G577" s="832" t="s">
        <v>2006</v>
      </c>
      <c r="H577" s="849"/>
      <c r="I577" s="849"/>
      <c r="J577" s="832"/>
      <c r="K577" s="832"/>
      <c r="L577" s="849">
        <v>506</v>
      </c>
      <c r="M577" s="849">
        <v>29661.72</v>
      </c>
      <c r="N577" s="832">
        <v>1</v>
      </c>
      <c r="O577" s="832">
        <v>58.620000000000005</v>
      </c>
      <c r="P577" s="849"/>
      <c r="Q577" s="849"/>
      <c r="R577" s="837"/>
      <c r="S577" s="850"/>
    </row>
    <row r="578" spans="1:19" ht="14.45" customHeight="1" x14ac:dyDescent="0.2">
      <c r="A578" s="831" t="s">
        <v>1827</v>
      </c>
      <c r="B578" s="832" t="s">
        <v>1828</v>
      </c>
      <c r="C578" s="832" t="s">
        <v>573</v>
      </c>
      <c r="D578" s="832" t="s">
        <v>916</v>
      </c>
      <c r="E578" s="832" t="s">
        <v>1897</v>
      </c>
      <c r="F578" s="832" t="s">
        <v>2012</v>
      </c>
      <c r="G578" s="832" t="s">
        <v>2013</v>
      </c>
      <c r="H578" s="849">
        <v>142</v>
      </c>
      <c r="I578" s="849">
        <v>2059994</v>
      </c>
      <c r="J578" s="832">
        <v>1.0756384925143698</v>
      </c>
      <c r="K578" s="832">
        <v>14507</v>
      </c>
      <c r="L578" s="849">
        <v>132</v>
      </c>
      <c r="M578" s="849">
        <v>1915136</v>
      </c>
      <c r="N578" s="832">
        <v>1</v>
      </c>
      <c r="O578" s="832">
        <v>14508.60606060606</v>
      </c>
      <c r="P578" s="849">
        <v>157</v>
      </c>
      <c r="Q578" s="849">
        <v>2278855</v>
      </c>
      <c r="R578" s="837">
        <v>1.1899181050327496</v>
      </c>
      <c r="S578" s="850">
        <v>14515</v>
      </c>
    </row>
    <row r="579" spans="1:19" ht="14.45" customHeight="1" x14ac:dyDescent="0.2">
      <c r="A579" s="831" t="s">
        <v>1827</v>
      </c>
      <c r="B579" s="832" t="s">
        <v>1828</v>
      </c>
      <c r="C579" s="832" t="s">
        <v>573</v>
      </c>
      <c r="D579" s="832" t="s">
        <v>914</v>
      </c>
      <c r="E579" s="832" t="s">
        <v>1829</v>
      </c>
      <c r="F579" s="832" t="s">
        <v>1990</v>
      </c>
      <c r="G579" s="832" t="s">
        <v>1991</v>
      </c>
      <c r="H579" s="849">
        <v>4.1500000000000004</v>
      </c>
      <c r="I579" s="849">
        <v>8340.01</v>
      </c>
      <c r="J579" s="832">
        <v>8.3000039808124839</v>
      </c>
      <c r="K579" s="832">
        <v>2009.6409638554217</v>
      </c>
      <c r="L579" s="849">
        <v>0.5</v>
      </c>
      <c r="M579" s="849">
        <v>1004.82</v>
      </c>
      <c r="N579" s="832">
        <v>1</v>
      </c>
      <c r="O579" s="832">
        <v>2009.64</v>
      </c>
      <c r="P579" s="849">
        <v>1.1000000000000001</v>
      </c>
      <c r="Q579" s="849">
        <v>2210.61</v>
      </c>
      <c r="R579" s="837">
        <v>2.2000059712187259</v>
      </c>
      <c r="S579" s="850">
        <v>2009.6454545454544</v>
      </c>
    </row>
    <row r="580" spans="1:19" ht="14.45" customHeight="1" x14ac:dyDescent="0.2">
      <c r="A580" s="831" t="s">
        <v>1827</v>
      </c>
      <c r="B580" s="832" t="s">
        <v>1828</v>
      </c>
      <c r="C580" s="832" t="s">
        <v>573</v>
      </c>
      <c r="D580" s="832" t="s">
        <v>914</v>
      </c>
      <c r="E580" s="832" t="s">
        <v>1829</v>
      </c>
      <c r="F580" s="832" t="s">
        <v>1995</v>
      </c>
      <c r="G580" s="832" t="s">
        <v>1994</v>
      </c>
      <c r="H580" s="849">
        <v>94.450000000000017</v>
      </c>
      <c r="I580" s="849">
        <v>171812.18999999997</v>
      </c>
      <c r="J580" s="832">
        <v>1.9639083713142038</v>
      </c>
      <c r="K580" s="832">
        <v>1819.0808893594487</v>
      </c>
      <c r="L580" s="849">
        <v>72.400000000000006</v>
      </c>
      <c r="M580" s="849">
        <v>87484.829999999987</v>
      </c>
      <c r="N580" s="832">
        <v>1</v>
      </c>
      <c r="O580" s="832">
        <v>1208.3540055248616</v>
      </c>
      <c r="P580" s="849"/>
      <c r="Q580" s="849"/>
      <c r="R580" s="837"/>
      <c r="S580" s="850"/>
    </row>
    <row r="581" spans="1:19" ht="14.45" customHeight="1" x14ac:dyDescent="0.2">
      <c r="A581" s="831" t="s">
        <v>1827</v>
      </c>
      <c r="B581" s="832" t="s">
        <v>1828</v>
      </c>
      <c r="C581" s="832" t="s">
        <v>573</v>
      </c>
      <c r="D581" s="832" t="s">
        <v>914</v>
      </c>
      <c r="E581" s="832" t="s">
        <v>1829</v>
      </c>
      <c r="F581" s="832" t="s">
        <v>1996</v>
      </c>
      <c r="G581" s="832" t="s">
        <v>1997</v>
      </c>
      <c r="H581" s="849">
        <v>3.1299999999999977</v>
      </c>
      <c r="I581" s="849">
        <v>2824.3700000000017</v>
      </c>
      <c r="J581" s="832">
        <v>62.499889356052265</v>
      </c>
      <c r="K581" s="832">
        <v>902.35463258786069</v>
      </c>
      <c r="L581" s="849">
        <v>0.05</v>
      </c>
      <c r="M581" s="849">
        <v>45.19</v>
      </c>
      <c r="N581" s="832">
        <v>1</v>
      </c>
      <c r="O581" s="832">
        <v>903.8</v>
      </c>
      <c r="P581" s="849">
        <v>0.05</v>
      </c>
      <c r="Q581" s="849">
        <v>35.93</v>
      </c>
      <c r="R581" s="837">
        <v>0.79508740871874317</v>
      </c>
      <c r="S581" s="850">
        <v>718.59999999999991</v>
      </c>
    </row>
    <row r="582" spans="1:19" ht="14.45" customHeight="1" x14ac:dyDescent="0.2">
      <c r="A582" s="831" t="s">
        <v>1827</v>
      </c>
      <c r="B582" s="832" t="s">
        <v>1828</v>
      </c>
      <c r="C582" s="832" t="s">
        <v>573</v>
      </c>
      <c r="D582" s="832" t="s">
        <v>914</v>
      </c>
      <c r="E582" s="832" t="s">
        <v>1829</v>
      </c>
      <c r="F582" s="832" t="s">
        <v>1998</v>
      </c>
      <c r="G582" s="832" t="s">
        <v>1994</v>
      </c>
      <c r="H582" s="849"/>
      <c r="I582" s="849"/>
      <c r="J582" s="832"/>
      <c r="K582" s="832"/>
      <c r="L582" s="849"/>
      <c r="M582" s="849"/>
      <c r="N582" s="832"/>
      <c r="O582" s="832"/>
      <c r="P582" s="849">
        <v>43.149999999999991</v>
      </c>
      <c r="Q582" s="849">
        <v>28285.689999999988</v>
      </c>
      <c r="R582" s="837"/>
      <c r="S582" s="850">
        <v>655.52004634994194</v>
      </c>
    </row>
    <row r="583" spans="1:19" ht="14.45" customHeight="1" x14ac:dyDescent="0.2">
      <c r="A583" s="831" t="s">
        <v>1827</v>
      </c>
      <c r="B583" s="832" t="s">
        <v>1828</v>
      </c>
      <c r="C583" s="832" t="s">
        <v>573</v>
      </c>
      <c r="D583" s="832" t="s">
        <v>914</v>
      </c>
      <c r="E583" s="832" t="s">
        <v>1832</v>
      </c>
      <c r="F583" s="832" t="s">
        <v>2000</v>
      </c>
      <c r="G583" s="832" t="s">
        <v>2001</v>
      </c>
      <c r="H583" s="849">
        <v>57009</v>
      </c>
      <c r="I583" s="849">
        <v>1925740.1999999995</v>
      </c>
      <c r="J583" s="832">
        <v>1.4168085027394661</v>
      </c>
      <c r="K583" s="832">
        <v>33.779582171236115</v>
      </c>
      <c r="L583" s="849">
        <v>39867</v>
      </c>
      <c r="M583" s="849">
        <v>1359209.94</v>
      </c>
      <c r="N583" s="832">
        <v>1</v>
      </c>
      <c r="O583" s="832">
        <v>34.093609752426815</v>
      </c>
      <c r="P583" s="849">
        <v>59913</v>
      </c>
      <c r="Q583" s="849">
        <v>2038683.0799999994</v>
      </c>
      <c r="R583" s="837">
        <v>1.4999030098323145</v>
      </c>
      <c r="S583" s="850">
        <v>34.027391050356343</v>
      </c>
    </row>
    <row r="584" spans="1:19" ht="14.45" customHeight="1" x14ac:dyDescent="0.2">
      <c r="A584" s="831" t="s">
        <v>1827</v>
      </c>
      <c r="B584" s="832" t="s">
        <v>1828</v>
      </c>
      <c r="C584" s="832" t="s">
        <v>573</v>
      </c>
      <c r="D584" s="832" t="s">
        <v>914</v>
      </c>
      <c r="E584" s="832" t="s">
        <v>1832</v>
      </c>
      <c r="F584" s="832" t="s">
        <v>2002</v>
      </c>
      <c r="G584" s="832" t="s">
        <v>2003</v>
      </c>
      <c r="H584" s="849">
        <v>9</v>
      </c>
      <c r="I584" s="849">
        <v>520.01999999999987</v>
      </c>
      <c r="J584" s="832">
        <v>1.0160609613130127</v>
      </c>
      <c r="K584" s="832">
        <v>57.779999999999987</v>
      </c>
      <c r="L584" s="849">
        <v>10</v>
      </c>
      <c r="M584" s="849">
        <v>511.8</v>
      </c>
      <c r="N584" s="832">
        <v>1</v>
      </c>
      <c r="O584" s="832">
        <v>51.18</v>
      </c>
      <c r="P584" s="849">
        <v>4427</v>
      </c>
      <c r="Q584" s="849">
        <v>246233.05999999994</v>
      </c>
      <c r="R584" s="837">
        <v>481.11187964048446</v>
      </c>
      <c r="S584" s="850">
        <v>55.620749943528338</v>
      </c>
    </row>
    <row r="585" spans="1:19" ht="14.45" customHeight="1" x14ac:dyDescent="0.2">
      <c r="A585" s="831" t="s">
        <v>1827</v>
      </c>
      <c r="B585" s="832" t="s">
        <v>1828</v>
      </c>
      <c r="C585" s="832" t="s">
        <v>573</v>
      </c>
      <c r="D585" s="832" t="s">
        <v>914</v>
      </c>
      <c r="E585" s="832" t="s">
        <v>1832</v>
      </c>
      <c r="F585" s="832" t="s">
        <v>2004</v>
      </c>
      <c r="G585" s="832" t="s">
        <v>2006</v>
      </c>
      <c r="H585" s="849">
        <v>403</v>
      </c>
      <c r="I585" s="849">
        <v>23019.360000000001</v>
      </c>
      <c r="J585" s="832"/>
      <c r="K585" s="832">
        <v>57.120000000000005</v>
      </c>
      <c r="L585" s="849"/>
      <c r="M585" s="849"/>
      <c r="N585" s="832"/>
      <c r="O585" s="832"/>
      <c r="P585" s="849">
        <v>402</v>
      </c>
      <c r="Q585" s="849">
        <v>24059.699999999997</v>
      </c>
      <c r="R585" s="837"/>
      <c r="S585" s="850">
        <v>59.849999999999994</v>
      </c>
    </row>
    <row r="586" spans="1:19" ht="14.45" customHeight="1" x14ac:dyDescent="0.2">
      <c r="A586" s="831" t="s">
        <v>1827</v>
      </c>
      <c r="B586" s="832" t="s">
        <v>1828</v>
      </c>
      <c r="C586" s="832" t="s">
        <v>573</v>
      </c>
      <c r="D586" s="832" t="s">
        <v>914</v>
      </c>
      <c r="E586" s="832" t="s">
        <v>1897</v>
      </c>
      <c r="F586" s="832" t="s">
        <v>2012</v>
      </c>
      <c r="G586" s="832" t="s">
        <v>2013</v>
      </c>
      <c r="H586" s="849">
        <v>227</v>
      </c>
      <c r="I586" s="849">
        <v>3293089</v>
      </c>
      <c r="J586" s="832">
        <v>1.4738663217444234</v>
      </c>
      <c r="K586" s="832">
        <v>14507</v>
      </c>
      <c r="L586" s="849">
        <v>154</v>
      </c>
      <c r="M586" s="849">
        <v>2234320</v>
      </c>
      <c r="N586" s="832">
        <v>1</v>
      </c>
      <c r="O586" s="832">
        <v>14508.571428571429</v>
      </c>
      <c r="P586" s="849">
        <v>253</v>
      </c>
      <c r="Q586" s="849">
        <v>3672295</v>
      </c>
      <c r="R586" s="837">
        <v>1.6435850728633321</v>
      </c>
      <c r="S586" s="850">
        <v>14515</v>
      </c>
    </row>
    <row r="587" spans="1:19" ht="14.45" customHeight="1" x14ac:dyDescent="0.2">
      <c r="A587" s="831" t="s">
        <v>1827</v>
      </c>
      <c r="B587" s="832" t="s">
        <v>1828</v>
      </c>
      <c r="C587" s="832" t="s">
        <v>573</v>
      </c>
      <c r="D587" s="832" t="s">
        <v>910</v>
      </c>
      <c r="E587" s="832" t="s">
        <v>1829</v>
      </c>
      <c r="F587" s="832" t="s">
        <v>1995</v>
      </c>
      <c r="G587" s="832" t="s">
        <v>1994</v>
      </c>
      <c r="H587" s="849"/>
      <c r="I587" s="849"/>
      <c r="J587" s="832"/>
      <c r="K587" s="832"/>
      <c r="L587" s="849">
        <v>61.649999999999984</v>
      </c>
      <c r="M587" s="849">
        <v>68279.180000000008</v>
      </c>
      <c r="N587" s="832">
        <v>1</v>
      </c>
      <c r="O587" s="832">
        <v>1107.5292781832932</v>
      </c>
      <c r="P587" s="849"/>
      <c r="Q587" s="849"/>
      <c r="R587" s="837"/>
      <c r="S587" s="850"/>
    </row>
    <row r="588" spans="1:19" ht="14.45" customHeight="1" x14ac:dyDescent="0.2">
      <c r="A588" s="831" t="s">
        <v>1827</v>
      </c>
      <c r="B588" s="832" t="s">
        <v>1828</v>
      </c>
      <c r="C588" s="832" t="s">
        <v>573</v>
      </c>
      <c r="D588" s="832" t="s">
        <v>910</v>
      </c>
      <c r="E588" s="832" t="s">
        <v>1829</v>
      </c>
      <c r="F588" s="832" t="s">
        <v>1998</v>
      </c>
      <c r="G588" s="832" t="s">
        <v>1994</v>
      </c>
      <c r="H588" s="849"/>
      <c r="I588" s="849"/>
      <c r="J588" s="832"/>
      <c r="K588" s="832"/>
      <c r="L588" s="849"/>
      <c r="M588" s="849"/>
      <c r="N588" s="832"/>
      <c r="O588" s="832"/>
      <c r="P588" s="849">
        <v>21.799999999999997</v>
      </c>
      <c r="Q588" s="849">
        <v>14290.330000000002</v>
      </c>
      <c r="R588" s="837"/>
      <c r="S588" s="850">
        <v>655.51972477064237</v>
      </c>
    </row>
    <row r="589" spans="1:19" ht="14.45" customHeight="1" x14ac:dyDescent="0.2">
      <c r="A589" s="831" t="s">
        <v>1827</v>
      </c>
      <c r="B589" s="832" t="s">
        <v>1828</v>
      </c>
      <c r="C589" s="832" t="s">
        <v>573</v>
      </c>
      <c r="D589" s="832" t="s">
        <v>910</v>
      </c>
      <c r="E589" s="832" t="s">
        <v>1832</v>
      </c>
      <c r="F589" s="832" t="s">
        <v>2000</v>
      </c>
      <c r="G589" s="832" t="s">
        <v>2001</v>
      </c>
      <c r="H589" s="849"/>
      <c r="I589" s="849"/>
      <c r="J589" s="832"/>
      <c r="K589" s="832"/>
      <c r="L589" s="849">
        <v>36000</v>
      </c>
      <c r="M589" s="849">
        <v>1226466.75</v>
      </c>
      <c r="N589" s="832">
        <v>1</v>
      </c>
      <c r="O589" s="832">
        <v>34.068520833333331</v>
      </c>
      <c r="P589" s="849">
        <v>27139</v>
      </c>
      <c r="Q589" s="849">
        <v>923900.32000000007</v>
      </c>
      <c r="R589" s="837">
        <v>0.75330237856020155</v>
      </c>
      <c r="S589" s="850">
        <v>34.043270570028376</v>
      </c>
    </row>
    <row r="590" spans="1:19" ht="14.45" customHeight="1" x14ac:dyDescent="0.2">
      <c r="A590" s="831" t="s">
        <v>1827</v>
      </c>
      <c r="B590" s="832" t="s">
        <v>1828</v>
      </c>
      <c r="C590" s="832" t="s">
        <v>573</v>
      </c>
      <c r="D590" s="832" t="s">
        <v>910</v>
      </c>
      <c r="E590" s="832" t="s">
        <v>1832</v>
      </c>
      <c r="F590" s="832" t="s">
        <v>2002</v>
      </c>
      <c r="G590" s="832" t="s">
        <v>2003</v>
      </c>
      <c r="H590" s="849"/>
      <c r="I590" s="849"/>
      <c r="J590" s="832"/>
      <c r="K590" s="832"/>
      <c r="L590" s="849">
        <v>1</v>
      </c>
      <c r="M590" s="849">
        <v>51.18</v>
      </c>
      <c r="N590" s="832">
        <v>1</v>
      </c>
      <c r="O590" s="832">
        <v>51.18</v>
      </c>
      <c r="P590" s="849"/>
      <c r="Q590" s="849"/>
      <c r="R590" s="837"/>
      <c r="S590" s="850"/>
    </row>
    <row r="591" spans="1:19" ht="14.45" customHeight="1" x14ac:dyDescent="0.2">
      <c r="A591" s="831" t="s">
        <v>1827</v>
      </c>
      <c r="B591" s="832" t="s">
        <v>1828</v>
      </c>
      <c r="C591" s="832" t="s">
        <v>573</v>
      </c>
      <c r="D591" s="832" t="s">
        <v>910</v>
      </c>
      <c r="E591" s="832" t="s">
        <v>1897</v>
      </c>
      <c r="F591" s="832" t="s">
        <v>2012</v>
      </c>
      <c r="G591" s="832" t="s">
        <v>2013</v>
      </c>
      <c r="H591" s="849"/>
      <c r="I591" s="849"/>
      <c r="J591" s="832"/>
      <c r="K591" s="832"/>
      <c r="L591" s="849">
        <v>137</v>
      </c>
      <c r="M591" s="849">
        <v>1987710</v>
      </c>
      <c r="N591" s="832">
        <v>1</v>
      </c>
      <c r="O591" s="832">
        <v>14508.83211678832</v>
      </c>
      <c r="P591" s="849">
        <v>99</v>
      </c>
      <c r="Q591" s="849">
        <v>1436985</v>
      </c>
      <c r="R591" s="837">
        <v>0.72293493517666063</v>
      </c>
      <c r="S591" s="850">
        <v>14515</v>
      </c>
    </row>
    <row r="592" spans="1:19" ht="14.45" customHeight="1" x14ac:dyDescent="0.2">
      <c r="A592" s="831" t="s">
        <v>1827</v>
      </c>
      <c r="B592" s="832" t="s">
        <v>1828</v>
      </c>
      <c r="C592" s="832" t="s">
        <v>573</v>
      </c>
      <c r="D592" s="832" t="s">
        <v>1825</v>
      </c>
      <c r="E592" s="832" t="s">
        <v>1829</v>
      </c>
      <c r="F592" s="832" t="s">
        <v>1995</v>
      </c>
      <c r="G592" s="832" t="s">
        <v>1994</v>
      </c>
      <c r="H592" s="849">
        <v>0.5</v>
      </c>
      <c r="I592" s="849">
        <v>909.52</v>
      </c>
      <c r="J592" s="832"/>
      <c r="K592" s="832">
        <v>1819.04</v>
      </c>
      <c r="L592" s="849"/>
      <c r="M592" s="849"/>
      <c r="N592" s="832"/>
      <c r="O592" s="832"/>
      <c r="P592" s="849"/>
      <c r="Q592" s="849"/>
      <c r="R592" s="837"/>
      <c r="S592" s="850"/>
    </row>
    <row r="593" spans="1:19" ht="14.45" customHeight="1" x14ac:dyDescent="0.2">
      <c r="A593" s="831" t="s">
        <v>1827</v>
      </c>
      <c r="B593" s="832" t="s">
        <v>1828</v>
      </c>
      <c r="C593" s="832" t="s">
        <v>573</v>
      </c>
      <c r="D593" s="832" t="s">
        <v>1825</v>
      </c>
      <c r="E593" s="832" t="s">
        <v>1832</v>
      </c>
      <c r="F593" s="832" t="s">
        <v>2000</v>
      </c>
      <c r="G593" s="832" t="s">
        <v>2001</v>
      </c>
      <c r="H593" s="849">
        <v>352</v>
      </c>
      <c r="I593" s="849">
        <v>11623.04</v>
      </c>
      <c r="J593" s="832"/>
      <c r="K593" s="832">
        <v>33.020000000000003</v>
      </c>
      <c r="L593" s="849"/>
      <c r="M593" s="849"/>
      <c r="N593" s="832"/>
      <c r="O593" s="832"/>
      <c r="P593" s="849"/>
      <c r="Q593" s="849"/>
      <c r="R593" s="837"/>
      <c r="S593" s="850"/>
    </row>
    <row r="594" spans="1:19" ht="14.45" customHeight="1" x14ac:dyDescent="0.2">
      <c r="A594" s="831" t="s">
        <v>1827</v>
      </c>
      <c r="B594" s="832" t="s">
        <v>1828</v>
      </c>
      <c r="C594" s="832" t="s">
        <v>573</v>
      </c>
      <c r="D594" s="832" t="s">
        <v>1825</v>
      </c>
      <c r="E594" s="832" t="s">
        <v>1897</v>
      </c>
      <c r="F594" s="832" t="s">
        <v>2012</v>
      </c>
      <c r="G594" s="832" t="s">
        <v>2013</v>
      </c>
      <c r="H594" s="849">
        <v>1</v>
      </c>
      <c r="I594" s="849">
        <v>14507</v>
      </c>
      <c r="J594" s="832"/>
      <c r="K594" s="832">
        <v>14507</v>
      </c>
      <c r="L594" s="849"/>
      <c r="M594" s="849"/>
      <c r="N594" s="832"/>
      <c r="O594" s="832"/>
      <c r="P594" s="849"/>
      <c r="Q594" s="849"/>
      <c r="R594" s="837"/>
      <c r="S594" s="850"/>
    </row>
    <row r="595" spans="1:19" ht="14.45" customHeight="1" x14ac:dyDescent="0.2">
      <c r="A595" s="831" t="s">
        <v>1827</v>
      </c>
      <c r="B595" s="832" t="s">
        <v>1828</v>
      </c>
      <c r="C595" s="832" t="s">
        <v>573</v>
      </c>
      <c r="D595" s="832" t="s">
        <v>1823</v>
      </c>
      <c r="E595" s="832" t="s">
        <v>1829</v>
      </c>
      <c r="F595" s="832" t="s">
        <v>1995</v>
      </c>
      <c r="G595" s="832" t="s">
        <v>1994</v>
      </c>
      <c r="H595" s="849">
        <v>0.4</v>
      </c>
      <c r="I595" s="849">
        <v>727.62</v>
      </c>
      <c r="J595" s="832">
        <v>2.2199780327068588</v>
      </c>
      <c r="K595" s="832">
        <v>1819.05</v>
      </c>
      <c r="L595" s="849">
        <v>0.5</v>
      </c>
      <c r="M595" s="849">
        <v>327.76</v>
      </c>
      <c r="N595" s="832">
        <v>1</v>
      </c>
      <c r="O595" s="832">
        <v>655.52</v>
      </c>
      <c r="P595" s="849"/>
      <c r="Q595" s="849"/>
      <c r="R595" s="837"/>
      <c r="S595" s="850"/>
    </row>
    <row r="596" spans="1:19" ht="14.45" customHeight="1" x14ac:dyDescent="0.2">
      <c r="A596" s="831" t="s">
        <v>1827</v>
      </c>
      <c r="B596" s="832" t="s">
        <v>1828</v>
      </c>
      <c r="C596" s="832" t="s">
        <v>573</v>
      </c>
      <c r="D596" s="832" t="s">
        <v>1823</v>
      </c>
      <c r="E596" s="832" t="s">
        <v>1829</v>
      </c>
      <c r="F596" s="832" t="s">
        <v>1996</v>
      </c>
      <c r="G596" s="832" t="s">
        <v>1997</v>
      </c>
      <c r="H596" s="849">
        <v>0.05</v>
      </c>
      <c r="I596" s="849">
        <v>45.19</v>
      </c>
      <c r="J596" s="832"/>
      <c r="K596" s="832">
        <v>903.8</v>
      </c>
      <c r="L596" s="849"/>
      <c r="M596" s="849"/>
      <c r="N596" s="832"/>
      <c r="O596" s="832"/>
      <c r="P596" s="849"/>
      <c r="Q596" s="849"/>
      <c r="R596" s="837"/>
      <c r="S596" s="850"/>
    </row>
    <row r="597" spans="1:19" ht="14.45" customHeight="1" x14ac:dyDescent="0.2">
      <c r="A597" s="831" t="s">
        <v>1827</v>
      </c>
      <c r="B597" s="832" t="s">
        <v>1828</v>
      </c>
      <c r="C597" s="832" t="s">
        <v>573</v>
      </c>
      <c r="D597" s="832" t="s">
        <v>1823</v>
      </c>
      <c r="E597" s="832" t="s">
        <v>1832</v>
      </c>
      <c r="F597" s="832" t="s">
        <v>2000</v>
      </c>
      <c r="G597" s="832" t="s">
        <v>2001</v>
      </c>
      <c r="H597" s="849">
        <v>261</v>
      </c>
      <c r="I597" s="849">
        <v>8618.2199999999993</v>
      </c>
      <c r="J597" s="832">
        <v>0.88371515935793332</v>
      </c>
      <c r="K597" s="832">
        <v>33.019999999999996</v>
      </c>
      <c r="L597" s="849">
        <v>287</v>
      </c>
      <c r="M597" s="849">
        <v>9752.26</v>
      </c>
      <c r="N597" s="832">
        <v>1</v>
      </c>
      <c r="O597" s="832">
        <v>33.980000000000004</v>
      </c>
      <c r="P597" s="849"/>
      <c r="Q597" s="849"/>
      <c r="R597" s="837"/>
      <c r="S597" s="850"/>
    </row>
    <row r="598" spans="1:19" ht="14.45" customHeight="1" x14ac:dyDescent="0.2">
      <c r="A598" s="831" t="s">
        <v>1827</v>
      </c>
      <c r="B598" s="832" t="s">
        <v>1828</v>
      </c>
      <c r="C598" s="832" t="s">
        <v>573</v>
      </c>
      <c r="D598" s="832" t="s">
        <v>1823</v>
      </c>
      <c r="E598" s="832" t="s">
        <v>1897</v>
      </c>
      <c r="F598" s="832" t="s">
        <v>2012</v>
      </c>
      <c r="G598" s="832" t="s">
        <v>2013</v>
      </c>
      <c r="H598" s="849">
        <v>1</v>
      </c>
      <c r="I598" s="849">
        <v>14507</v>
      </c>
      <c r="J598" s="832">
        <v>0.99993107251171764</v>
      </c>
      <c r="K598" s="832">
        <v>14507</v>
      </c>
      <c r="L598" s="849">
        <v>1</v>
      </c>
      <c r="M598" s="849">
        <v>14508</v>
      </c>
      <c r="N598" s="832">
        <v>1</v>
      </c>
      <c r="O598" s="832">
        <v>14508</v>
      </c>
      <c r="P598" s="849"/>
      <c r="Q598" s="849"/>
      <c r="R598" s="837"/>
      <c r="S598" s="850"/>
    </row>
    <row r="599" spans="1:19" ht="14.45" customHeight="1" thickBot="1" x14ac:dyDescent="0.25">
      <c r="A599" s="839" t="s">
        <v>1827</v>
      </c>
      <c r="B599" s="840" t="s">
        <v>1828</v>
      </c>
      <c r="C599" s="840" t="s">
        <v>2014</v>
      </c>
      <c r="D599" s="840" t="s">
        <v>1818</v>
      </c>
      <c r="E599" s="840" t="s">
        <v>1829</v>
      </c>
      <c r="F599" s="840" t="s">
        <v>1879</v>
      </c>
      <c r="G599" s="840" t="s">
        <v>2015</v>
      </c>
      <c r="H599" s="851">
        <v>0</v>
      </c>
      <c r="I599" s="851">
        <v>-1.1641532182693481E-10</v>
      </c>
      <c r="J599" s="840">
        <v>0.66666666666666663</v>
      </c>
      <c r="K599" s="840"/>
      <c r="L599" s="851">
        <v>0</v>
      </c>
      <c r="M599" s="851">
        <v>-1.7462298274040222E-10</v>
      </c>
      <c r="N599" s="840">
        <v>1</v>
      </c>
      <c r="O599" s="840"/>
      <c r="P599" s="851"/>
      <c r="Q599" s="851"/>
      <c r="R599" s="845"/>
      <c r="S599" s="852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EC864D5A-4566-4B63-9B97-57FB777780A7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9006040.3300000001</v>
      </c>
      <c r="C3" s="344">
        <f t="shared" ref="C3:R3" si="0">SUBTOTAL(9,C6:C1048576)</f>
        <v>23.398414935109493</v>
      </c>
      <c r="D3" s="344">
        <f t="shared" si="0"/>
        <v>9470537.6600000001</v>
      </c>
      <c r="E3" s="344">
        <f t="shared" si="0"/>
        <v>24</v>
      </c>
      <c r="F3" s="344">
        <f t="shared" si="0"/>
        <v>9863173</v>
      </c>
      <c r="G3" s="347">
        <f>IF(D3&lt;&gt;0,F3/D3,"")</f>
        <v>1.0414586113371731</v>
      </c>
      <c r="H3" s="343">
        <f t="shared" si="0"/>
        <v>5598508.6200000001</v>
      </c>
      <c r="I3" s="344">
        <f t="shared" si="0"/>
        <v>20.029969350178295</v>
      </c>
      <c r="J3" s="344">
        <f t="shared" si="0"/>
        <v>6092364.5800000001</v>
      </c>
      <c r="K3" s="344">
        <f t="shared" si="0"/>
        <v>23</v>
      </c>
      <c r="L3" s="344">
        <f t="shared" si="0"/>
        <v>6188270.5500000017</v>
      </c>
      <c r="M3" s="345">
        <f>IF(J3&lt;&gt;0,L3/J3,"")</f>
        <v>1.0157419945475425</v>
      </c>
      <c r="N3" s="346">
        <f t="shared" si="0"/>
        <v>777391.39</v>
      </c>
      <c r="O3" s="344">
        <f t="shared" si="0"/>
        <v>1.1559889321235455</v>
      </c>
      <c r="P3" s="344">
        <f t="shared" si="0"/>
        <v>672490.34</v>
      </c>
      <c r="Q3" s="344">
        <f t="shared" si="0"/>
        <v>1</v>
      </c>
      <c r="R3" s="344">
        <f t="shared" si="0"/>
        <v>591926.44999999995</v>
      </c>
      <c r="S3" s="345">
        <f>IF(P3&lt;&gt;0,R3/P3,"")</f>
        <v>0.88020067321710527</v>
      </c>
    </row>
    <row r="4" spans="1:19" ht="14.45" customHeight="1" x14ac:dyDescent="0.2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5" customHeight="1" thickBot="1" x14ac:dyDescent="0.25">
      <c r="A5" s="865"/>
      <c r="B5" s="866">
        <v>2015</v>
      </c>
      <c r="C5" s="867"/>
      <c r="D5" s="867">
        <v>2018</v>
      </c>
      <c r="E5" s="867"/>
      <c r="F5" s="867">
        <v>2019</v>
      </c>
      <c r="G5" s="905" t="s">
        <v>2</v>
      </c>
      <c r="H5" s="866">
        <v>2015</v>
      </c>
      <c r="I5" s="867"/>
      <c r="J5" s="867">
        <v>2018</v>
      </c>
      <c r="K5" s="867"/>
      <c r="L5" s="867">
        <v>2019</v>
      </c>
      <c r="M5" s="905" t="s">
        <v>2</v>
      </c>
      <c r="N5" s="866">
        <v>2015</v>
      </c>
      <c r="O5" s="867"/>
      <c r="P5" s="867">
        <v>2018</v>
      </c>
      <c r="Q5" s="867"/>
      <c r="R5" s="867">
        <v>2019</v>
      </c>
      <c r="S5" s="905" t="s">
        <v>2</v>
      </c>
    </row>
    <row r="6" spans="1:19" ht="14.45" customHeight="1" x14ac:dyDescent="0.2">
      <c r="A6" s="856" t="s">
        <v>2018</v>
      </c>
      <c r="B6" s="887">
        <v>1274363</v>
      </c>
      <c r="C6" s="825">
        <v>0.72257383009269449</v>
      </c>
      <c r="D6" s="887">
        <v>1763644</v>
      </c>
      <c r="E6" s="825">
        <v>1</v>
      </c>
      <c r="F6" s="887">
        <v>1571833</v>
      </c>
      <c r="G6" s="830">
        <v>0.89124165647942555</v>
      </c>
      <c r="H6" s="887">
        <v>986186.09000000055</v>
      </c>
      <c r="I6" s="825">
        <v>0.75945033840912957</v>
      </c>
      <c r="J6" s="887">
        <v>1298552.4399999995</v>
      </c>
      <c r="K6" s="825">
        <v>1</v>
      </c>
      <c r="L6" s="887">
        <v>1030062.1100000005</v>
      </c>
      <c r="M6" s="830">
        <v>0.79323874667703131</v>
      </c>
      <c r="N6" s="887"/>
      <c r="O6" s="825"/>
      <c r="P6" s="887"/>
      <c r="Q6" s="825"/>
      <c r="R6" s="887"/>
      <c r="S6" s="231"/>
    </row>
    <row r="7" spans="1:19" ht="14.45" customHeight="1" x14ac:dyDescent="0.2">
      <c r="A7" s="857" t="s">
        <v>2019</v>
      </c>
      <c r="B7" s="889">
        <v>384399</v>
      </c>
      <c r="C7" s="832">
        <v>1.2254221564808232</v>
      </c>
      <c r="D7" s="889">
        <v>313687</v>
      </c>
      <c r="E7" s="832">
        <v>1</v>
      </c>
      <c r="F7" s="889">
        <v>463788</v>
      </c>
      <c r="G7" s="837">
        <v>1.4785056441612181</v>
      </c>
      <c r="H7" s="889">
        <v>277893.89999999991</v>
      </c>
      <c r="I7" s="832">
        <v>1.1831699218745833</v>
      </c>
      <c r="J7" s="889">
        <v>234872.35000000009</v>
      </c>
      <c r="K7" s="832">
        <v>1</v>
      </c>
      <c r="L7" s="889">
        <v>306848.62000000005</v>
      </c>
      <c r="M7" s="837">
        <v>1.306448460195506</v>
      </c>
      <c r="N7" s="889"/>
      <c r="O7" s="832"/>
      <c r="P7" s="889"/>
      <c r="Q7" s="832"/>
      <c r="R7" s="889"/>
      <c r="S7" s="838"/>
    </row>
    <row r="8" spans="1:19" ht="14.45" customHeight="1" x14ac:dyDescent="0.2">
      <c r="A8" s="857" t="s">
        <v>2020</v>
      </c>
      <c r="B8" s="889">
        <v>845705</v>
      </c>
      <c r="C8" s="832">
        <v>0.79697777861545127</v>
      </c>
      <c r="D8" s="889">
        <v>1061140</v>
      </c>
      <c r="E8" s="832">
        <v>1</v>
      </c>
      <c r="F8" s="889">
        <v>1054624</v>
      </c>
      <c r="G8" s="837">
        <v>0.9938594341934146</v>
      </c>
      <c r="H8" s="889">
        <v>599243.96999999986</v>
      </c>
      <c r="I8" s="832">
        <v>0.75858161924759104</v>
      </c>
      <c r="J8" s="889">
        <v>789953.18999999983</v>
      </c>
      <c r="K8" s="832">
        <v>1</v>
      </c>
      <c r="L8" s="889">
        <v>695014.66999999993</v>
      </c>
      <c r="M8" s="837">
        <v>0.87981753703659338</v>
      </c>
      <c r="N8" s="889"/>
      <c r="O8" s="832"/>
      <c r="P8" s="889"/>
      <c r="Q8" s="832"/>
      <c r="R8" s="889"/>
      <c r="S8" s="838"/>
    </row>
    <row r="9" spans="1:19" ht="14.45" customHeight="1" x14ac:dyDescent="0.2">
      <c r="A9" s="857" t="s">
        <v>2021</v>
      </c>
      <c r="B9" s="889">
        <v>501483</v>
      </c>
      <c r="C9" s="832">
        <v>1.3067450132242389</v>
      </c>
      <c r="D9" s="889">
        <v>383765</v>
      </c>
      <c r="E9" s="832">
        <v>1</v>
      </c>
      <c r="F9" s="889">
        <v>478809</v>
      </c>
      <c r="G9" s="837">
        <v>1.2476619806391933</v>
      </c>
      <c r="H9" s="889">
        <v>236381.07000000004</v>
      </c>
      <c r="I9" s="832">
        <v>1.2471979064813685</v>
      </c>
      <c r="J9" s="889">
        <v>189529.72000000006</v>
      </c>
      <c r="K9" s="832">
        <v>1</v>
      </c>
      <c r="L9" s="889">
        <v>303916.01999999996</v>
      </c>
      <c r="M9" s="837">
        <v>1.6035269824700837</v>
      </c>
      <c r="N9" s="889"/>
      <c r="O9" s="832"/>
      <c r="P9" s="889"/>
      <c r="Q9" s="832"/>
      <c r="R9" s="889"/>
      <c r="S9" s="838"/>
    </row>
    <row r="10" spans="1:19" ht="14.45" customHeight="1" x14ac:dyDescent="0.2">
      <c r="A10" s="857" t="s">
        <v>2022</v>
      </c>
      <c r="B10" s="889">
        <v>43521</v>
      </c>
      <c r="C10" s="832">
        <v>0.9998851261315076</v>
      </c>
      <c r="D10" s="889">
        <v>43526</v>
      </c>
      <c r="E10" s="832">
        <v>1</v>
      </c>
      <c r="F10" s="889">
        <v>6473</v>
      </c>
      <c r="G10" s="837">
        <v>0.14871571015025503</v>
      </c>
      <c r="H10" s="889">
        <v>34977.020000000004</v>
      </c>
      <c r="I10" s="832">
        <v>1.1722079267847199</v>
      </c>
      <c r="J10" s="889">
        <v>29838.579999999998</v>
      </c>
      <c r="K10" s="832">
        <v>1</v>
      </c>
      <c r="L10" s="889">
        <v>11428.5</v>
      </c>
      <c r="M10" s="837">
        <v>0.38301085373365623</v>
      </c>
      <c r="N10" s="889"/>
      <c r="O10" s="832"/>
      <c r="P10" s="889"/>
      <c r="Q10" s="832"/>
      <c r="R10" s="889"/>
      <c r="S10" s="838"/>
    </row>
    <row r="11" spans="1:19" ht="14.45" customHeight="1" x14ac:dyDescent="0.2">
      <c r="A11" s="857" t="s">
        <v>2023</v>
      </c>
      <c r="B11" s="889">
        <v>52116</v>
      </c>
      <c r="C11" s="832">
        <v>1.7960505910328428</v>
      </c>
      <c r="D11" s="889">
        <v>29017</v>
      </c>
      <c r="E11" s="832">
        <v>1</v>
      </c>
      <c r="F11" s="889"/>
      <c r="G11" s="837"/>
      <c r="H11" s="889">
        <v>23176.26</v>
      </c>
      <c r="I11" s="832">
        <v>1.3287456119379368</v>
      </c>
      <c r="J11" s="889">
        <v>17442.21</v>
      </c>
      <c r="K11" s="832">
        <v>1</v>
      </c>
      <c r="L11" s="889"/>
      <c r="M11" s="837"/>
      <c r="N11" s="889"/>
      <c r="O11" s="832"/>
      <c r="P11" s="889"/>
      <c r="Q11" s="832"/>
      <c r="R11" s="889"/>
      <c r="S11" s="838"/>
    </row>
    <row r="12" spans="1:19" ht="14.45" customHeight="1" x14ac:dyDescent="0.2">
      <c r="A12" s="857" t="s">
        <v>2024</v>
      </c>
      <c r="B12" s="889">
        <v>7436</v>
      </c>
      <c r="C12" s="832"/>
      <c r="D12" s="889"/>
      <c r="E12" s="832"/>
      <c r="F12" s="889">
        <v>31292</v>
      </c>
      <c r="G12" s="837"/>
      <c r="H12" s="889"/>
      <c r="I12" s="832"/>
      <c r="J12" s="889"/>
      <c r="K12" s="832"/>
      <c r="L12" s="889">
        <v>19212.43</v>
      </c>
      <c r="M12" s="837"/>
      <c r="N12" s="889"/>
      <c r="O12" s="832"/>
      <c r="P12" s="889"/>
      <c r="Q12" s="832"/>
      <c r="R12" s="889"/>
      <c r="S12" s="838"/>
    </row>
    <row r="13" spans="1:19" ht="14.45" customHeight="1" x14ac:dyDescent="0.2">
      <c r="A13" s="857" t="s">
        <v>2025</v>
      </c>
      <c r="B13" s="889">
        <v>122940</v>
      </c>
      <c r="C13" s="832">
        <v>0.7300475059382423</v>
      </c>
      <c r="D13" s="889">
        <v>168400</v>
      </c>
      <c r="E13" s="832">
        <v>1</v>
      </c>
      <c r="F13" s="889">
        <v>64706</v>
      </c>
      <c r="G13" s="837">
        <v>0.38423990498812349</v>
      </c>
      <c r="H13" s="889">
        <v>77956.739999999991</v>
      </c>
      <c r="I13" s="832">
        <v>0.7229054894152418</v>
      </c>
      <c r="J13" s="889">
        <v>107838.07999999999</v>
      </c>
      <c r="K13" s="832">
        <v>1</v>
      </c>
      <c r="L13" s="889">
        <v>40739.85</v>
      </c>
      <c r="M13" s="837">
        <v>0.37778723434245121</v>
      </c>
      <c r="N13" s="889"/>
      <c r="O13" s="832"/>
      <c r="P13" s="889"/>
      <c r="Q13" s="832"/>
      <c r="R13" s="889"/>
      <c r="S13" s="838"/>
    </row>
    <row r="14" spans="1:19" ht="14.45" customHeight="1" x14ac:dyDescent="0.2">
      <c r="A14" s="857" t="s">
        <v>2026</v>
      </c>
      <c r="B14" s="889">
        <v>79024</v>
      </c>
      <c r="C14" s="832">
        <v>1.158064421583282</v>
      </c>
      <c r="D14" s="889">
        <v>68238</v>
      </c>
      <c r="E14" s="832">
        <v>1</v>
      </c>
      <c r="F14" s="889">
        <v>59358</v>
      </c>
      <c r="G14" s="837">
        <v>0.8698672294029719</v>
      </c>
      <c r="H14" s="889">
        <v>23365.509999999995</v>
      </c>
      <c r="I14" s="832">
        <v>1.1192549321108736</v>
      </c>
      <c r="J14" s="889">
        <v>20875.950000000004</v>
      </c>
      <c r="K14" s="832">
        <v>1</v>
      </c>
      <c r="L14" s="889">
        <v>27166.390000000003</v>
      </c>
      <c r="M14" s="837">
        <v>1.3013247301320419</v>
      </c>
      <c r="N14" s="889"/>
      <c r="O14" s="832"/>
      <c r="P14" s="889"/>
      <c r="Q14" s="832"/>
      <c r="R14" s="889"/>
      <c r="S14" s="838"/>
    </row>
    <row r="15" spans="1:19" ht="14.45" customHeight="1" x14ac:dyDescent="0.2">
      <c r="A15" s="857" t="s">
        <v>2027</v>
      </c>
      <c r="B15" s="889">
        <v>77198</v>
      </c>
      <c r="C15" s="832">
        <v>0.4909564996184177</v>
      </c>
      <c r="D15" s="889">
        <v>157240</v>
      </c>
      <c r="E15" s="832">
        <v>1</v>
      </c>
      <c r="F15" s="889">
        <v>185317</v>
      </c>
      <c r="G15" s="837">
        <v>1.1785614347494275</v>
      </c>
      <c r="H15" s="889">
        <v>74240.12</v>
      </c>
      <c r="I15" s="832">
        <v>0.51681101941783392</v>
      </c>
      <c r="J15" s="889">
        <v>143650.41999999998</v>
      </c>
      <c r="K15" s="832">
        <v>1</v>
      </c>
      <c r="L15" s="889">
        <v>185063.88000000003</v>
      </c>
      <c r="M15" s="837">
        <v>1.28829334435639</v>
      </c>
      <c r="N15" s="889"/>
      <c r="O15" s="832"/>
      <c r="P15" s="889"/>
      <c r="Q15" s="832"/>
      <c r="R15" s="889"/>
      <c r="S15" s="838"/>
    </row>
    <row r="16" spans="1:19" ht="14.45" customHeight="1" x14ac:dyDescent="0.2">
      <c r="A16" s="857" t="s">
        <v>2028</v>
      </c>
      <c r="B16" s="889">
        <v>173225</v>
      </c>
      <c r="C16" s="832">
        <v>1.9321287156321454</v>
      </c>
      <c r="D16" s="889">
        <v>89655</v>
      </c>
      <c r="E16" s="832">
        <v>1</v>
      </c>
      <c r="F16" s="889">
        <v>135550</v>
      </c>
      <c r="G16" s="837">
        <v>1.511906753666834</v>
      </c>
      <c r="H16" s="889">
        <v>103841.99</v>
      </c>
      <c r="I16" s="832">
        <v>1.7809795577170215</v>
      </c>
      <c r="J16" s="889">
        <v>58306.11</v>
      </c>
      <c r="K16" s="832">
        <v>1</v>
      </c>
      <c r="L16" s="889">
        <v>77433.960000000006</v>
      </c>
      <c r="M16" s="837">
        <v>1.3280591004956428</v>
      </c>
      <c r="N16" s="889"/>
      <c r="O16" s="832"/>
      <c r="P16" s="889"/>
      <c r="Q16" s="832"/>
      <c r="R16" s="889"/>
      <c r="S16" s="838"/>
    </row>
    <row r="17" spans="1:19" ht="14.45" customHeight="1" x14ac:dyDescent="0.2">
      <c r="A17" s="857" t="s">
        <v>2029</v>
      </c>
      <c r="B17" s="889">
        <v>75906</v>
      </c>
      <c r="C17" s="832">
        <v>1.4163593932191416</v>
      </c>
      <c r="D17" s="889">
        <v>53592.33</v>
      </c>
      <c r="E17" s="832">
        <v>1</v>
      </c>
      <c r="F17" s="889">
        <v>31858</v>
      </c>
      <c r="G17" s="837">
        <v>0.59445073576759955</v>
      </c>
      <c r="H17" s="889">
        <v>39161.769999999997</v>
      </c>
      <c r="I17" s="832">
        <v>0.99748068551028635</v>
      </c>
      <c r="J17" s="889">
        <v>39260.680000000008</v>
      </c>
      <c r="K17" s="832">
        <v>1</v>
      </c>
      <c r="L17" s="889">
        <v>20293.66</v>
      </c>
      <c r="M17" s="837">
        <v>0.51689527537475144</v>
      </c>
      <c r="N17" s="889"/>
      <c r="O17" s="832"/>
      <c r="P17" s="889"/>
      <c r="Q17" s="832"/>
      <c r="R17" s="889"/>
      <c r="S17" s="838"/>
    </row>
    <row r="18" spans="1:19" ht="14.45" customHeight="1" x14ac:dyDescent="0.2">
      <c r="A18" s="857" t="s">
        <v>2030</v>
      </c>
      <c r="B18" s="889"/>
      <c r="C18" s="832"/>
      <c r="D18" s="889">
        <v>211.32999999999998</v>
      </c>
      <c r="E18" s="832">
        <v>1</v>
      </c>
      <c r="F18" s="889"/>
      <c r="G18" s="837"/>
      <c r="H18" s="889"/>
      <c r="I18" s="832"/>
      <c r="J18" s="889"/>
      <c r="K18" s="832"/>
      <c r="L18" s="889"/>
      <c r="M18" s="837"/>
      <c r="N18" s="889"/>
      <c r="O18" s="832"/>
      <c r="P18" s="889"/>
      <c r="Q18" s="832"/>
      <c r="R18" s="889"/>
      <c r="S18" s="838"/>
    </row>
    <row r="19" spans="1:19" ht="14.45" customHeight="1" x14ac:dyDescent="0.2">
      <c r="A19" s="857" t="s">
        <v>2031</v>
      </c>
      <c r="B19" s="889">
        <v>581165.33000000007</v>
      </c>
      <c r="C19" s="832">
        <v>1.2766495177131412</v>
      </c>
      <c r="D19" s="889">
        <v>455227</v>
      </c>
      <c r="E19" s="832">
        <v>1</v>
      </c>
      <c r="F19" s="889">
        <v>801893</v>
      </c>
      <c r="G19" s="837">
        <v>1.7615233718562389</v>
      </c>
      <c r="H19" s="889">
        <v>444605.78000000014</v>
      </c>
      <c r="I19" s="832">
        <v>1.2323319339091732</v>
      </c>
      <c r="J19" s="889">
        <v>360784.11000000022</v>
      </c>
      <c r="K19" s="832">
        <v>1</v>
      </c>
      <c r="L19" s="889">
        <v>540700.35</v>
      </c>
      <c r="M19" s="837">
        <v>1.498681164200939</v>
      </c>
      <c r="N19" s="889"/>
      <c r="O19" s="832"/>
      <c r="P19" s="889"/>
      <c r="Q19" s="832"/>
      <c r="R19" s="889"/>
      <c r="S19" s="838"/>
    </row>
    <row r="20" spans="1:19" ht="14.45" customHeight="1" x14ac:dyDescent="0.2">
      <c r="A20" s="857" t="s">
        <v>2032</v>
      </c>
      <c r="B20" s="889">
        <v>408937</v>
      </c>
      <c r="C20" s="832">
        <v>1.0985163714900488</v>
      </c>
      <c r="D20" s="889">
        <v>372263</v>
      </c>
      <c r="E20" s="832">
        <v>1</v>
      </c>
      <c r="F20" s="889">
        <v>415665</v>
      </c>
      <c r="G20" s="837">
        <v>1.1165896154063122</v>
      </c>
      <c r="H20" s="889">
        <v>305326.14</v>
      </c>
      <c r="I20" s="832">
        <v>0.88953394567729038</v>
      </c>
      <c r="J20" s="889">
        <v>343242.82000000007</v>
      </c>
      <c r="K20" s="832">
        <v>1</v>
      </c>
      <c r="L20" s="889">
        <v>343954.03</v>
      </c>
      <c r="M20" s="837">
        <v>1.0020720316888201</v>
      </c>
      <c r="N20" s="889"/>
      <c r="O20" s="832"/>
      <c r="P20" s="889"/>
      <c r="Q20" s="832"/>
      <c r="R20" s="889"/>
      <c r="S20" s="838"/>
    </row>
    <row r="21" spans="1:19" ht="14.45" customHeight="1" x14ac:dyDescent="0.2">
      <c r="A21" s="857" t="s">
        <v>2033</v>
      </c>
      <c r="B21" s="889"/>
      <c r="C21" s="832"/>
      <c r="D21" s="889">
        <v>19862</v>
      </c>
      <c r="E21" s="832">
        <v>1</v>
      </c>
      <c r="F21" s="889">
        <v>14515</v>
      </c>
      <c r="G21" s="837">
        <v>0.7307924680294029</v>
      </c>
      <c r="H21" s="889"/>
      <c r="I21" s="832"/>
      <c r="J21" s="889">
        <v>9673.6200000000008</v>
      </c>
      <c r="K21" s="832">
        <v>1</v>
      </c>
      <c r="L21" s="889">
        <v>9144.16</v>
      </c>
      <c r="M21" s="837">
        <v>0.94526764541092156</v>
      </c>
      <c r="N21" s="889"/>
      <c r="O21" s="832"/>
      <c r="P21" s="889"/>
      <c r="Q21" s="832"/>
      <c r="R21" s="889"/>
      <c r="S21" s="838"/>
    </row>
    <row r="22" spans="1:19" ht="14.45" customHeight="1" x14ac:dyDescent="0.2">
      <c r="A22" s="857" t="s">
        <v>2034</v>
      </c>
      <c r="B22" s="889">
        <v>17523</v>
      </c>
      <c r="C22" s="832">
        <v>1.3514576584914391</v>
      </c>
      <c r="D22" s="889">
        <v>12966</v>
      </c>
      <c r="E22" s="832">
        <v>1</v>
      </c>
      <c r="F22" s="889">
        <v>2343</v>
      </c>
      <c r="G22" s="837">
        <v>0.18070337806571032</v>
      </c>
      <c r="H22" s="889">
        <v>12613.619999999999</v>
      </c>
      <c r="I22" s="832">
        <v>0.41607783205505555</v>
      </c>
      <c r="J22" s="889">
        <v>30315.530000000002</v>
      </c>
      <c r="K22" s="832">
        <v>1</v>
      </c>
      <c r="L22" s="889">
        <v>1102.5</v>
      </c>
      <c r="M22" s="837">
        <v>3.6367498770432181E-2</v>
      </c>
      <c r="N22" s="889"/>
      <c r="O22" s="832"/>
      <c r="P22" s="889"/>
      <c r="Q22" s="832"/>
      <c r="R22" s="889"/>
      <c r="S22" s="838"/>
    </row>
    <row r="23" spans="1:19" ht="14.45" customHeight="1" x14ac:dyDescent="0.2">
      <c r="A23" s="857" t="s">
        <v>2035</v>
      </c>
      <c r="B23" s="889">
        <v>204041</v>
      </c>
      <c r="C23" s="832">
        <v>0.70807002932347785</v>
      </c>
      <c r="D23" s="889">
        <v>288165</v>
      </c>
      <c r="E23" s="832">
        <v>1</v>
      </c>
      <c r="F23" s="889">
        <v>321474</v>
      </c>
      <c r="G23" s="837">
        <v>1.1155900265472907</v>
      </c>
      <c r="H23" s="889">
        <v>128344.07</v>
      </c>
      <c r="I23" s="832">
        <v>0.70410651037029215</v>
      </c>
      <c r="J23" s="889">
        <v>182279.34</v>
      </c>
      <c r="K23" s="832">
        <v>1</v>
      </c>
      <c r="L23" s="889">
        <v>219991.93000000002</v>
      </c>
      <c r="M23" s="837">
        <v>1.206894484037522</v>
      </c>
      <c r="N23" s="889"/>
      <c r="O23" s="832"/>
      <c r="P23" s="889"/>
      <c r="Q23" s="832"/>
      <c r="R23" s="889"/>
      <c r="S23" s="838"/>
    </row>
    <row r="24" spans="1:19" ht="14.45" customHeight="1" x14ac:dyDescent="0.2">
      <c r="A24" s="857" t="s">
        <v>893</v>
      </c>
      <c r="B24" s="889">
        <v>2852467</v>
      </c>
      <c r="C24" s="832">
        <v>0.93073065077505224</v>
      </c>
      <c r="D24" s="889">
        <v>3064761</v>
      </c>
      <c r="E24" s="832">
        <v>1</v>
      </c>
      <c r="F24" s="889">
        <v>3163230</v>
      </c>
      <c r="G24" s="837">
        <v>1.0321294221637511</v>
      </c>
      <c r="H24" s="889">
        <v>1386138.45</v>
      </c>
      <c r="I24" s="832">
        <v>0.97255669326930538</v>
      </c>
      <c r="J24" s="889">
        <v>1425252.0800000005</v>
      </c>
      <c r="K24" s="832">
        <v>1</v>
      </c>
      <c r="L24" s="889">
        <v>1635871.51</v>
      </c>
      <c r="M24" s="837">
        <v>1.1477769672856744</v>
      </c>
      <c r="N24" s="889">
        <v>777391.39</v>
      </c>
      <c r="O24" s="832">
        <v>1.1559889321235455</v>
      </c>
      <c r="P24" s="889">
        <v>672490.34</v>
      </c>
      <c r="Q24" s="832">
        <v>1</v>
      </c>
      <c r="R24" s="889">
        <v>591926.44999999995</v>
      </c>
      <c r="S24" s="838">
        <v>0.88020067321710527</v>
      </c>
    </row>
    <row r="25" spans="1:19" ht="14.45" customHeight="1" x14ac:dyDescent="0.2">
      <c r="A25" s="857" t="s">
        <v>2036</v>
      </c>
      <c r="B25" s="889">
        <v>87042</v>
      </c>
      <c r="C25" s="832">
        <v>0.96638170311979577</v>
      </c>
      <c r="D25" s="889">
        <v>90070</v>
      </c>
      <c r="E25" s="832">
        <v>1</v>
      </c>
      <c r="F25" s="889">
        <v>87090</v>
      </c>
      <c r="G25" s="837">
        <v>0.96691462196069722</v>
      </c>
      <c r="H25" s="889">
        <v>51927.470000000008</v>
      </c>
      <c r="I25" s="832">
        <v>1.013926994090117</v>
      </c>
      <c r="J25" s="889">
        <v>51214.21</v>
      </c>
      <c r="K25" s="832">
        <v>1</v>
      </c>
      <c r="L25" s="889">
        <v>48490.21</v>
      </c>
      <c r="M25" s="837">
        <v>0.94681163684844494</v>
      </c>
      <c r="N25" s="889"/>
      <c r="O25" s="832"/>
      <c r="P25" s="889"/>
      <c r="Q25" s="832"/>
      <c r="R25" s="889"/>
      <c r="S25" s="838"/>
    </row>
    <row r="26" spans="1:19" ht="14.45" customHeight="1" x14ac:dyDescent="0.2">
      <c r="A26" s="857" t="s">
        <v>2037</v>
      </c>
      <c r="B26" s="889">
        <v>33966</v>
      </c>
      <c r="C26" s="832">
        <v>0.97802988856575201</v>
      </c>
      <c r="D26" s="889">
        <v>34729</v>
      </c>
      <c r="E26" s="832">
        <v>1</v>
      </c>
      <c r="F26" s="889">
        <v>19524</v>
      </c>
      <c r="G26" s="837">
        <v>0.56218146217858278</v>
      </c>
      <c r="H26" s="889">
        <v>17221.91</v>
      </c>
      <c r="I26" s="832">
        <v>0.53326713131934289</v>
      </c>
      <c r="J26" s="889">
        <v>32295.090000000004</v>
      </c>
      <c r="K26" s="832">
        <v>1</v>
      </c>
      <c r="L26" s="889">
        <v>9338.42</v>
      </c>
      <c r="M26" s="837">
        <v>0.28915912604671479</v>
      </c>
      <c r="N26" s="889"/>
      <c r="O26" s="832"/>
      <c r="P26" s="889"/>
      <c r="Q26" s="832"/>
      <c r="R26" s="889"/>
      <c r="S26" s="838"/>
    </row>
    <row r="27" spans="1:19" ht="14.45" customHeight="1" x14ac:dyDescent="0.2">
      <c r="A27" s="857" t="s">
        <v>2038</v>
      </c>
      <c r="B27" s="889">
        <v>153594</v>
      </c>
      <c r="C27" s="832">
        <v>1.5771347599293548</v>
      </c>
      <c r="D27" s="889">
        <v>97388</v>
      </c>
      <c r="E27" s="832">
        <v>1</v>
      </c>
      <c r="F27" s="889">
        <v>46330</v>
      </c>
      <c r="G27" s="837">
        <v>0.47572596213085799</v>
      </c>
      <c r="H27" s="889">
        <v>80377.360000000015</v>
      </c>
      <c r="I27" s="832">
        <v>0.85996601535493133</v>
      </c>
      <c r="J27" s="889">
        <v>93465.739999999991</v>
      </c>
      <c r="K27" s="832">
        <v>1</v>
      </c>
      <c r="L27" s="889">
        <v>38890.61</v>
      </c>
      <c r="M27" s="837">
        <v>0.41609481720253866</v>
      </c>
      <c r="N27" s="889"/>
      <c r="O27" s="832"/>
      <c r="P27" s="889"/>
      <c r="Q27" s="832"/>
      <c r="R27" s="889"/>
      <c r="S27" s="838"/>
    </row>
    <row r="28" spans="1:19" ht="14.45" customHeight="1" x14ac:dyDescent="0.2">
      <c r="A28" s="857" t="s">
        <v>2039</v>
      </c>
      <c r="B28" s="889">
        <v>22308</v>
      </c>
      <c r="C28" s="832">
        <v>0.27332875906684961</v>
      </c>
      <c r="D28" s="889">
        <v>81616</v>
      </c>
      <c r="E28" s="832">
        <v>1</v>
      </c>
      <c r="F28" s="889">
        <v>26962</v>
      </c>
      <c r="G28" s="837">
        <v>0.33035189178592433</v>
      </c>
      <c r="H28" s="889"/>
      <c r="I28" s="832"/>
      <c r="J28" s="889">
        <v>82978.67</v>
      </c>
      <c r="K28" s="832">
        <v>1</v>
      </c>
      <c r="L28" s="889">
        <v>24660.449999999997</v>
      </c>
      <c r="M28" s="837">
        <v>0.29719022973012216</v>
      </c>
      <c r="N28" s="889"/>
      <c r="O28" s="832"/>
      <c r="P28" s="889"/>
      <c r="Q28" s="832"/>
      <c r="R28" s="889"/>
      <c r="S28" s="838"/>
    </row>
    <row r="29" spans="1:19" ht="14.45" customHeight="1" x14ac:dyDescent="0.2">
      <c r="A29" s="857" t="s">
        <v>2040</v>
      </c>
      <c r="B29" s="889">
        <v>984308</v>
      </c>
      <c r="C29" s="832">
        <v>1.2461929576680189</v>
      </c>
      <c r="D29" s="889">
        <v>789852</v>
      </c>
      <c r="E29" s="832">
        <v>1</v>
      </c>
      <c r="F29" s="889">
        <v>830112</v>
      </c>
      <c r="G29" s="837">
        <v>1.0509715744215371</v>
      </c>
      <c r="H29" s="889">
        <v>681158.07999999973</v>
      </c>
      <c r="I29" s="832">
        <v>1.2935432759962646</v>
      </c>
      <c r="J29" s="889">
        <v>526583.14</v>
      </c>
      <c r="K29" s="832">
        <v>1</v>
      </c>
      <c r="L29" s="889">
        <v>573609.48</v>
      </c>
      <c r="M29" s="837">
        <v>1.0893046822577721</v>
      </c>
      <c r="N29" s="889"/>
      <c r="O29" s="832"/>
      <c r="P29" s="889"/>
      <c r="Q29" s="832"/>
      <c r="R29" s="889"/>
      <c r="S29" s="838"/>
    </row>
    <row r="30" spans="1:19" ht="14.45" customHeight="1" x14ac:dyDescent="0.2">
      <c r="A30" s="857" t="s">
        <v>2041</v>
      </c>
      <c r="B30" s="889">
        <v>13136</v>
      </c>
      <c r="C30" s="832">
        <v>0.41671160739777308</v>
      </c>
      <c r="D30" s="889">
        <v>31523</v>
      </c>
      <c r="E30" s="832">
        <v>1</v>
      </c>
      <c r="F30" s="889">
        <v>30548</v>
      </c>
      <c r="G30" s="837">
        <v>0.96907020270913302</v>
      </c>
      <c r="H30" s="889">
        <v>12753.699999999999</v>
      </c>
      <c r="I30" s="832">
        <v>0.52787400922994143</v>
      </c>
      <c r="J30" s="889">
        <v>24160.5</v>
      </c>
      <c r="K30" s="832">
        <v>1</v>
      </c>
      <c r="L30" s="889">
        <v>17679.68</v>
      </c>
      <c r="M30" s="837">
        <v>0.73175969040375821</v>
      </c>
      <c r="N30" s="889"/>
      <c r="O30" s="832"/>
      <c r="P30" s="889"/>
      <c r="Q30" s="832"/>
      <c r="R30" s="889"/>
      <c r="S30" s="838"/>
    </row>
    <row r="31" spans="1:19" ht="14.45" customHeight="1" thickBot="1" x14ac:dyDescent="0.25">
      <c r="A31" s="893" t="s">
        <v>2042</v>
      </c>
      <c r="B31" s="891">
        <v>10237</v>
      </c>
      <c r="C31" s="840"/>
      <c r="D31" s="891"/>
      <c r="E31" s="840"/>
      <c r="F31" s="891">
        <v>19879</v>
      </c>
      <c r="G31" s="845"/>
      <c r="H31" s="891">
        <v>1617.6</v>
      </c>
      <c r="I31" s="840"/>
      <c r="J31" s="891"/>
      <c r="K31" s="840"/>
      <c r="L31" s="891">
        <v>7657.1299999999992</v>
      </c>
      <c r="M31" s="845"/>
      <c r="N31" s="891"/>
      <c r="O31" s="840"/>
      <c r="P31" s="891"/>
      <c r="Q31" s="840"/>
      <c r="R31" s="891"/>
      <c r="S31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0F06605-91AD-4174-A958-05DA4D03EB45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8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2" t="s">
        <v>2107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714531.06999999983</v>
      </c>
      <c r="G3" s="208">
        <f t="shared" si="0"/>
        <v>15381940.34</v>
      </c>
      <c r="H3" s="208"/>
      <c r="I3" s="208"/>
      <c r="J3" s="208">
        <f t="shared" si="0"/>
        <v>710964.21</v>
      </c>
      <c r="K3" s="208">
        <f t="shared" si="0"/>
        <v>16235392.579999996</v>
      </c>
      <c r="L3" s="208"/>
      <c r="M3" s="208"/>
      <c r="N3" s="208">
        <f t="shared" si="0"/>
        <v>835960.19000000006</v>
      </c>
      <c r="O3" s="208">
        <f t="shared" si="0"/>
        <v>16643370.000000004</v>
      </c>
      <c r="P3" s="79">
        <f>IF(K3=0,0,O3/K3)</f>
        <v>1.0251288915860639</v>
      </c>
      <c r="Q3" s="209">
        <f>IF(N3=0,0,O3/N3)</f>
        <v>19.909285393123806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5" customHeight="1" x14ac:dyDescent="0.2">
      <c r="A6" s="824" t="s">
        <v>2043</v>
      </c>
      <c r="B6" s="825" t="s">
        <v>1828</v>
      </c>
      <c r="C6" s="825" t="s">
        <v>1829</v>
      </c>
      <c r="D6" s="825" t="s">
        <v>1995</v>
      </c>
      <c r="E6" s="825" t="s">
        <v>1994</v>
      </c>
      <c r="F6" s="225">
        <v>8.9500000000000011</v>
      </c>
      <c r="G6" s="225">
        <v>16280.440000000002</v>
      </c>
      <c r="H6" s="225">
        <v>0.40496884336512068</v>
      </c>
      <c r="I6" s="225">
        <v>1819.0435754189944</v>
      </c>
      <c r="J6" s="225">
        <v>26.450000000000003</v>
      </c>
      <c r="K6" s="225">
        <v>40201.709999999992</v>
      </c>
      <c r="L6" s="225">
        <v>1</v>
      </c>
      <c r="M6" s="225">
        <v>1519.913421550094</v>
      </c>
      <c r="N6" s="225">
        <v>1.55</v>
      </c>
      <c r="O6" s="225">
        <v>2819.51</v>
      </c>
      <c r="P6" s="830">
        <v>7.0134081361215753E-2</v>
      </c>
      <c r="Q6" s="848">
        <v>1819.0387096774195</v>
      </c>
    </row>
    <row r="7" spans="1:17" ht="14.45" customHeight="1" x14ac:dyDescent="0.2">
      <c r="A7" s="831" t="s">
        <v>2043</v>
      </c>
      <c r="B7" s="832" t="s">
        <v>1828</v>
      </c>
      <c r="C7" s="832" t="s">
        <v>1829</v>
      </c>
      <c r="D7" s="832" t="s">
        <v>1996</v>
      </c>
      <c r="E7" s="832" t="s">
        <v>1997</v>
      </c>
      <c r="F7" s="849">
        <v>0.2</v>
      </c>
      <c r="G7" s="849">
        <v>180.76</v>
      </c>
      <c r="H7" s="849"/>
      <c r="I7" s="849">
        <v>903.8</v>
      </c>
      <c r="J7" s="849"/>
      <c r="K7" s="849"/>
      <c r="L7" s="849"/>
      <c r="M7" s="849"/>
      <c r="N7" s="849"/>
      <c r="O7" s="849"/>
      <c r="P7" s="837"/>
      <c r="Q7" s="850"/>
    </row>
    <row r="8" spans="1:17" ht="14.45" customHeight="1" x14ac:dyDescent="0.2">
      <c r="A8" s="831" t="s">
        <v>2043</v>
      </c>
      <c r="B8" s="832" t="s">
        <v>1828</v>
      </c>
      <c r="C8" s="832" t="s">
        <v>1829</v>
      </c>
      <c r="D8" s="832" t="s">
        <v>1998</v>
      </c>
      <c r="E8" s="832" t="s">
        <v>1994</v>
      </c>
      <c r="F8" s="849"/>
      <c r="G8" s="849"/>
      <c r="H8" s="849"/>
      <c r="I8" s="849"/>
      <c r="J8" s="849"/>
      <c r="K8" s="849"/>
      <c r="L8" s="849"/>
      <c r="M8" s="849"/>
      <c r="N8" s="849">
        <v>7.2999999999999989</v>
      </c>
      <c r="O8" s="849">
        <v>4785.3</v>
      </c>
      <c r="P8" s="837"/>
      <c r="Q8" s="850">
        <v>655.52054794520564</v>
      </c>
    </row>
    <row r="9" spans="1:17" ht="14.45" customHeight="1" x14ac:dyDescent="0.2">
      <c r="A9" s="831" t="s">
        <v>2043</v>
      </c>
      <c r="B9" s="832" t="s">
        <v>1828</v>
      </c>
      <c r="C9" s="832" t="s">
        <v>1832</v>
      </c>
      <c r="D9" s="832" t="s">
        <v>1835</v>
      </c>
      <c r="E9" s="832" t="s">
        <v>1836</v>
      </c>
      <c r="F9" s="849">
        <v>814</v>
      </c>
      <c r="G9" s="849">
        <v>2106.19</v>
      </c>
      <c r="H9" s="849">
        <v>2.7211757105943155</v>
      </c>
      <c r="I9" s="849">
        <v>2.5874570024570027</v>
      </c>
      <c r="J9" s="849">
        <v>300</v>
      </c>
      <c r="K9" s="849">
        <v>774</v>
      </c>
      <c r="L9" s="849">
        <v>1</v>
      </c>
      <c r="M9" s="849">
        <v>2.58</v>
      </c>
      <c r="N9" s="849"/>
      <c r="O9" s="849"/>
      <c r="P9" s="837"/>
      <c r="Q9" s="850"/>
    </row>
    <row r="10" spans="1:17" ht="14.45" customHeight="1" x14ac:dyDescent="0.2">
      <c r="A10" s="831" t="s">
        <v>2043</v>
      </c>
      <c r="B10" s="832" t="s">
        <v>1828</v>
      </c>
      <c r="C10" s="832" t="s">
        <v>1832</v>
      </c>
      <c r="D10" s="832" t="s">
        <v>1837</v>
      </c>
      <c r="E10" s="832" t="s">
        <v>1838</v>
      </c>
      <c r="F10" s="849">
        <v>20025</v>
      </c>
      <c r="G10" s="849">
        <v>141976.15000000002</v>
      </c>
      <c r="H10" s="849">
        <v>1.4590322278314201</v>
      </c>
      <c r="I10" s="849">
        <v>7.0899450686641705</v>
      </c>
      <c r="J10" s="849">
        <v>13476</v>
      </c>
      <c r="K10" s="849">
        <v>97308.439999999973</v>
      </c>
      <c r="L10" s="849">
        <v>1</v>
      </c>
      <c r="M10" s="849">
        <v>7.2208696942712951</v>
      </c>
      <c r="N10" s="849">
        <v>9990</v>
      </c>
      <c r="O10" s="849">
        <v>72288.999999999985</v>
      </c>
      <c r="P10" s="837">
        <v>0.74288520091371324</v>
      </c>
      <c r="Q10" s="850">
        <v>7.2361361361361345</v>
      </c>
    </row>
    <row r="11" spans="1:17" ht="14.45" customHeight="1" x14ac:dyDescent="0.2">
      <c r="A11" s="831" t="s">
        <v>2043</v>
      </c>
      <c r="B11" s="832" t="s">
        <v>1828</v>
      </c>
      <c r="C11" s="832" t="s">
        <v>1832</v>
      </c>
      <c r="D11" s="832" t="s">
        <v>1843</v>
      </c>
      <c r="E11" s="832" t="s">
        <v>1844</v>
      </c>
      <c r="F11" s="849">
        <v>75436</v>
      </c>
      <c r="G11" s="849">
        <v>399500.11999999988</v>
      </c>
      <c r="H11" s="849">
        <v>1.0453941126770705</v>
      </c>
      <c r="I11" s="849">
        <v>5.2958815419693499</v>
      </c>
      <c r="J11" s="849">
        <v>71612</v>
      </c>
      <c r="K11" s="849">
        <v>382152.63999999996</v>
      </c>
      <c r="L11" s="849">
        <v>1</v>
      </c>
      <c r="M11" s="849">
        <v>5.3364330000558562</v>
      </c>
      <c r="N11" s="849">
        <v>80669</v>
      </c>
      <c r="O11" s="849">
        <v>425469.92999999993</v>
      </c>
      <c r="P11" s="837">
        <v>1.1133507542954564</v>
      </c>
      <c r="Q11" s="850">
        <v>5.2742680583619475</v>
      </c>
    </row>
    <row r="12" spans="1:17" ht="14.45" customHeight="1" x14ac:dyDescent="0.2">
      <c r="A12" s="831" t="s">
        <v>2043</v>
      </c>
      <c r="B12" s="832" t="s">
        <v>1828</v>
      </c>
      <c r="C12" s="832" t="s">
        <v>1832</v>
      </c>
      <c r="D12" s="832" t="s">
        <v>1847</v>
      </c>
      <c r="E12" s="832" t="s">
        <v>1848</v>
      </c>
      <c r="F12" s="849">
        <v>350</v>
      </c>
      <c r="G12" s="849">
        <v>3213</v>
      </c>
      <c r="H12" s="849">
        <v>1</v>
      </c>
      <c r="I12" s="849">
        <v>9.18</v>
      </c>
      <c r="J12" s="849">
        <v>350</v>
      </c>
      <c r="K12" s="849">
        <v>3213</v>
      </c>
      <c r="L12" s="849">
        <v>1</v>
      </c>
      <c r="M12" s="849">
        <v>9.18</v>
      </c>
      <c r="N12" s="849"/>
      <c r="O12" s="849"/>
      <c r="P12" s="837"/>
      <c r="Q12" s="850"/>
    </row>
    <row r="13" spans="1:17" ht="14.45" customHeight="1" x14ac:dyDescent="0.2">
      <c r="A13" s="831" t="s">
        <v>2043</v>
      </c>
      <c r="B13" s="832" t="s">
        <v>1828</v>
      </c>
      <c r="C13" s="832" t="s">
        <v>1832</v>
      </c>
      <c r="D13" s="832" t="s">
        <v>1849</v>
      </c>
      <c r="E13" s="832" t="s">
        <v>1850</v>
      </c>
      <c r="F13" s="849"/>
      <c r="G13" s="849"/>
      <c r="H13" s="849"/>
      <c r="I13" s="849"/>
      <c r="J13" s="849"/>
      <c r="K13" s="849"/>
      <c r="L13" s="849"/>
      <c r="M13" s="849"/>
      <c r="N13" s="849">
        <v>115</v>
      </c>
      <c r="O13" s="849">
        <v>1179.9000000000001</v>
      </c>
      <c r="P13" s="837"/>
      <c r="Q13" s="850">
        <v>10.260000000000002</v>
      </c>
    </row>
    <row r="14" spans="1:17" ht="14.45" customHeight="1" x14ac:dyDescent="0.2">
      <c r="A14" s="831" t="s">
        <v>2043</v>
      </c>
      <c r="B14" s="832" t="s">
        <v>1828</v>
      </c>
      <c r="C14" s="832" t="s">
        <v>1832</v>
      </c>
      <c r="D14" s="832" t="s">
        <v>1857</v>
      </c>
      <c r="E14" s="832" t="s">
        <v>1858</v>
      </c>
      <c r="F14" s="849"/>
      <c r="G14" s="849"/>
      <c r="H14" s="849"/>
      <c r="I14" s="849"/>
      <c r="J14" s="849">
        <v>290</v>
      </c>
      <c r="K14" s="849">
        <v>6061</v>
      </c>
      <c r="L14" s="849">
        <v>1</v>
      </c>
      <c r="M14" s="849">
        <v>20.9</v>
      </c>
      <c r="N14" s="849"/>
      <c r="O14" s="849"/>
      <c r="P14" s="837"/>
      <c r="Q14" s="850"/>
    </row>
    <row r="15" spans="1:17" ht="14.45" customHeight="1" x14ac:dyDescent="0.2">
      <c r="A15" s="831" t="s">
        <v>2043</v>
      </c>
      <c r="B15" s="832" t="s">
        <v>1828</v>
      </c>
      <c r="C15" s="832" t="s">
        <v>1832</v>
      </c>
      <c r="D15" s="832" t="s">
        <v>1863</v>
      </c>
      <c r="E15" s="832" t="s">
        <v>1864</v>
      </c>
      <c r="F15" s="849">
        <v>58</v>
      </c>
      <c r="G15" s="849">
        <v>115679.33999999998</v>
      </c>
      <c r="H15" s="849">
        <v>1.0143224764200243</v>
      </c>
      <c r="I15" s="849">
        <v>1994.4713793103444</v>
      </c>
      <c r="J15" s="849">
        <v>58</v>
      </c>
      <c r="K15" s="849">
        <v>114045.92</v>
      </c>
      <c r="L15" s="849">
        <v>1</v>
      </c>
      <c r="M15" s="849">
        <v>1966.3089655172414</v>
      </c>
      <c r="N15" s="849">
        <v>43</v>
      </c>
      <c r="O15" s="849">
        <v>78549.83</v>
      </c>
      <c r="P15" s="837">
        <v>0.68875616067633105</v>
      </c>
      <c r="Q15" s="850">
        <v>1826.7402325581395</v>
      </c>
    </row>
    <row r="16" spans="1:17" ht="14.45" customHeight="1" x14ac:dyDescent="0.2">
      <c r="A16" s="831" t="s">
        <v>2043</v>
      </c>
      <c r="B16" s="832" t="s">
        <v>1828</v>
      </c>
      <c r="C16" s="832" t="s">
        <v>1832</v>
      </c>
      <c r="D16" s="832" t="s">
        <v>1867</v>
      </c>
      <c r="E16" s="832" t="s">
        <v>1868</v>
      </c>
      <c r="F16" s="849">
        <v>638</v>
      </c>
      <c r="G16" s="849">
        <v>2405.2600000000002</v>
      </c>
      <c r="H16" s="849">
        <v>5.4769809499086893E-2</v>
      </c>
      <c r="I16" s="849">
        <v>3.7700000000000005</v>
      </c>
      <c r="J16" s="849">
        <v>11688</v>
      </c>
      <c r="K16" s="849">
        <v>43915.8</v>
      </c>
      <c r="L16" s="849">
        <v>1</v>
      </c>
      <c r="M16" s="849">
        <v>3.757340862422998</v>
      </c>
      <c r="N16" s="849">
        <v>2276</v>
      </c>
      <c r="O16" s="849">
        <v>8330.16</v>
      </c>
      <c r="P16" s="837">
        <v>0.18968480592406375</v>
      </c>
      <c r="Q16" s="850">
        <v>3.66</v>
      </c>
    </row>
    <row r="17" spans="1:17" ht="14.45" customHeight="1" x14ac:dyDescent="0.2">
      <c r="A17" s="831" t="s">
        <v>2043</v>
      </c>
      <c r="B17" s="832" t="s">
        <v>1828</v>
      </c>
      <c r="C17" s="832" t="s">
        <v>1832</v>
      </c>
      <c r="D17" s="832" t="s">
        <v>1869</v>
      </c>
      <c r="E17" s="832" t="s">
        <v>1870</v>
      </c>
      <c r="F17" s="849">
        <v>1866</v>
      </c>
      <c r="G17" s="849">
        <v>11587.859999999999</v>
      </c>
      <c r="H17" s="849"/>
      <c r="I17" s="849">
        <v>6.2099999999999991</v>
      </c>
      <c r="J17" s="849"/>
      <c r="K17" s="849"/>
      <c r="L17" s="849"/>
      <c r="M17" s="849"/>
      <c r="N17" s="849">
        <v>2219</v>
      </c>
      <c r="O17" s="849">
        <v>13402.760000000002</v>
      </c>
      <c r="P17" s="837"/>
      <c r="Q17" s="850">
        <v>6.0400000000000009</v>
      </c>
    </row>
    <row r="18" spans="1:17" ht="14.45" customHeight="1" x14ac:dyDescent="0.2">
      <c r="A18" s="831" t="s">
        <v>2043</v>
      </c>
      <c r="B18" s="832" t="s">
        <v>1828</v>
      </c>
      <c r="C18" s="832" t="s">
        <v>1832</v>
      </c>
      <c r="D18" s="832" t="s">
        <v>2000</v>
      </c>
      <c r="E18" s="832" t="s">
        <v>2001</v>
      </c>
      <c r="F18" s="849">
        <v>6496</v>
      </c>
      <c r="G18" s="849">
        <v>219133.29000000004</v>
      </c>
      <c r="H18" s="849">
        <v>0.41214032090490538</v>
      </c>
      <c r="I18" s="849">
        <v>33.733572967980301</v>
      </c>
      <c r="J18" s="849">
        <v>15572</v>
      </c>
      <c r="K18" s="849">
        <v>531695.83000000007</v>
      </c>
      <c r="L18" s="849">
        <v>1</v>
      </c>
      <c r="M18" s="849">
        <v>34.144350757770361</v>
      </c>
      <c r="N18" s="849">
        <v>12438</v>
      </c>
      <c r="O18" s="849">
        <v>423235.72</v>
      </c>
      <c r="P18" s="837">
        <v>0.79601098244460544</v>
      </c>
      <c r="Q18" s="850">
        <v>34.027634667953045</v>
      </c>
    </row>
    <row r="19" spans="1:17" ht="14.45" customHeight="1" x14ac:dyDescent="0.2">
      <c r="A19" s="831" t="s">
        <v>2043</v>
      </c>
      <c r="B19" s="832" t="s">
        <v>1828</v>
      </c>
      <c r="C19" s="832" t="s">
        <v>1832</v>
      </c>
      <c r="D19" s="832" t="s">
        <v>1875</v>
      </c>
      <c r="E19" s="832" t="s">
        <v>1876</v>
      </c>
      <c r="F19" s="849">
        <v>3644</v>
      </c>
      <c r="G19" s="849">
        <v>74123.680000000008</v>
      </c>
      <c r="H19" s="849">
        <v>0.93804075136725451</v>
      </c>
      <c r="I19" s="849">
        <v>20.341295279912188</v>
      </c>
      <c r="J19" s="849">
        <v>3814</v>
      </c>
      <c r="K19" s="849">
        <v>79019.679999999993</v>
      </c>
      <c r="L19" s="849">
        <v>1</v>
      </c>
      <c r="M19" s="849">
        <v>20.71832197168327</v>
      </c>
      <c r="N19" s="849"/>
      <c r="O19" s="849"/>
      <c r="P19" s="837"/>
      <c r="Q19" s="850"/>
    </row>
    <row r="20" spans="1:17" ht="14.45" customHeight="1" x14ac:dyDescent="0.2">
      <c r="A20" s="831" t="s">
        <v>2043</v>
      </c>
      <c r="B20" s="832" t="s">
        <v>1828</v>
      </c>
      <c r="C20" s="832" t="s">
        <v>1832</v>
      </c>
      <c r="D20" s="832" t="s">
        <v>2002</v>
      </c>
      <c r="E20" s="832" t="s">
        <v>2003</v>
      </c>
      <c r="F20" s="849"/>
      <c r="G20" s="849"/>
      <c r="H20" s="849"/>
      <c r="I20" s="849"/>
      <c r="J20" s="849">
        <v>3</v>
      </c>
      <c r="K20" s="849">
        <v>164.42</v>
      </c>
      <c r="L20" s="849">
        <v>1</v>
      </c>
      <c r="M20" s="849">
        <v>54.806666666666665</v>
      </c>
      <c r="N20" s="849"/>
      <c r="O20" s="849"/>
      <c r="P20" s="837"/>
      <c r="Q20" s="850"/>
    </row>
    <row r="21" spans="1:17" ht="14.45" customHeight="1" x14ac:dyDescent="0.2">
      <c r="A21" s="831" t="s">
        <v>2043</v>
      </c>
      <c r="B21" s="832" t="s">
        <v>1828</v>
      </c>
      <c r="C21" s="832" t="s">
        <v>1897</v>
      </c>
      <c r="D21" s="832" t="s">
        <v>1900</v>
      </c>
      <c r="E21" s="832" t="s">
        <v>1901</v>
      </c>
      <c r="F21" s="849">
        <v>18</v>
      </c>
      <c r="G21" s="849">
        <v>7992</v>
      </c>
      <c r="H21" s="849">
        <v>2</v>
      </c>
      <c r="I21" s="849">
        <v>444</v>
      </c>
      <c r="J21" s="849">
        <v>9</v>
      </c>
      <c r="K21" s="849">
        <v>3996</v>
      </c>
      <c r="L21" s="849">
        <v>1</v>
      </c>
      <c r="M21" s="849">
        <v>444</v>
      </c>
      <c r="N21" s="849">
        <v>20</v>
      </c>
      <c r="O21" s="849">
        <v>8940</v>
      </c>
      <c r="P21" s="837">
        <v>2.2372372372372373</v>
      </c>
      <c r="Q21" s="850">
        <v>447</v>
      </c>
    </row>
    <row r="22" spans="1:17" ht="14.45" customHeight="1" x14ac:dyDescent="0.2">
      <c r="A22" s="831" t="s">
        <v>2043</v>
      </c>
      <c r="B22" s="832" t="s">
        <v>1828</v>
      </c>
      <c r="C22" s="832" t="s">
        <v>1897</v>
      </c>
      <c r="D22" s="832" t="s">
        <v>1908</v>
      </c>
      <c r="E22" s="832" t="s">
        <v>1909</v>
      </c>
      <c r="F22" s="849">
        <v>1</v>
      </c>
      <c r="G22" s="849">
        <v>1422</v>
      </c>
      <c r="H22" s="849">
        <v>0.99929725931131408</v>
      </c>
      <c r="I22" s="849">
        <v>1422</v>
      </c>
      <c r="J22" s="849">
        <v>1</v>
      </c>
      <c r="K22" s="849">
        <v>1423</v>
      </c>
      <c r="L22" s="849">
        <v>1</v>
      </c>
      <c r="M22" s="849">
        <v>1423</v>
      </c>
      <c r="N22" s="849"/>
      <c r="O22" s="849"/>
      <c r="P22" s="837"/>
      <c r="Q22" s="850"/>
    </row>
    <row r="23" spans="1:17" ht="14.45" customHeight="1" x14ac:dyDescent="0.2">
      <c r="A23" s="831" t="s">
        <v>2043</v>
      </c>
      <c r="B23" s="832" t="s">
        <v>1828</v>
      </c>
      <c r="C23" s="832" t="s">
        <v>1897</v>
      </c>
      <c r="D23" s="832" t="s">
        <v>1910</v>
      </c>
      <c r="E23" s="832" t="s">
        <v>1911</v>
      </c>
      <c r="F23" s="849">
        <v>8</v>
      </c>
      <c r="G23" s="849">
        <v>16312</v>
      </c>
      <c r="H23" s="849">
        <v>7.996078431372549</v>
      </c>
      <c r="I23" s="849">
        <v>2039</v>
      </c>
      <c r="J23" s="849">
        <v>1</v>
      </c>
      <c r="K23" s="849">
        <v>2040</v>
      </c>
      <c r="L23" s="849">
        <v>1</v>
      </c>
      <c r="M23" s="849">
        <v>2040</v>
      </c>
      <c r="N23" s="849"/>
      <c r="O23" s="849"/>
      <c r="P23" s="837"/>
      <c r="Q23" s="850"/>
    </row>
    <row r="24" spans="1:17" ht="14.45" customHeight="1" x14ac:dyDescent="0.2">
      <c r="A24" s="831" t="s">
        <v>2043</v>
      </c>
      <c r="B24" s="832" t="s">
        <v>1828</v>
      </c>
      <c r="C24" s="832" t="s">
        <v>1897</v>
      </c>
      <c r="D24" s="832" t="s">
        <v>1920</v>
      </c>
      <c r="E24" s="832" t="s">
        <v>1921</v>
      </c>
      <c r="F24" s="849"/>
      <c r="G24" s="849"/>
      <c r="H24" s="849"/>
      <c r="I24" s="849"/>
      <c r="J24" s="849"/>
      <c r="K24" s="849"/>
      <c r="L24" s="849"/>
      <c r="M24" s="849"/>
      <c r="N24" s="849">
        <v>1</v>
      </c>
      <c r="O24" s="849">
        <v>1920</v>
      </c>
      <c r="P24" s="837"/>
      <c r="Q24" s="850">
        <v>1920</v>
      </c>
    </row>
    <row r="25" spans="1:17" ht="14.45" customHeight="1" x14ac:dyDescent="0.2">
      <c r="A25" s="831" t="s">
        <v>2043</v>
      </c>
      <c r="B25" s="832" t="s">
        <v>1828</v>
      </c>
      <c r="C25" s="832" t="s">
        <v>1897</v>
      </c>
      <c r="D25" s="832" t="s">
        <v>1924</v>
      </c>
      <c r="E25" s="832" t="s">
        <v>1925</v>
      </c>
      <c r="F25" s="849"/>
      <c r="G25" s="849"/>
      <c r="H25" s="849"/>
      <c r="I25" s="849"/>
      <c r="J25" s="849">
        <v>4</v>
      </c>
      <c r="K25" s="849">
        <v>4856</v>
      </c>
      <c r="L25" s="849">
        <v>1</v>
      </c>
      <c r="M25" s="849">
        <v>1214</v>
      </c>
      <c r="N25" s="849">
        <v>1</v>
      </c>
      <c r="O25" s="849">
        <v>1219</v>
      </c>
      <c r="P25" s="837">
        <v>0.25102965403624383</v>
      </c>
      <c r="Q25" s="850">
        <v>1219</v>
      </c>
    </row>
    <row r="26" spans="1:17" ht="14.45" customHeight="1" x14ac:dyDescent="0.2">
      <c r="A26" s="831" t="s">
        <v>2043</v>
      </c>
      <c r="B26" s="832" t="s">
        <v>1828</v>
      </c>
      <c r="C26" s="832" t="s">
        <v>1897</v>
      </c>
      <c r="D26" s="832" t="s">
        <v>1928</v>
      </c>
      <c r="E26" s="832" t="s">
        <v>1929</v>
      </c>
      <c r="F26" s="849">
        <v>58</v>
      </c>
      <c r="G26" s="849">
        <v>39556</v>
      </c>
      <c r="H26" s="849">
        <v>1</v>
      </c>
      <c r="I26" s="849">
        <v>682</v>
      </c>
      <c r="J26" s="849">
        <v>58</v>
      </c>
      <c r="K26" s="849">
        <v>39556</v>
      </c>
      <c r="L26" s="849">
        <v>1</v>
      </c>
      <c r="M26" s="849">
        <v>682</v>
      </c>
      <c r="N26" s="849">
        <v>43</v>
      </c>
      <c r="O26" s="849">
        <v>29455</v>
      </c>
      <c r="P26" s="837">
        <v>0.74464050965719486</v>
      </c>
      <c r="Q26" s="850">
        <v>685</v>
      </c>
    </row>
    <row r="27" spans="1:17" ht="14.45" customHeight="1" x14ac:dyDescent="0.2">
      <c r="A27" s="831" t="s">
        <v>2043</v>
      </c>
      <c r="B27" s="832" t="s">
        <v>1828</v>
      </c>
      <c r="C27" s="832" t="s">
        <v>1897</v>
      </c>
      <c r="D27" s="832" t="s">
        <v>1930</v>
      </c>
      <c r="E27" s="832" t="s">
        <v>1931</v>
      </c>
      <c r="F27" s="849">
        <v>27</v>
      </c>
      <c r="G27" s="849">
        <v>19359</v>
      </c>
      <c r="H27" s="849">
        <v>0.81818181818181823</v>
      </c>
      <c r="I27" s="849">
        <v>717</v>
      </c>
      <c r="J27" s="849">
        <v>33</v>
      </c>
      <c r="K27" s="849">
        <v>23661</v>
      </c>
      <c r="L27" s="849">
        <v>1</v>
      </c>
      <c r="M27" s="849">
        <v>717</v>
      </c>
      <c r="N27" s="849"/>
      <c r="O27" s="849"/>
      <c r="P27" s="837"/>
      <c r="Q27" s="850"/>
    </row>
    <row r="28" spans="1:17" ht="14.45" customHeight="1" x14ac:dyDescent="0.2">
      <c r="A28" s="831" t="s">
        <v>2043</v>
      </c>
      <c r="B28" s="832" t="s">
        <v>1828</v>
      </c>
      <c r="C28" s="832" t="s">
        <v>1897</v>
      </c>
      <c r="D28" s="832" t="s">
        <v>1934</v>
      </c>
      <c r="E28" s="832" t="s">
        <v>1935</v>
      </c>
      <c r="F28" s="849">
        <v>355</v>
      </c>
      <c r="G28" s="849">
        <v>647875</v>
      </c>
      <c r="H28" s="849">
        <v>1.0108421252999567</v>
      </c>
      <c r="I28" s="849">
        <v>1825</v>
      </c>
      <c r="J28" s="849">
        <v>351</v>
      </c>
      <c r="K28" s="849">
        <v>640926</v>
      </c>
      <c r="L28" s="849">
        <v>1</v>
      </c>
      <c r="M28" s="849">
        <v>1826</v>
      </c>
      <c r="N28" s="849">
        <v>379</v>
      </c>
      <c r="O28" s="849">
        <v>693949</v>
      </c>
      <c r="P28" s="837">
        <v>1.0827287393552454</v>
      </c>
      <c r="Q28" s="850">
        <v>1831</v>
      </c>
    </row>
    <row r="29" spans="1:17" ht="14.45" customHeight="1" x14ac:dyDescent="0.2">
      <c r="A29" s="831" t="s">
        <v>2043</v>
      </c>
      <c r="B29" s="832" t="s">
        <v>1828</v>
      </c>
      <c r="C29" s="832" t="s">
        <v>1897</v>
      </c>
      <c r="D29" s="832" t="s">
        <v>1936</v>
      </c>
      <c r="E29" s="832" t="s">
        <v>1937</v>
      </c>
      <c r="F29" s="849">
        <v>196</v>
      </c>
      <c r="G29" s="849">
        <v>84084</v>
      </c>
      <c r="H29" s="849">
        <v>0.93116279069767438</v>
      </c>
      <c r="I29" s="849">
        <v>429</v>
      </c>
      <c r="J29" s="849">
        <v>210</v>
      </c>
      <c r="K29" s="849">
        <v>90300</v>
      </c>
      <c r="L29" s="849">
        <v>1</v>
      </c>
      <c r="M29" s="849">
        <v>430</v>
      </c>
      <c r="N29" s="849">
        <v>236</v>
      </c>
      <c r="O29" s="849">
        <v>101716</v>
      </c>
      <c r="P29" s="837">
        <v>1.126423034330011</v>
      </c>
      <c r="Q29" s="850">
        <v>431</v>
      </c>
    </row>
    <row r="30" spans="1:17" ht="14.45" customHeight="1" x14ac:dyDescent="0.2">
      <c r="A30" s="831" t="s">
        <v>2043</v>
      </c>
      <c r="B30" s="832" t="s">
        <v>1828</v>
      </c>
      <c r="C30" s="832" t="s">
        <v>1897</v>
      </c>
      <c r="D30" s="832" t="s">
        <v>2010</v>
      </c>
      <c r="E30" s="832" t="s">
        <v>2011</v>
      </c>
      <c r="F30" s="849">
        <v>2</v>
      </c>
      <c r="G30" s="849">
        <v>17190</v>
      </c>
      <c r="H30" s="849"/>
      <c r="I30" s="849">
        <v>8595</v>
      </c>
      <c r="J30" s="849"/>
      <c r="K30" s="849"/>
      <c r="L30" s="849"/>
      <c r="M30" s="849"/>
      <c r="N30" s="849"/>
      <c r="O30" s="849"/>
      <c r="P30" s="837"/>
      <c r="Q30" s="850"/>
    </row>
    <row r="31" spans="1:17" ht="14.45" customHeight="1" x14ac:dyDescent="0.2">
      <c r="A31" s="831" t="s">
        <v>2043</v>
      </c>
      <c r="B31" s="832" t="s">
        <v>1828</v>
      </c>
      <c r="C31" s="832" t="s">
        <v>1897</v>
      </c>
      <c r="D31" s="832" t="s">
        <v>2012</v>
      </c>
      <c r="E31" s="832" t="s">
        <v>2013</v>
      </c>
      <c r="F31" s="849">
        <v>24</v>
      </c>
      <c r="G31" s="849">
        <v>348168</v>
      </c>
      <c r="H31" s="849">
        <v>0.40672786447077297</v>
      </c>
      <c r="I31" s="849">
        <v>14507</v>
      </c>
      <c r="J31" s="849">
        <v>59</v>
      </c>
      <c r="K31" s="849">
        <v>856022</v>
      </c>
      <c r="L31" s="849">
        <v>1</v>
      </c>
      <c r="M31" s="849">
        <v>14508.847457627118</v>
      </c>
      <c r="N31" s="849">
        <v>45</v>
      </c>
      <c r="O31" s="849">
        <v>653175</v>
      </c>
      <c r="P31" s="837">
        <v>0.76303529582183638</v>
      </c>
      <c r="Q31" s="850">
        <v>14515</v>
      </c>
    </row>
    <row r="32" spans="1:17" ht="14.45" customHeight="1" x14ac:dyDescent="0.2">
      <c r="A32" s="831" t="s">
        <v>2043</v>
      </c>
      <c r="B32" s="832" t="s">
        <v>1828</v>
      </c>
      <c r="C32" s="832" t="s">
        <v>1897</v>
      </c>
      <c r="D32" s="832" t="s">
        <v>1946</v>
      </c>
      <c r="E32" s="832" t="s">
        <v>1947</v>
      </c>
      <c r="F32" s="849">
        <v>60</v>
      </c>
      <c r="G32" s="849">
        <v>36600</v>
      </c>
      <c r="H32" s="849">
        <v>1.0327896608160732</v>
      </c>
      <c r="I32" s="849">
        <v>610</v>
      </c>
      <c r="J32" s="849">
        <v>58</v>
      </c>
      <c r="K32" s="849">
        <v>35438</v>
      </c>
      <c r="L32" s="849">
        <v>1</v>
      </c>
      <c r="M32" s="849">
        <v>611</v>
      </c>
      <c r="N32" s="849">
        <v>70</v>
      </c>
      <c r="O32" s="849">
        <v>42980</v>
      </c>
      <c r="P32" s="837">
        <v>1.2128223940402958</v>
      </c>
      <c r="Q32" s="850">
        <v>614</v>
      </c>
    </row>
    <row r="33" spans="1:17" ht="14.45" customHeight="1" x14ac:dyDescent="0.2">
      <c r="A33" s="831" t="s">
        <v>2043</v>
      </c>
      <c r="B33" s="832" t="s">
        <v>1828</v>
      </c>
      <c r="C33" s="832" t="s">
        <v>1897</v>
      </c>
      <c r="D33" s="832" t="s">
        <v>1950</v>
      </c>
      <c r="E33" s="832" t="s">
        <v>1951</v>
      </c>
      <c r="F33" s="849"/>
      <c r="G33" s="849"/>
      <c r="H33" s="849"/>
      <c r="I33" s="849"/>
      <c r="J33" s="849">
        <v>1</v>
      </c>
      <c r="K33" s="849">
        <v>438</v>
      </c>
      <c r="L33" s="849">
        <v>1</v>
      </c>
      <c r="M33" s="849">
        <v>438</v>
      </c>
      <c r="N33" s="849"/>
      <c r="O33" s="849"/>
      <c r="P33" s="837"/>
      <c r="Q33" s="850"/>
    </row>
    <row r="34" spans="1:17" ht="14.45" customHeight="1" x14ac:dyDescent="0.2">
      <c r="A34" s="831" t="s">
        <v>2043</v>
      </c>
      <c r="B34" s="832" t="s">
        <v>1828</v>
      </c>
      <c r="C34" s="832" t="s">
        <v>1897</v>
      </c>
      <c r="D34" s="832" t="s">
        <v>1952</v>
      </c>
      <c r="E34" s="832" t="s">
        <v>1953</v>
      </c>
      <c r="F34" s="849">
        <v>1</v>
      </c>
      <c r="G34" s="849">
        <v>1342</v>
      </c>
      <c r="H34" s="849">
        <v>5.5514188797882023E-2</v>
      </c>
      <c r="I34" s="849">
        <v>1342</v>
      </c>
      <c r="J34" s="849">
        <v>18</v>
      </c>
      <c r="K34" s="849">
        <v>24174</v>
      </c>
      <c r="L34" s="849">
        <v>1</v>
      </c>
      <c r="M34" s="849">
        <v>1343</v>
      </c>
      <c r="N34" s="849">
        <v>5</v>
      </c>
      <c r="O34" s="849">
        <v>6735</v>
      </c>
      <c r="P34" s="837">
        <v>0.27860511293124846</v>
      </c>
      <c r="Q34" s="850">
        <v>1347</v>
      </c>
    </row>
    <row r="35" spans="1:17" ht="14.45" customHeight="1" x14ac:dyDescent="0.2">
      <c r="A35" s="831" t="s">
        <v>2043</v>
      </c>
      <c r="B35" s="832" t="s">
        <v>1828</v>
      </c>
      <c r="C35" s="832" t="s">
        <v>1897</v>
      </c>
      <c r="D35" s="832" t="s">
        <v>1954</v>
      </c>
      <c r="E35" s="832" t="s">
        <v>1955</v>
      </c>
      <c r="F35" s="849">
        <v>107</v>
      </c>
      <c r="G35" s="849">
        <v>54463</v>
      </c>
      <c r="H35" s="849">
        <v>1.4422700068852286</v>
      </c>
      <c r="I35" s="849">
        <v>509</v>
      </c>
      <c r="J35" s="849">
        <v>74</v>
      </c>
      <c r="K35" s="849">
        <v>37762</v>
      </c>
      <c r="L35" s="849">
        <v>1</v>
      </c>
      <c r="M35" s="849">
        <v>510.29729729729729</v>
      </c>
      <c r="N35" s="849">
        <v>62</v>
      </c>
      <c r="O35" s="849">
        <v>31744</v>
      </c>
      <c r="P35" s="837">
        <v>0.84063344102536941</v>
      </c>
      <c r="Q35" s="850">
        <v>512</v>
      </c>
    </row>
    <row r="36" spans="1:17" ht="14.45" customHeight="1" x14ac:dyDescent="0.2">
      <c r="A36" s="831" t="s">
        <v>2043</v>
      </c>
      <c r="B36" s="832" t="s">
        <v>1828</v>
      </c>
      <c r="C36" s="832" t="s">
        <v>1897</v>
      </c>
      <c r="D36" s="832" t="s">
        <v>1956</v>
      </c>
      <c r="E36" s="832" t="s">
        <v>1957</v>
      </c>
      <c r="F36" s="849"/>
      <c r="G36" s="849"/>
      <c r="H36" s="849"/>
      <c r="I36" s="849"/>
      <c r="J36" s="849">
        <v>1</v>
      </c>
      <c r="K36" s="849">
        <v>2333</v>
      </c>
      <c r="L36" s="849">
        <v>1</v>
      </c>
      <c r="M36" s="849">
        <v>2333</v>
      </c>
      <c r="N36" s="849"/>
      <c r="O36" s="849"/>
      <c r="P36" s="837"/>
      <c r="Q36" s="850"/>
    </row>
    <row r="37" spans="1:17" ht="14.45" customHeight="1" x14ac:dyDescent="0.2">
      <c r="A37" s="831" t="s">
        <v>2043</v>
      </c>
      <c r="B37" s="832" t="s">
        <v>1828</v>
      </c>
      <c r="C37" s="832" t="s">
        <v>1897</v>
      </c>
      <c r="D37" s="832" t="s">
        <v>1976</v>
      </c>
      <c r="E37" s="832" t="s">
        <v>1977</v>
      </c>
      <c r="F37" s="849"/>
      <c r="G37" s="849"/>
      <c r="H37" s="849"/>
      <c r="I37" s="849"/>
      <c r="J37" s="849">
        <v>1</v>
      </c>
      <c r="K37" s="849">
        <v>719</v>
      </c>
      <c r="L37" s="849">
        <v>1</v>
      </c>
      <c r="M37" s="849">
        <v>719</v>
      </c>
      <c r="N37" s="849"/>
      <c r="O37" s="849"/>
      <c r="P37" s="837"/>
      <c r="Q37" s="850"/>
    </row>
    <row r="38" spans="1:17" ht="14.45" customHeight="1" x14ac:dyDescent="0.2">
      <c r="A38" s="831" t="s">
        <v>2044</v>
      </c>
      <c r="B38" s="832" t="s">
        <v>1828</v>
      </c>
      <c r="C38" s="832" t="s">
        <v>1829</v>
      </c>
      <c r="D38" s="832" t="s">
        <v>1995</v>
      </c>
      <c r="E38" s="832" t="s">
        <v>1994</v>
      </c>
      <c r="F38" s="849">
        <v>6.9499999999999993</v>
      </c>
      <c r="G38" s="849">
        <v>12642.320000000002</v>
      </c>
      <c r="H38" s="849">
        <v>2.1449801574845901</v>
      </c>
      <c r="I38" s="849">
        <v>1819.0388489208638</v>
      </c>
      <c r="J38" s="849">
        <v>6.9499999999999993</v>
      </c>
      <c r="K38" s="849">
        <v>5893.91</v>
      </c>
      <c r="L38" s="849">
        <v>1</v>
      </c>
      <c r="M38" s="849">
        <v>848.04460431654684</v>
      </c>
      <c r="N38" s="849"/>
      <c r="O38" s="849"/>
      <c r="P38" s="837"/>
      <c r="Q38" s="850"/>
    </row>
    <row r="39" spans="1:17" ht="14.45" customHeight="1" x14ac:dyDescent="0.2">
      <c r="A39" s="831" t="s">
        <v>2044</v>
      </c>
      <c r="B39" s="832" t="s">
        <v>1828</v>
      </c>
      <c r="C39" s="832" t="s">
        <v>1829</v>
      </c>
      <c r="D39" s="832" t="s">
        <v>1996</v>
      </c>
      <c r="E39" s="832" t="s">
        <v>1997</v>
      </c>
      <c r="F39" s="849">
        <v>0.26</v>
      </c>
      <c r="G39" s="849">
        <v>225.94</v>
      </c>
      <c r="H39" s="849"/>
      <c r="I39" s="849">
        <v>869</v>
      </c>
      <c r="J39" s="849"/>
      <c r="K39" s="849"/>
      <c r="L39" s="849"/>
      <c r="M39" s="849"/>
      <c r="N39" s="849"/>
      <c r="O39" s="849"/>
      <c r="P39" s="837"/>
      <c r="Q39" s="850"/>
    </row>
    <row r="40" spans="1:17" ht="14.45" customHeight="1" x14ac:dyDescent="0.2">
      <c r="A40" s="831" t="s">
        <v>2044</v>
      </c>
      <c r="B40" s="832" t="s">
        <v>1828</v>
      </c>
      <c r="C40" s="832" t="s">
        <v>1829</v>
      </c>
      <c r="D40" s="832" t="s">
        <v>1998</v>
      </c>
      <c r="E40" s="832" t="s">
        <v>1994</v>
      </c>
      <c r="F40" s="849"/>
      <c r="G40" s="849"/>
      <c r="H40" s="849"/>
      <c r="I40" s="849"/>
      <c r="J40" s="849"/>
      <c r="K40" s="849"/>
      <c r="L40" s="849"/>
      <c r="M40" s="849"/>
      <c r="N40" s="849">
        <v>5</v>
      </c>
      <c r="O40" s="849">
        <v>3277.6000000000004</v>
      </c>
      <c r="P40" s="837"/>
      <c r="Q40" s="850">
        <v>655.5200000000001</v>
      </c>
    </row>
    <row r="41" spans="1:17" ht="14.45" customHeight="1" x14ac:dyDescent="0.2">
      <c r="A41" s="831" t="s">
        <v>2044</v>
      </c>
      <c r="B41" s="832" t="s">
        <v>1828</v>
      </c>
      <c r="C41" s="832" t="s">
        <v>1832</v>
      </c>
      <c r="D41" s="832" t="s">
        <v>1837</v>
      </c>
      <c r="E41" s="832" t="s">
        <v>1838</v>
      </c>
      <c r="F41" s="849">
        <v>6415</v>
      </c>
      <c r="G41" s="849">
        <v>45955.1</v>
      </c>
      <c r="H41" s="849">
        <v>1.5908409577911395</v>
      </c>
      <c r="I41" s="849">
        <v>7.1636944660950892</v>
      </c>
      <c r="J41" s="849">
        <v>4006</v>
      </c>
      <c r="K41" s="849">
        <v>28887.300000000007</v>
      </c>
      <c r="L41" s="849">
        <v>1</v>
      </c>
      <c r="M41" s="849">
        <v>7.2110084872690976</v>
      </c>
      <c r="N41" s="849">
        <v>5261</v>
      </c>
      <c r="O41" s="849">
        <v>38054.6</v>
      </c>
      <c r="P41" s="837">
        <v>1.3173470694734362</v>
      </c>
      <c r="Q41" s="850">
        <v>7.2333396692643985</v>
      </c>
    </row>
    <row r="42" spans="1:17" ht="14.45" customHeight="1" x14ac:dyDescent="0.2">
      <c r="A42" s="831" t="s">
        <v>2044</v>
      </c>
      <c r="B42" s="832" t="s">
        <v>1828</v>
      </c>
      <c r="C42" s="832" t="s">
        <v>1832</v>
      </c>
      <c r="D42" s="832" t="s">
        <v>1843</v>
      </c>
      <c r="E42" s="832" t="s">
        <v>1844</v>
      </c>
      <c r="F42" s="849">
        <v>3858</v>
      </c>
      <c r="G42" s="849">
        <v>20408.82</v>
      </c>
      <c r="H42" s="849">
        <v>3.174997433097178</v>
      </c>
      <c r="I42" s="849">
        <v>5.29</v>
      </c>
      <c r="J42" s="849">
        <v>1206</v>
      </c>
      <c r="K42" s="849">
        <v>6427.9800000000005</v>
      </c>
      <c r="L42" s="849">
        <v>1</v>
      </c>
      <c r="M42" s="849">
        <v>5.33</v>
      </c>
      <c r="N42" s="849">
        <v>630</v>
      </c>
      <c r="O42" s="849">
        <v>3257.1</v>
      </c>
      <c r="P42" s="837">
        <v>0.50670661700876474</v>
      </c>
      <c r="Q42" s="850">
        <v>5.17</v>
      </c>
    </row>
    <row r="43" spans="1:17" ht="14.45" customHeight="1" x14ac:dyDescent="0.2">
      <c r="A43" s="831" t="s">
        <v>2044</v>
      </c>
      <c r="B43" s="832" t="s">
        <v>1828</v>
      </c>
      <c r="C43" s="832" t="s">
        <v>1832</v>
      </c>
      <c r="D43" s="832" t="s">
        <v>1851</v>
      </c>
      <c r="E43" s="832" t="s">
        <v>1852</v>
      </c>
      <c r="F43" s="849">
        <v>700</v>
      </c>
      <c r="G43" s="849">
        <v>18340</v>
      </c>
      <c r="H43" s="849"/>
      <c r="I43" s="849">
        <v>26.2</v>
      </c>
      <c r="J43" s="849"/>
      <c r="K43" s="849"/>
      <c r="L43" s="849"/>
      <c r="M43" s="849"/>
      <c r="N43" s="849"/>
      <c r="O43" s="849"/>
      <c r="P43" s="837"/>
      <c r="Q43" s="850"/>
    </row>
    <row r="44" spans="1:17" ht="14.45" customHeight="1" x14ac:dyDescent="0.2">
      <c r="A44" s="831" t="s">
        <v>2044</v>
      </c>
      <c r="B44" s="832" t="s">
        <v>1828</v>
      </c>
      <c r="C44" s="832" t="s">
        <v>1832</v>
      </c>
      <c r="D44" s="832" t="s">
        <v>1857</v>
      </c>
      <c r="E44" s="832" t="s">
        <v>1858</v>
      </c>
      <c r="F44" s="849"/>
      <c r="G44" s="849"/>
      <c r="H44" s="849"/>
      <c r="I44" s="849"/>
      <c r="J44" s="849">
        <v>440</v>
      </c>
      <c r="K44" s="849">
        <v>9196</v>
      </c>
      <c r="L44" s="849">
        <v>1</v>
      </c>
      <c r="M44" s="849">
        <v>20.9</v>
      </c>
      <c r="N44" s="849"/>
      <c r="O44" s="849"/>
      <c r="P44" s="837"/>
      <c r="Q44" s="850"/>
    </row>
    <row r="45" spans="1:17" ht="14.45" customHeight="1" x14ac:dyDescent="0.2">
      <c r="A45" s="831" t="s">
        <v>2044</v>
      </c>
      <c r="B45" s="832" t="s">
        <v>1828</v>
      </c>
      <c r="C45" s="832" t="s">
        <v>1832</v>
      </c>
      <c r="D45" s="832" t="s">
        <v>1863</v>
      </c>
      <c r="E45" s="832" t="s">
        <v>1864</v>
      </c>
      <c r="F45" s="849">
        <v>19</v>
      </c>
      <c r="G45" s="849">
        <v>37787.590000000004</v>
      </c>
      <c r="H45" s="849">
        <v>1.0658947768671134</v>
      </c>
      <c r="I45" s="849">
        <v>1988.8205263157897</v>
      </c>
      <c r="J45" s="849">
        <v>18</v>
      </c>
      <c r="K45" s="849">
        <v>35451.519999999997</v>
      </c>
      <c r="L45" s="849">
        <v>1</v>
      </c>
      <c r="M45" s="849">
        <v>1969.5288888888888</v>
      </c>
      <c r="N45" s="849">
        <v>27</v>
      </c>
      <c r="O45" s="849">
        <v>49382.720000000001</v>
      </c>
      <c r="P45" s="837">
        <v>1.392964815048833</v>
      </c>
      <c r="Q45" s="850">
        <v>1828.9896296296297</v>
      </c>
    </row>
    <row r="46" spans="1:17" ht="14.45" customHeight="1" x14ac:dyDescent="0.2">
      <c r="A46" s="831" t="s">
        <v>2044</v>
      </c>
      <c r="B46" s="832" t="s">
        <v>1828</v>
      </c>
      <c r="C46" s="832" t="s">
        <v>1832</v>
      </c>
      <c r="D46" s="832" t="s">
        <v>1867</v>
      </c>
      <c r="E46" s="832" t="s">
        <v>1868</v>
      </c>
      <c r="F46" s="849"/>
      <c r="G46" s="849"/>
      <c r="H46" s="849"/>
      <c r="I46" s="849"/>
      <c r="J46" s="849">
        <v>1189</v>
      </c>
      <c r="K46" s="849">
        <v>4523.54</v>
      </c>
      <c r="L46" s="849">
        <v>1</v>
      </c>
      <c r="M46" s="849">
        <v>3.8044911690496215</v>
      </c>
      <c r="N46" s="849">
        <v>570</v>
      </c>
      <c r="O46" s="849">
        <v>2200.1999999999998</v>
      </c>
      <c r="P46" s="837">
        <v>0.48638897854335317</v>
      </c>
      <c r="Q46" s="850">
        <v>3.86</v>
      </c>
    </row>
    <row r="47" spans="1:17" ht="14.45" customHeight="1" x14ac:dyDescent="0.2">
      <c r="A47" s="831" t="s">
        <v>2044</v>
      </c>
      <c r="B47" s="832" t="s">
        <v>1828</v>
      </c>
      <c r="C47" s="832" t="s">
        <v>1832</v>
      </c>
      <c r="D47" s="832" t="s">
        <v>2000</v>
      </c>
      <c r="E47" s="832" t="s">
        <v>2001</v>
      </c>
      <c r="F47" s="849">
        <v>4212</v>
      </c>
      <c r="G47" s="849">
        <v>142534.13</v>
      </c>
      <c r="H47" s="849">
        <v>0.9864492937676177</v>
      </c>
      <c r="I47" s="849">
        <v>33.840011870845203</v>
      </c>
      <c r="J47" s="849">
        <v>4244</v>
      </c>
      <c r="K47" s="849">
        <v>144492.1</v>
      </c>
      <c r="L47" s="849">
        <v>1</v>
      </c>
      <c r="M47" s="849">
        <v>34.046206409048068</v>
      </c>
      <c r="N47" s="849">
        <v>6190</v>
      </c>
      <c r="O47" s="849">
        <v>210676.4</v>
      </c>
      <c r="P47" s="837">
        <v>1.4580478794342389</v>
      </c>
      <c r="Q47" s="850">
        <v>34.034959612277866</v>
      </c>
    </row>
    <row r="48" spans="1:17" ht="14.45" customHeight="1" x14ac:dyDescent="0.2">
      <c r="A48" s="831" t="s">
        <v>2044</v>
      </c>
      <c r="B48" s="832" t="s">
        <v>1828</v>
      </c>
      <c r="C48" s="832" t="s">
        <v>1897</v>
      </c>
      <c r="D48" s="832" t="s">
        <v>1902</v>
      </c>
      <c r="E48" s="832" t="s">
        <v>1903</v>
      </c>
      <c r="F48" s="849"/>
      <c r="G48" s="849"/>
      <c r="H48" s="849"/>
      <c r="I48" s="849"/>
      <c r="J48" s="849"/>
      <c r="K48" s="849"/>
      <c r="L48" s="849"/>
      <c r="M48" s="849"/>
      <c r="N48" s="849">
        <v>1</v>
      </c>
      <c r="O48" s="849">
        <v>179</v>
      </c>
      <c r="P48" s="837"/>
      <c r="Q48" s="850">
        <v>179</v>
      </c>
    </row>
    <row r="49" spans="1:17" ht="14.45" customHeight="1" x14ac:dyDescent="0.2">
      <c r="A49" s="831" t="s">
        <v>2044</v>
      </c>
      <c r="B49" s="832" t="s">
        <v>1828</v>
      </c>
      <c r="C49" s="832" t="s">
        <v>1897</v>
      </c>
      <c r="D49" s="832" t="s">
        <v>1924</v>
      </c>
      <c r="E49" s="832" t="s">
        <v>1925</v>
      </c>
      <c r="F49" s="849"/>
      <c r="G49" s="849"/>
      <c r="H49" s="849"/>
      <c r="I49" s="849"/>
      <c r="J49" s="849">
        <v>1</v>
      </c>
      <c r="K49" s="849">
        <v>1214</v>
      </c>
      <c r="L49" s="849">
        <v>1</v>
      </c>
      <c r="M49" s="849">
        <v>1214</v>
      </c>
      <c r="N49" s="849"/>
      <c r="O49" s="849"/>
      <c r="P49" s="837"/>
      <c r="Q49" s="850"/>
    </row>
    <row r="50" spans="1:17" ht="14.45" customHeight="1" x14ac:dyDescent="0.2">
      <c r="A50" s="831" t="s">
        <v>2044</v>
      </c>
      <c r="B50" s="832" t="s">
        <v>1828</v>
      </c>
      <c r="C50" s="832" t="s">
        <v>1897</v>
      </c>
      <c r="D50" s="832" t="s">
        <v>1928</v>
      </c>
      <c r="E50" s="832" t="s">
        <v>1929</v>
      </c>
      <c r="F50" s="849">
        <v>19</v>
      </c>
      <c r="G50" s="849">
        <v>12958</v>
      </c>
      <c r="H50" s="849">
        <v>1.0555555555555556</v>
      </c>
      <c r="I50" s="849">
        <v>682</v>
      </c>
      <c r="J50" s="849">
        <v>18</v>
      </c>
      <c r="K50" s="849">
        <v>12276</v>
      </c>
      <c r="L50" s="849">
        <v>1</v>
      </c>
      <c r="M50" s="849">
        <v>682</v>
      </c>
      <c r="N50" s="849">
        <v>27</v>
      </c>
      <c r="O50" s="849">
        <v>18495</v>
      </c>
      <c r="P50" s="837">
        <v>1.5065982404692082</v>
      </c>
      <c r="Q50" s="850">
        <v>685</v>
      </c>
    </row>
    <row r="51" spans="1:17" ht="14.45" customHeight="1" x14ac:dyDescent="0.2">
      <c r="A51" s="831" t="s">
        <v>2044</v>
      </c>
      <c r="B51" s="832" t="s">
        <v>1828</v>
      </c>
      <c r="C51" s="832" t="s">
        <v>1897</v>
      </c>
      <c r="D51" s="832" t="s">
        <v>1932</v>
      </c>
      <c r="E51" s="832" t="s">
        <v>1933</v>
      </c>
      <c r="F51" s="849">
        <v>1</v>
      </c>
      <c r="G51" s="849">
        <v>2638</v>
      </c>
      <c r="H51" s="849"/>
      <c r="I51" s="849">
        <v>2638</v>
      </c>
      <c r="J51" s="849"/>
      <c r="K51" s="849"/>
      <c r="L51" s="849"/>
      <c r="M51" s="849"/>
      <c r="N51" s="849"/>
      <c r="O51" s="849"/>
      <c r="P51" s="837"/>
      <c r="Q51" s="850"/>
    </row>
    <row r="52" spans="1:17" ht="14.45" customHeight="1" x14ac:dyDescent="0.2">
      <c r="A52" s="831" t="s">
        <v>2044</v>
      </c>
      <c r="B52" s="832" t="s">
        <v>1828</v>
      </c>
      <c r="C52" s="832" t="s">
        <v>1897</v>
      </c>
      <c r="D52" s="832" t="s">
        <v>1934</v>
      </c>
      <c r="E52" s="832" t="s">
        <v>1935</v>
      </c>
      <c r="F52" s="849">
        <v>40</v>
      </c>
      <c r="G52" s="849">
        <v>73000</v>
      </c>
      <c r="H52" s="849">
        <v>1.4806701553689505</v>
      </c>
      <c r="I52" s="849">
        <v>1825</v>
      </c>
      <c r="J52" s="849">
        <v>27</v>
      </c>
      <c r="K52" s="849">
        <v>49302</v>
      </c>
      <c r="L52" s="849">
        <v>1</v>
      </c>
      <c r="M52" s="849">
        <v>1826</v>
      </c>
      <c r="N52" s="849">
        <v>50</v>
      </c>
      <c r="O52" s="849">
        <v>91550</v>
      </c>
      <c r="P52" s="837">
        <v>1.8569226400551702</v>
      </c>
      <c r="Q52" s="850">
        <v>1831</v>
      </c>
    </row>
    <row r="53" spans="1:17" ht="14.45" customHeight="1" x14ac:dyDescent="0.2">
      <c r="A53" s="831" t="s">
        <v>2044</v>
      </c>
      <c r="B53" s="832" t="s">
        <v>1828</v>
      </c>
      <c r="C53" s="832" t="s">
        <v>1897</v>
      </c>
      <c r="D53" s="832" t="s">
        <v>1936</v>
      </c>
      <c r="E53" s="832" t="s">
        <v>1937</v>
      </c>
      <c r="F53" s="849">
        <v>5</v>
      </c>
      <c r="G53" s="849">
        <v>2145</v>
      </c>
      <c r="H53" s="849">
        <v>1.6627906976744187</v>
      </c>
      <c r="I53" s="849">
        <v>429</v>
      </c>
      <c r="J53" s="849">
        <v>3</v>
      </c>
      <c r="K53" s="849">
        <v>1290</v>
      </c>
      <c r="L53" s="849">
        <v>1</v>
      </c>
      <c r="M53" s="849">
        <v>430</v>
      </c>
      <c r="N53" s="849">
        <v>2</v>
      </c>
      <c r="O53" s="849">
        <v>862</v>
      </c>
      <c r="P53" s="837">
        <v>0.66821705426356592</v>
      </c>
      <c r="Q53" s="850">
        <v>431</v>
      </c>
    </row>
    <row r="54" spans="1:17" ht="14.45" customHeight="1" x14ac:dyDescent="0.2">
      <c r="A54" s="831" t="s">
        <v>2044</v>
      </c>
      <c r="B54" s="832" t="s">
        <v>1828</v>
      </c>
      <c r="C54" s="832" t="s">
        <v>1897</v>
      </c>
      <c r="D54" s="832" t="s">
        <v>2012</v>
      </c>
      <c r="E54" s="832" t="s">
        <v>2013</v>
      </c>
      <c r="F54" s="849">
        <v>19</v>
      </c>
      <c r="G54" s="849">
        <v>275633</v>
      </c>
      <c r="H54" s="849">
        <v>1.1873823421715812</v>
      </c>
      <c r="I54" s="849">
        <v>14507</v>
      </c>
      <c r="J54" s="849">
        <v>16</v>
      </c>
      <c r="K54" s="849">
        <v>232135</v>
      </c>
      <c r="L54" s="849">
        <v>1</v>
      </c>
      <c r="M54" s="849">
        <v>14508.4375</v>
      </c>
      <c r="N54" s="849">
        <v>23</v>
      </c>
      <c r="O54" s="849">
        <v>333845</v>
      </c>
      <c r="P54" s="837">
        <v>1.4381502143149461</v>
      </c>
      <c r="Q54" s="850">
        <v>14515</v>
      </c>
    </row>
    <row r="55" spans="1:17" ht="14.45" customHeight="1" x14ac:dyDescent="0.2">
      <c r="A55" s="831" t="s">
        <v>2044</v>
      </c>
      <c r="B55" s="832" t="s">
        <v>1828</v>
      </c>
      <c r="C55" s="832" t="s">
        <v>1897</v>
      </c>
      <c r="D55" s="832" t="s">
        <v>1946</v>
      </c>
      <c r="E55" s="832" t="s">
        <v>1947</v>
      </c>
      <c r="F55" s="849"/>
      <c r="G55" s="849"/>
      <c r="H55" s="849"/>
      <c r="I55" s="849"/>
      <c r="J55" s="849"/>
      <c r="K55" s="849"/>
      <c r="L55" s="849"/>
      <c r="M55" s="849"/>
      <c r="N55" s="849">
        <v>1</v>
      </c>
      <c r="O55" s="849">
        <v>614</v>
      </c>
      <c r="P55" s="837"/>
      <c r="Q55" s="850">
        <v>614</v>
      </c>
    </row>
    <row r="56" spans="1:17" ht="14.45" customHeight="1" x14ac:dyDescent="0.2">
      <c r="A56" s="831" t="s">
        <v>2044</v>
      </c>
      <c r="B56" s="832" t="s">
        <v>1828</v>
      </c>
      <c r="C56" s="832" t="s">
        <v>1897</v>
      </c>
      <c r="D56" s="832" t="s">
        <v>2045</v>
      </c>
      <c r="E56" s="832" t="s">
        <v>2046</v>
      </c>
      <c r="F56" s="849">
        <v>0</v>
      </c>
      <c r="G56" s="849">
        <v>0</v>
      </c>
      <c r="H56" s="849"/>
      <c r="I56" s="849"/>
      <c r="J56" s="849"/>
      <c r="K56" s="849"/>
      <c r="L56" s="849"/>
      <c r="M56" s="849"/>
      <c r="N56" s="849"/>
      <c r="O56" s="849"/>
      <c r="P56" s="837"/>
      <c r="Q56" s="850"/>
    </row>
    <row r="57" spans="1:17" ht="14.45" customHeight="1" x14ac:dyDescent="0.2">
      <c r="A57" s="831" t="s">
        <v>2044</v>
      </c>
      <c r="B57" s="832" t="s">
        <v>1828</v>
      </c>
      <c r="C57" s="832" t="s">
        <v>1897</v>
      </c>
      <c r="D57" s="832" t="s">
        <v>1952</v>
      </c>
      <c r="E57" s="832" t="s">
        <v>1953</v>
      </c>
      <c r="F57" s="849"/>
      <c r="G57" s="849"/>
      <c r="H57" s="849"/>
      <c r="I57" s="849"/>
      <c r="J57" s="849">
        <v>2</v>
      </c>
      <c r="K57" s="849">
        <v>2684</v>
      </c>
      <c r="L57" s="849">
        <v>1</v>
      </c>
      <c r="M57" s="849">
        <v>1342</v>
      </c>
      <c r="N57" s="849">
        <v>1</v>
      </c>
      <c r="O57" s="849">
        <v>1347</v>
      </c>
      <c r="P57" s="837">
        <v>0.50186289120715355</v>
      </c>
      <c r="Q57" s="850">
        <v>1347</v>
      </c>
    </row>
    <row r="58" spans="1:17" ht="14.45" customHeight="1" x14ac:dyDescent="0.2">
      <c r="A58" s="831" t="s">
        <v>2044</v>
      </c>
      <c r="B58" s="832" t="s">
        <v>1828</v>
      </c>
      <c r="C58" s="832" t="s">
        <v>1897</v>
      </c>
      <c r="D58" s="832" t="s">
        <v>1954</v>
      </c>
      <c r="E58" s="832" t="s">
        <v>1955</v>
      </c>
      <c r="F58" s="849">
        <v>34</v>
      </c>
      <c r="G58" s="849">
        <v>17306</v>
      </c>
      <c r="H58" s="849">
        <v>1.4748593829896028</v>
      </c>
      <c r="I58" s="849">
        <v>509</v>
      </c>
      <c r="J58" s="849">
        <v>23</v>
      </c>
      <c r="K58" s="849">
        <v>11734</v>
      </c>
      <c r="L58" s="849">
        <v>1</v>
      </c>
      <c r="M58" s="849">
        <v>510.17391304347825</v>
      </c>
      <c r="N58" s="849">
        <v>33</v>
      </c>
      <c r="O58" s="849">
        <v>16896</v>
      </c>
      <c r="P58" s="837">
        <v>1.4399181864666781</v>
      </c>
      <c r="Q58" s="850">
        <v>512</v>
      </c>
    </row>
    <row r="59" spans="1:17" ht="14.45" customHeight="1" x14ac:dyDescent="0.2">
      <c r="A59" s="831" t="s">
        <v>2044</v>
      </c>
      <c r="B59" s="832" t="s">
        <v>1828</v>
      </c>
      <c r="C59" s="832" t="s">
        <v>1897</v>
      </c>
      <c r="D59" s="832" t="s">
        <v>1956</v>
      </c>
      <c r="E59" s="832" t="s">
        <v>1957</v>
      </c>
      <c r="F59" s="849"/>
      <c r="G59" s="849"/>
      <c r="H59" s="849"/>
      <c r="I59" s="849"/>
      <c r="J59" s="849">
        <v>1</v>
      </c>
      <c r="K59" s="849">
        <v>2333</v>
      </c>
      <c r="L59" s="849">
        <v>1</v>
      </c>
      <c r="M59" s="849">
        <v>2333</v>
      </c>
      <c r="N59" s="849"/>
      <c r="O59" s="849"/>
      <c r="P59" s="837"/>
      <c r="Q59" s="850"/>
    </row>
    <row r="60" spans="1:17" ht="14.45" customHeight="1" x14ac:dyDescent="0.2">
      <c r="A60" s="831" t="s">
        <v>2044</v>
      </c>
      <c r="B60" s="832" t="s">
        <v>1828</v>
      </c>
      <c r="C60" s="832" t="s">
        <v>1897</v>
      </c>
      <c r="D60" s="832" t="s">
        <v>1976</v>
      </c>
      <c r="E60" s="832" t="s">
        <v>1977</v>
      </c>
      <c r="F60" s="849">
        <v>1</v>
      </c>
      <c r="G60" s="849">
        <v>719</v>
      </c>
      <c r="H60" s="849">
        <v>1</v>
      </c>
      <c r="I60" s="849">
        <v>719</v>
      </c>
      <c r="J60" s="849">
        <v>1</v>
      </c>
      <c r="K60" s="849">
        <v>719</v>
      </c>
      <c r="L60" s="849">
        <v>1</v>
      </c>
      <c r="M60" s="849">
        <v>719</v>
      </c>
      <c r="N60" s="849"/>
      <c r="O60" s="849"/>
      <c r="P60" s="837"/>
      <c r="Q60" s="850"/>
    </row>
    <row r="61" spans="1:17" ht="14.45" customHeight="1" x14ac:dyDescent="0.2">
      <c r="A61" s="831" t="s">
        <v>2047</v>
      </c>
      <c r="B61" s="832" t="s">
        <v>1828</v>
      </c>
      <c r="C61" s="832" t="s">
        <v>1829</v>
      </c>
      <c r="D61" s="832" t="s">
        <v>1990</v>
      </c>
      <c r="E61" s="832" t="s">
        <v>1991</v>
      </c>
      <c r="F61" s="849">
        <v>0.45</v>
      </c>
      <c r="G61" s="849">
        <v>904.34</v>
      </c>
      <c r="H61" s="849"/>
      <c r="I61" s="849">
        <v>2009.6444444444444</v>
      </c>
      <c r="J61" s="849"/>
      <c r="K61" s="849"/>
      <c r="L61" s="849"/>
      <c r="M61" s="849"/>
      <c r="N61" s="849"/>
      <c r="O61" s="849"/>
      <c r="P61" s="837"/>
      <c r="Q61" s="850"/>
    </row>
    <row r="62" spans="1:17" ht="14.45" customHeight="1" x14ac:dyDescent="0.2">
      <c r="A62" s="831" t="s">
        <v>2047</v>
      </c>
      <c r="B62" s="832" t="s">
        <v>1828</v>
      </c>
      <c r="C62" s="832" t="s">
        <v>1829</v>
      </c>
      <c r="D62" s="832" t="s">
        <v>1995</v>
      </c>
      <c r="E62" s="832" t="s">
        <v>1994</v>
      </c>
      <c r="F62" s="849">
        <v>11.1</v>
      </c>
      <c r="G62" s="849">
        <v>20191.37</v>
      </c>
      <c r="H62" s="849">
        <v>0.88082338966178075</v>
      </c>
      <c r="I62" s="849">
        <v>1819.0423423423424</v>
      </c>
      <c r="J62" s="849">
        <v>19.350000000000001</v>
      </c>
      <c r="K62" s="849">
        <v>22923.289999999997</v>
      </c>
      <c r="L62" s="849">
        <v>1</v>
      </c>
      <c r="M62" s="849">
        <v>1184.6661498708008</v>
      </c>
      <c r="N62" s="849"/>
      <c r="O62" s="849"/>
      <c r="P62" s="837"/>
      <c r="Q62" s="850"/>
    </row>
    <row r="63" spans="1:17" ht="14.45" customHeight="1" x14ac:dyDescent="0.2">
      <c r="A63" s="831" t="s">
        <v>2047</v>
      </c>
      <c r="B63" s="832" t="s">
        <v>1828</v>
      </c>
      <c r="C63" s="832" t="s">
        <v>1829</v>
      </c>
      <c r="D63" s="832" t="s">
        <v>1996</v>
      </c>
      <c r="E63" s="832" t="s">
        <v>1997</v>
      </c>
      <c r="F63" s="849">
        <v>0.13</v>
      </c>
      <c r="G63" s="849">
        <v>112.97</v>
      </c>
      <c r="H63" s="849"/>
      <c r="I63" s="849">
        <v>869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5" customHeight="1" x14ac:dyDescent="0.2">
      <c r="A64" s="831" t="s">
        <v>2047</v>
      </c>
      <c r="B64" s="832" t="s">
        <v>1828</v>
      </c>
      <c r="C64" s="832" t="s">
        <v>1829</v>
      </c>
      <c r="D64" s="832" t="s">
        <v>1998</v>
      </c>
      <c r="E64" s="832" t="s">
        <v>1994</v>
      </c>
      <c r="F64" s="849"/>
      <c r="G64" s="849"/>
      <c r="H64" s="849"/>
      <c r="I64" s="849"/>
      <c r="J64" s="849"/>
      <c r="K64" s="849"/>
      <c r="L64" s="849"/>
      <c r="M64" s="849"/>
      <c r="N64" s="849">
        <v>11.65</v>
      </c>
      <c r="O64" s="849">
        <v>7636.8200000000015</v>
      </c>
      <c r="P64" s="837"/>
      <c r="Q64" s="850">
        <v>655.5210300429186</v>
      </c>
    </row>
    <row r="65" spans="1:17" ht="14.45" customHeight="1" x14ac:dyDescent="0.2">
      <c r="A65" s="831" t="s">
        <v>2047</v>
      </c>
      <c r="B65" s="832" t="s">
        <v>1828</v>
      </c>
      <c r="C65" s="832" t="s">
        <v>1829</v>
      </c>
      <c r="D65" s="832" t="s">
        <v>1999</v>
      </c>
      <c r="E65" s="832" t="s">
        <v>1994</v>
      </c>
      <c r="F65" s="849"/>
      <c r="G65" s="849"/>
      <c r="H65" s="849"/>
      <c r="I65" s="849"/>
      <c r="J65" s="849"/>
      <c r="K65" s="849"/>
      <c r="L65" s="849"/>
      <c r="M65" s="849"/>
      <c r="N65" s="849">
        <v>0.06</v>
      </c>
      <c r="O65" s="849">
        <v>196.56</v>
      </c>
      <c r="P65" s="837"/>
      <c r="Q65" s="850">
        <v>3276</v>
      </c>
    </row>
    <row r="66" spans="1:17" ht="14.45" customHeight="1" x14ac:dyDescent="0.2">
      <c r="A66" s="831" t="s">
        <v>2047</v>
      </c>
      <c r="B66" s="832" t="s">
        <v>1828</v>
      </c>
      <c r="C66" s="832" t="s">
        <v>1832</v>
      </c>
      <c r="D66" s="832" t="s">
        <v>1835</v>
      </c>
      <c r="E66" s="832" t="s">
        <v>1836</v>
      </c>
      <c r="F66" s="849">
        <v>489</v>
      </c>
      <c r="G66" s="849">
        <v>1265.52</v>
      </c>
      <c r="H66" s="849">
        <v>2.2295983086680762</v>
      </c>
      <c r="I66" s="849">
        <v>2.5879754601226992</v>
      </c>
      <c r="J66" s="849">
        <v>220</v>
      </c>
      <c r="K66" s="849">
        <v>567.6</v>
      </c>
      <c r="L66" s="849">
        <v>1</v>
      </c>
      <c r="M66" s="849">
        <v>2.58</v>
      </c>
      <c r="N66" s="849">
        <v>1137</v>
      </c>
      <c r="O66" s="849">
        <v>2958.7999999999997</v>
      </c>
      <c r="P66" s="837">
        <v>5.2128259337561653</v>
      </c>
      <c r="Q66" s="850">
        <v>2.6022867194371151</v>
      </c>
    </row>
    <row r="67" spans="1:17" ht="14.45" customHeight="1" x14ac:dyDescent="0.2">
      <c r="A67" s="831" t="s">
        <v>2047</v>
      </c>
      <c r="B67" s="832" t="s">
        <v>1828</v>
      </c>
      <c r="C67" s="832" t="s">
        <v>1832</v>
      </c>
      <c r="D67" s="832" t="s">
        <v>1837</v>
      </c>
      <c r="E67" s="832" t="s">
        <v>1838</v>
      </c>
      <c r="F67" s="849">
        <v>12720</v>
      </c>
      <c r="G67" s="849">
        <v>89120.10000000002</v>
      </c>
      <c r="H67" s="849">
        <v>0.66542243562706005</v>
      </c>
      <c r="I67" s="849">
        <v>7.0062971698113223</v>
      </c>
      <c r="J67" s="849">
        <v>18589</v>
      </c>
      <c r="K67" s="849">
        <v>133930.10999999993</v>
      </c>
      <c r="L67" s="849">
        <v>1</v>
      </c>
      <c r="M67" s="849">
        <v>7.2048044542471317</v>
      </c>
      <c r="N67" s="849">
        <v>10100</v>
      </c>
      <c r="O67" s="849">
        <v>72723.249999999985</v>
      </c>
      <c r="P67" s="837">
        <v>0.54299402875126457</v>
      </c>
      <c r="Q67" s="850">
        <v>7.2003217821782162</v>
      </c>
    </row>
    <row r="68" spans="1:17" ht="14.45" customHeight="1" x14ac:dyDescent="0.2">
      <c r="A68" s="831" t="s">
        <v>2047</v>
      </c>
      <c r="B68" s="832" t="s">
        <v>1828</v>
      </c>
      <c r="C68" s="832" t="s">
        <v>1832</v>
      </c>
      <c r="D68" s="832" t="s">
        <v>1839</v>
      </c>
      <c r="E68" s="832" t="s">
        <v>1840</v>
      </c>
      <c r="F68" s="849">
        <v>0</v>
      </c>
      <c r="G68" s="849">
        <v>0</v>
      </c>
      <c r="H68" s="849">
        <v>0</v>
      </c>
      <c r="I68" s="849"/>
      <c r="J68" s="849">
        <v>2</v>
      </c>
      <c r="K68" s="849">
        <v>20.2</v>
      </c>
      <c r="L68" s="849">
        <v>1</v>
      </c>
      <c r="M68" s="849">
        <v>10.1</v>
      </c>
      <c r="N68" s="849"/>
      <c r="O68" s="849"/>
      <c r="P68" s="837"/>
      <c r="Q68" s="850"/>
    </row>
    <row r="69" spans="1:17" ht="14.45" customHeight="1" x14ac:dyDescent="0.2">
      <c r="A69" s="831" t="s">
        <v>2047</v>
      </c>
      <c r="B69" s="832" t="s">
        <v>1828</v>
      </c>
      <c r="C69" s="832" t="s">
        <v>1832</v>
      </c>
      <c r="D69" s="832" t="s">
        <v>1843</v>
      </c>
      <c r="E69" s="832" t="s">
        <v>1844</v>
      </c>
      <c r="F69" s="849">
        <v>17459</v>
      </c>
      <c r="G69" s="849">
        <v>92421.50999999998</v>
      </c>
      <c r="H69" s="849">
        <v>2.5627970689977881</v>
      </c>
      <c r="I69" s="849">
        <v>5.2936313649120788</v>
      </c>
      <c r="J69" s="849">
        <v>6747</v>
      </c>
      <c r="K69" s="849">
        <v>36062.75</v>
      </c>
      <c r="L69" s="849">
        <v>1</v>
      </c>
      <c r="M69" s="849">
        <v>5.3450051874907363</v>
      </c>
      <c r="N69" s="849">
        <v>8104</v>
      </c>
      <c r="O69" s="849">
        <v>42721.88</v>
      </c>
      <c r="P69" s="837">
        <v>1.1846539712029724</v>
      </c>
      <c r="Q69" s="850">
        <v>5.2717028627838101</v>
      </c>
    </row>
    <row r="70" spans="1:17" ht="14.45" customHeight="1" x14ac:dyDescent="0.2">
      <c r="A70" s="831" t="s">
        <v>2047</v>
      </c>
      <c r="B70" s="832" t="s">
        <v>1828</v>
      </c>
      <c r="C70" s="832" t="s">
        <v>1832</v>
      </c>
      <c r="D70" s="832" t="s">
        <v>1847</v>
      </c>
      <c r="E70" s="832" t="s">
        <v>1848</v>
      </c>
      <c r="F70" s="849">
        <v>1118</v>
      </c>
      <c r="G70" s="849">
        <v>10263.239999999998</v>
      </c>
      <c r="H70" s="849">
        <v>1.3080856487382102</v>
      </c>
      <c r="I70" s="849">
        <v>9.1799999999999979</v>
      </c>
      <c r="J70" s="849">
        <v>852</v>
      </c>
      <c r="K70" s="849">
        <v>7846</v>
      </c>
      <c r="L70" s="849">
        <v>1</v>
      </c>
      <c r="M70" s="849">
        <v>9.2089201877934279</v>
      </c>
      <c r="N70" s="849">
        <v>42</v>
      </c>
      <c r="O70" s="849">
        <v>394.8</v>
      </c>
      <c r="P70" s="837">
        <v>5.0318633698699974E-2</v>
      </c>
      <c r="Q70" s="850">
        <v>9.4</v>
      </c>
    </row>
    <row r="71" spans="1:17" ht="14.45" customHeight="1" x14ac:dyDescent="0.2">
      <c r="A71" s="831" t="s">
        <v>2047</v>
      </c>
      <c r="B71" s="832" t="s">
        <v>1828</v>
      </c>
      <c r="C71" s="832" t="s">
        <v>1832</v>
      </c>
      <c r="D71" s="832" t="s">
        <v>1849</v>
      </c>
      <c r="E71" s="832" t="s">
        <v>1850</v>
      </c>
      <c r="F71" s="849">
        <v>180</v>
      </c>
      <c r="G71" s="849">
        <v>1819.8</v>
      </c>
      <c r="H71" s="849">
        <v>0.42101610216546365</v>
      </c>
      <c r="I71" s="849">
        <v>10.11</v>
      </c>
      <c r="J71" s="849">
        <v>425</v>
      </c>
      <c r="K71" s="849">
        <v>4322.3999999999996</v>
      </c>
      <c r="L71" s="849">
        <v>1</v>
      </c>
      <c r="M71" s="849">
        <v>10.170352941176469</v>
      </c>
      <c r="N71" s="849">
        <v>264</v>
      </c>
      <c r="O71" s="849">
        <v>2708.64</v>
      </c>
      <c r="P71" s="837">
        <v>0.62665186007773466</v>
      </c>
      <c r="Q71" s="850">
        <v>10.26</v>
      </c>
    </row>
    <row r="72" spans="1:17" ht="14.45" customHeight="1" x14ac:dyDescent="0.2">
      <c r="A72" s="831" t="s">
        <v>2047</v>
      </c>
      <c r="B72" s="832" t="s">
        <v>1828</v>
      </c>
      <c r="C72" s="832" t="s">
        <v>1832</v>
      </c>
      <c r="D72" s="832" t="s">
        <v>1857</v>
      </c>
      <c r="E72" s="832" t="s">
        <v>1858</v>
      </c>
      <c r="F72" s="849">
        <v>930</v>
      </c>
      <c r="G72" s="849">
        <v>18999.900000000001</v>
      </c>
      <c r="H72" s="849">
        <v>0.44401989686999382</v>
      </c>
      <c r="I72" s="849">
        <v>20.430000000000003</v>
      </c>
      <c r="J72" s="849">
        <v>2113</v>
      </c>
      <c r="K72" s="849">
        <v>42790.65</v>
      </c>
      <c r="L72" s="849">
        <v>1</v>
      </c>
      <c r="M72" s="849">
        <v>20.251135825840038</v>
      </c>
      <c r="N72" s="849">
        <v>2210</v>
      </c>
      <c r="O72" s="849">
        <v>44499.5</v>
      </c>
      <c r="P72" s="837">
        <v>1.0399351260146783</v>
      </c>
      <c r="Q72" s="850">
        <v>20.135520361990949</v>
      </c>
    </row>
    <row r="73" spans="1:17" ht="14.45" customHeight="1" x14ac:dyDescent="0.2">
      <c r="A73" s="831" t="s">
        <v>2047</v>
      </c>
      <c r="B73" s="832" t="s">
        <v>1828</v>
      </c>
      <c r="C73" s="832" t="s">
        <v>1832</v>
      </c>
      <c r="D73" s="832" t="s">
        <v>1863</v>
      </c>
      <c r="E73" s="832" t="s">
        <v>1864</v>
      </c>
      <c r="F73" s="849">
        <v>31</v>
      </c>
      <c r="G73" s="849">
        <v>61792.35</v>
      </c>
      <c r="H73" s="849">
        <v>0.60279997206095715</v>
      </c>
      <c r="I73" s="849">
        <v>1993.3016129032258</v>
      </c>
      <c r="J73" s="849">
        <v>52</v>
      </c>
      <c r="K73" s="849">
        <v>102508.87999999999</v>
      </c>
      <c r="L73" s="849">
        <v>1</v>
      </c>
      <c r="M73" s="849">
        <v>1971.3246153846153</v>
      </c>
      <c r="N73" s="849">
        <v>37</v>
      </c>
      <c r="O73" s="849">
        <v>67615.600000000006</v>
      </c>
      <c r="P73" s="837">
        <v>0.6596072457332478</v>
      </c>
      <c r="Q73" s="850">
        <v>1827.4486486486487</v>
      </c>
    </row>
    <row r="74" spans="1:17" ht="14.45" customHeight="1" x14ac:dyDescent="0.2">
      <c r="A74" s="831" t="s">
        <v>2047</v>
      </c>
      <c r="B74" s="832" t="s">
        <v>1828</v>
      </c>
      <c r="C74" s="832" t="s">
        <v>1832</v>
      </c>
      <c r="D74" s="832" t="s">
        <v>1867</v>
      </c>
      <c r="E74" s="832" t="s">
        <v>1868</v>
      </c>
      <c r="F74" s="849">
        <v>8294</v>
      </c>
      <c r="G74" s="849">
        <v>31209.26</v>
      </c>
      <c r="H74" s="849">
        <v>0.8946506021333378</v>
      </c>
      <c r="I74" s="849">
        <v>3.7628719556305761</v>
      </c>
      <c r="J74" s="849">
        <v>9284</v>
      </c>
      <c r="K74" s="849">
        <v>34884.300000000003</v>
      </c>
      <c r="L74" s="849">
        <v>1</v>
      </c>
      <c r="M74" s="849">
        <v>3.7574644549763034</v>
      </c>
      <c r="N74" s="849">
        <v>4600</v>
      </c>
      <c r="O74" s="849">
        <v>16982</v>
      </c>
      <c r="P74" s="837">
        <v>0.48680925229974514</v>
      </c>
      <c r="Q74" s="850">
        <v>3.6917391304347826</v>
      </c>
    </row>
    <row r="75" spans="1:17" ht="14.45" customHeight="1" x14ac:dyDescent="0.2">
      <c r="A75" s="831" t="s">
        <v>2047</v>
      </c>
      <c r="B75" s="832" t="s">
        <v>1828</v>
      </c>
      <c r="C75" s="832" t="s">
        <v>1832</v>
      </c>
      <c r="D75" s="832" t="s">
        <v>1869</v>
      </c>
      <c r="E75" s="832" t="s">
        <v>1870</v>
      </c>
      <c r="F75" s="849">
        <v>544</v>
      </c>
      <c r="G75" s="849">
        <v>3378.24</v>
      </c>
      <c r="H75" s="849"/>
      <c r="I75" s="849">
        <v>6.21</v>
      </c>
      <c r="J75" s="849"/>
      <c r="K75" s="849"/>
      <c r="L75" s="849"/>
      <c r="M75" s="849"/>
      <c r="N75" s="849">
        <v>1034</v>
      </c>
      <c r="O75" s="849">
        <v>6245.36</v>
      </c>
      <c r="P75" s="837"/>
      <c r="Q75" s="850">
        <v>6.04</v>
      </c>
    </row>
    <row r="76" spans="1:17" ht="14.45" customHeight="1" x14ac:dyDescent="0.2">
      <c r="A76" s="831" t="s">
        <v>2047</v>
      </c>
      <c r="B76" s="832" t="s">
        <v>1828</v>
      </c>
      <c r="C76" s="832" t="s">
        <v>1832</v>
      </c>
      <c r="D76" s="832" t="s">
        <v>2000</v>
      </c>
      <c r="E76" s="832" t="s">
        <v>2001</v>
      </c>
      <c r="F76" s="849">
        <v>7892</v>
      </c>
      <c r="G76" s="849">
        <v>267708.75000000006</v>
      </c>
      <c r="H76" s="849">
        <v>0.69421349051037051</v>
      </c>
      <c r="I76" s="849">
        <v>33.921534465281304</v>
      </c>
      <c r="J76" s="849">
        <v>11304</v>
      </c>
      <c r="K76" s="849">
        <v>385628.84999999992</v>
      </c>
      <c r="L76" s="849">
        <v>1</v>
      </c>
      <c r="M76" s="849">
        <v>34.114371019108276</v>
      </c>
      <c r="N76" s="849">
        <v>11288</v>
      </c>
      <c r="O76" s="849">
        <v>383851.84</v>
      </c>
      <c r="P76" s="837">
        <v>0.99539191634650803</v>
      </c>
      <c r="Q76" s="850">
        <v>34.005301204819283</v>
      </c>
    </row>
    <row r="77" spans="1:17" ht="14.45" customHeight="1" x14ac:dyDescent="0.2">
      <c r="A77" s="831" t="s">
        <v>2047</v>
      </c>
      <c r="B77" s="832" t="s">
        <v>1828</v>
      </c>
      <c r="C77" s="832" t="s">
        <v>1832</v>
      </c>
      <c r="D77" s="832" t="s">
        <v>1875</v>
      </c>
      <c r="E77" s="832" t="s">
        <v>1876</v>
      </c>
      <c r="F77" s="849"/>
      <c r="G77" s="849"/>
      <c r="H77" s="849"/>
      <c r="I77" s="849"/>
      <c r="J77" s="849">
        <v>0</v>
      </c>
      <c r="K77" s="849">
        <v>0</v>
      </c>
      <c r="L77" s="849"/>
      <c r="M77" s="849"/>
      <c r="N77" s="849"/>
      <c r="O77" s="849"/>
      <c r="P77" s="837"/>
      <c r="Q77" s="850"/>
    </row>
    <row r="78" spans="1:17" ht="14.45" customHeight="1" x14ac:dyDescent="0.2">
      <c r="A78" s="831" t="s">
        <v>2047</v>
      </c>
      <c r="B78" s="832" t="s">
        <v>1828</v>
      </c>
      <c r="C78" s="832" t="s">
        <v>1832</v>
      </c>
      <c r="D78" s="832" t="s">
        <v>2002</v>
      </c>
      <c r="E78" s="832" t="s">
        <v>2003</v>
      </c>
      <c r="F78" s="849">
        <v>1</v>
      </c>
      <c r="G78" s="849">
        <v>56.62</v>
      </c>
      <c r="H78" s="849"/>
      <c r="I78" s="849">
        <v>56.62</v>
      </c>
      <c r="J78" s="849"/>
      <c r="K78" s="849"/>
      <c r="L78" s="849"/>
      <c r="M78" s="849"/>
      <c r="N78" s="849">
        <v>359</v>
      </c>
      <c r="O78" s="849">
        <v>18373.62</v>
      </c>
      <c r="P78" s="837"/>
      <c r="Q78" s="850">
        <v>51.18</v>
      </c>
    </row>
    <row r="79" spans="1:17" ht="14.45" customHeight="1" x14ac:dyDescent="0.2">
      <c r="A79" s="831" t="s">
        <v>2047</v>
      </c>
      <c r="B79" s="832" t="s">
        <v>1828</v>
      </c>
      <c r="C79" s="832" t="s">
        <v>1832</v>
      </c>
      <c r="D79" s="832" t="s">
        <v>1881</v>
      </c>
      <c r="E79" s="832" t="s">
        <v>1882</v>
      </c>
      <c r="F79" s="849"/>
      <c r="G79" s="849"/>
      <c r="H79" s="849"/>
      <c r="I79" s="849"/>
      <c r="J79" s="849">
        <v>960</v>
      </c>
      <c r="K79" s="849">
        <v>18336</v>
      </c>
      <c r="L79" s="849">
        <v>1</v>
      </c>
      <c r="M79" s="849">
        <v>19.100000000000001</v>
      </c>
      <c r="N79" s="849">
        <v>1440</v>
      </c>
      <c r="O79" s="849">
        <v>27504</v>
      </c>
      <c r="P79" s="837">
        <v>1.5</v>
      </c>
      <c r="Q79" s="850">
        <v>19.100000000000001</v>
      </c>
    </row>
    <row r="80" spans="1:17" ht="14.45" customHeight="1" x14ac:dyDescent="0.2">
      <c r="A80" s="831" t="s">
        <v>2047</v>
      </c>
      <c r="B80" s="832" t="s">
        <v>1828</v>
      </c>
      <c r="C80" s="832" t="s">
        <v>1832</v>
      </c>
      <c r="D80" s="832" t="s">
        <v>2048</v>
      </c>
      <c r="E80" s="832" t="s">
        <v>2049</v>
      </c>
      <c r="F80" s="849"/>
      <c r="G80" s="849"/>
      <c r="H80" s="849"/>
      <c r="I80" s="849"/>
      <c r="J80" s="849">
        <v>32</v>
      </c>
      <c r="K80" s="849">
        <v>132.16</v>
      </c>
      <c r="L80" s="849">
        <v>1</v>
      </c>
      <c r="M80" s="849">
        <v>4.13</v>
      </c>
      <c r="N80" s="849"/>
      <c r="O80" s="849"/>
      <c r="P80" s="837"/>
      <c r="Q80" s="850"/>
    </row>
    <row r="81" spans="1:17" ht="14.45" customHeight="1" x14ac:dyDescent="0.2">
      <c r="A81" s="831" t="s">
        <v>2047</v>
      </c>
      <c r="B81" s="832" t="s">
        <v>1828</v>
      </c>
      <c r="C81" s="832" t="s">
        <v>1832</v>
      </c>
      <c r="D81" s="832" t="s">
        <v>2050</v>
      </c>
      <c r="E81" s="832" t="s">
        <v>2051</v>
      </c>
      <c r="F81" s="849"/>
      <c r="G81" s="849"/>
      <c r="H81" s="849"/>
      <c r="I81" s="849"/>
      <c r="J81" s="849"/>
      <c r="K81" s="849"/>
      <c r="L81" s="849"/>
      <c r="M81" s="849"/>
      <c r="N81" s="849">
        <v>100</v>
      </c>
      <c r="O81" s="849">
        <v>602</v>
      </c>
      <c r="P81" s="837"/>
      <c r="Q81" s="850">
        <v>6.02</v>
      </c>
    </row>
    <row r="82" spans="1:17" ht="14.45" customHeight="1" x14ac:dyDescent="0.2">
      <c r="A82" s="831" t="s">
        <v>2047</v>
      </c>
      <c r="B82" s="832" t="s">
        <v>1828</v>
      </c>
      <c r="C82" s="832" t="s">
        <v>1897</v>
      </c>
      <c r="D82" s="832" t="s">
        <v>1898</v>
      </c>
      <c r="E82" s="832" t="s">
        <v>1899</v>
      </c>
      <c r="F82" s="849"/>
      <c r="G82" s="849"/>
      <c r="H82" s="849"/>
      <c r="I82" s="849"/>
      <c r="J82" s="849"/>
      <c r="K82" s="849"/>
      <c r="L82" s="849"/>
      <c r="M82" s="849"/>
      <c r="N82" s="849">
        <v>2</v>
      </c>
      <c r="O82" s="849">
        <v>76</v>
      </c>
      <c r="P82" s="837"/>
      <c r="Q82" s="850">
        <v>38</v>
      </c>
    </row>
    <row r="83" spans="1:17" ht="14.45" customHeight="1" x14ac:dyDescent="0.2">
      <c r="A83" s="831" t="s">
        <v>2047</v>
      </c>
      <c r="B83" s="832" t="s">
        <v>1828</v>
      </c>
      <c r="C83" s="832" t="s">
        <v>1897</v>
      </c>
      <c r="D83" s="832" t="s">
        <v>1900</v>
      </c>
      <c r="E83" s="832" t="s">
        <v>1901</v>
      </c>
      <c r="F83" s="849">
        <v>4</v>
      </c>
      <c r="G83" s="849">
        <v>1776</v>
      </c>
      <c r="H83" s="849">
        <v>4</v>
      </c>
      <c r="I83" s="849">
        <v>444</v>
      </c>
      <c r="J83" s="849">
        <v>1</v>
      </c>
      <c r="K83" s="849">
        <v>444</v>
      </c>
      <c r="L83" s="849">
        <v>1</v>
      </c>
      <c r="M83" s="849">
        <v>444</v>
      </c>
      <c r="N83" s="849">
        <v>1</v>
      </c>
      <c r="O83" s="849">
        <v>447</v>
      </c>
      <c r="P83" s="837">
        <v>1.0067567567567568</v>
      </c>
      <c r="Q83" s="850">
        <v>447</v>
      </c>
    </row>
    <row r="84" spans="1:17" ht="14.45" customHeight="1" x14ac:dyDescent="0.2">
      <c r="A84" s="831" t="s">
        <v>2047</v>
      </c>
      <c r="B84" s="832" t="s">
        <v>1828</v>
      </c>
      <c r="C84" s="832" t="s">
        <v>1897</v>
      </c>
      <c r="D84" s="832" t="s">
        <v>1910</v>
      </c>
      <c r="E84" s="832" t="s">
        <v>1911</v>
      </c>
      <c r="F84" s="849">
        <v>5</v>
      </c>
      <c r="G84" s="849">
        <v>10195</v>
      </c>
      <c r="H84" s="849"/>
      <c r="I84" s="849">
        <v>2039</v>
      </c>
      <c r="J84" s="849"/>
      <c r="K84" s="849"/>
      <c r="L84" s="849"/>
      <c r="M84" s="849"/>
      <c r="N84" s="849">
        <v>4</v>
      </c>
      <c r="O84" s="849">
        <v>8188</v>
      </c>
      <c r="P84" s="837"/>
      <c r="Q84" s="850">
        <v>2047</v>
      </c>
    </row>
    <row r="85" spans="1:17" ht="14.45" customHeight="1" x14ac:dyDescent="0.2">
      <c r="A85" s="831" t="s">
        <v>2047</v>
      </c>
      <c r="B85" s="832" t="s">
        <v>1828</v>
      </c>
      <c r="C85" s="832" t="s">
        <v>1897</v>
      </c>
      <c r="D85" s="832" t="s">
        <v>1912</v>
      </c>
      <c r="E85" s="832" t="s">
        <v>1913</v>
      </c>
      <c r="F85" s="849">
        <v>1</v>
      </c>
      <c r="G85" s="849">
        <v>3059</v>
      </c>
      <c r="H85" s="849"/>
      <c r="I85" s="849">
        <v>3059</v>
      </c>
      <c r="J85" s="849"/>
      <c r="K85" s="849"/>
      <c r="L85" s="849"/>
      <c r="M85" s="849"/>
      <c r="N85" s="849"/>
      <c r="O85" s="849"/>
      <c r="P85" s="837"/>
      <c r="Q85" s="850"/>
    </row>
    <row r="86" spans="1:17" ht="14.45" customHeight="1" x14ac:dyDescent="0.2">
      <c r="A86" s="831" t="s">
        <v>2047</v>
      </c>
      <c r="B86" s="832" t="s">
        <v>1828</v>
      </c>
      <c r="C86" s="832" t="s">
        <v>1897</v>
      </c>
      <c r="D86" s="832" t="s">
        <v>1914</v>
      </c>
      <c r="E86" s="832" t="s">
        <v>1915</v>
      </c>
      <c r="F86" s="849">
        <v>7</v>
      </c>
      <c r="G86" s="849">
        <v>4669</v>
      </c>
      <c r="H86" s="849">
        <v>0.41158321579689705</v>
      </c>
      <c r="I86" s="849">
        <v>667</v>
      </c>
      <c r="J86" s="849">
        <v>17</v>
      </c>
      <c r="K86" s="849">
        <v>11344</v>
      </c>
      <c r="L86" s="849">
        <v>1</v>
      </c>
      <c r="M86" s="849">
        <v>667.29411764705878</v>
      </c>
      <c r="N86" s="849">
        <v>1</v>
      </c>
      <c r="O86" s="849">
        <v>671</v>
      </c>
      <c r="P86" s="837">
        <v>5.915021156558533E-2</v>
      </c>
      <c r="Q86" s="850">
        <v>671</v>
      </c>
    </row>
    <row r="87" spans="1:17" ht="14.45" customHeight="1" x14ac:dyDescent="0.2">
      <c r="A87" s="831" t="s">
        <v>2047</v>
      </c>
      <c r="B87" s="832" t="s">
        <v>1828</v>
      </c>
      <c r="C87" s="832" t="s">
        <v>1897</v>
      </c>
      <c r="D87" s="832" t="s">
        <v>1920</v>
      </c>
      <c r="E87" s="832" t="s">
        <v>1921</v>
      </c>
      <c r="F87" s="849">
        <v>2</v>
      </c>
      <c r="G87" s="849">
        <v>3824</v>
      </c>
      <c r="H87" s="849">
        <v>0.49941230246832963</v>
      </c>
      <c r="I87" s="849">
        <v>1912</v>
      </c>
      <c r="J87" s="849">
        <v>4</v>
      </c>
      <c r="K87" s="849">
        <v>7657</v>
      </c>
      <c r="L87" s="849">
        <v>1</v>
      </c>
      <c r="M87" s="849">
        <v>1914.25</v>
      </c>
      <c r="N87" s="849">
        <v>2</v>
      </c>
      <c r="O87" s="849">
        <v>3840</v>
      </c>
      <c r="P87" s="837">
        <v>0.50150189369204645</v>
      </c>
      <c r="Q87" s="850">
        <v>1920</v>
      </c>
    </row>
    <row r="88" spans="1:17" ht="14.45" customHeight="1" x14ac:dyDescent="0.2">
      <c r="A88" s="831" t="s">
        <v>2047</v>
      </c>
      <c r="B88" s="832" t="s">
        <v>1828</v>
      </c>
      <c r="C88" s="832" t="s">
        <v>1897</v>
      </c>
      <c r="D88" s="832" t="s">
        <v>1924</v>
      </c>
      <c r="E88" s="832" t="s">
        <v>1925</v>
      </c>
      <c r="F88" s="849">
        <v>5</v>
      </c>
      <c r="G88" s="849">
        <v>6065</v>
      </c>
      <c r="H88" s="849">
        <v>0.71369734055071776</v>
      </c>
      <c r="I88" s="849">
        <v>1213</v>
      </c>
      <c r="J88" s="849">
        <v>7</v>
      </c>
      <c r="K88" s="849">
        <v>8498</v>
      </c>
      <c r="L88" s="849">
        <v>1</v>
      </c>
      <c r="M88" s="849">
        <v>1214</v>
      </c>
      <c r="N88" s="849">
        <v>2</v>
      </c>
      <c r="O88" s="849">
        <v>2438</v>
      </c>
      <c r="P88" s="837">
        <v>0.28689103318427867</v>
      </c>
      <c r="Q88" s="850">
        <v>1219</v>
      </c>
    </row>
    <row r="89" spans="1:17" ht="14.45" customHeight="1" x14ac:dyDescent="0.2">
      <c r="A89" s="831" t="s">
        <v>2047</v>
      </c>
      <c r="B89" s="832" t="s">
        <v>1828</v>
      </c>
      <c r="C89" s="832" t="s">
        <v>1897</v>
      </c>
      <c r="D89" s="832" t="s">
        <v>1928</v>
      </c>
      <c r="E89" s="832" t="s">
        <v>1929</v>
      </c>
      <c r="F89" s="849">
        <v>30</v>
      </c>
      <c r="G89" s="849">
        <v>20460</v>
      </c>
      <c r="H89" s="849">
        <v>0.58823529411764708</v>
      </c>
      <c r="I89" s="849">
        <v>682</v>
      </c>
      <c r="J89" s="849">
        <v>51</v>
      </c>
      <c r="K89" s="849">
        <v>34782</v>
      </c>
      <c r="L89" s="849">
        <v>1</v>
      </c>
      <c r="M89" s="849">
        <v>682</v>
      </c>
      <c r="N89" s="849">
        <v>37</v>
      </c>
      <c r="O89" s="849">
        <v>25345</v>
      </c>
      <c r="P89" s="837">
        <v>0.72868150192628367</v>
      </c>
      <c r="Q89" s="850">
        <v>685</v>
      </c>
    </row>
    <row r="90" spans="1:17" ht="14.45" customHeight="1" x14ac:dyDescent="0.2">
      <c r="A90" s="831" t="s">
        <v>2047</v>
      </c>
      <c r="B90" s="832" t="s">
        <v>1828</v>
      </c>
      <c r="C90" s="832" t="s">
        <v>1897</v>
      </c>
      <c r="D90" s="832" t="s">
        <v>1932</v>
      </c>
      <c r="E90" s="832" t="s">
        <v>1933</v>
      </c>
      <c r="F90" s="849">
        <v>2</v>
      </c>
      <c r="G90" s="849">
        <v>5276</v>
      </c>
      <c r="H90" s="849"/>
      <c r="I90" s="849">
        <v>2638</v>
      </c>
      <c r="J90" s="849"/>
      <c r="K90" s="849"/>
      <c r="L90" s="849"/>
      <c r="M90" s="849"/>
      <c r="N90" s="849"/>
      <c r="O90" s="849"/>
      <c r="P90" s="837"/>
      <c r="Q90" s="850"/>
    </row>
    <row r="91" spans="1:17" ht="14.45" customHeight="1" x14ac:dyDescent="0.2">
      <c r="A91" s="831" t="s">
        <v>2047</v>
      </c>
      <c r="B91" s="832" t="s">
        <v>1828</v>
      </c>
      <c r="C91" s="832" t="s">
        <v>1897</v>
      </c>
      <c r="D91" s="832" t="s">
        <v>1934</v>
      </c>
      <c r="E91" s="832" t="s">
        <v>1935</v>
      </c>
      <c r="F91" s="849">
        <v>142</v>
      </c>
      <c r="G91" s="849">
        <v>259150</v>
      </c>
      <c r="H91" s="849">
        <v>1.0512758103119548</v>
      </c>
      <c r="I91" s="849">
        <v>1825</v>
      </c>
      <c r="J91" s="849">
        <v>135</v>
      </c>
      <c r="K91" s="849">
        <v>246510</v>
      </c>
      <c r="L91" s="849">
        <v>1</v>
      </c>
      <c r="M91" s="849">
        <v>1826</v>
      </c>
      <c r="N91" s="849">
        <v>125</v>
      </c>
      <c r="O91" s="849">
        <v>228875</v>
      </c>
      <c r="P91" s="837">
        <v>0.92846132002758508</v>
      </c>
      <c r="Q91" s="850">
        <v>1831</v>
      </c>
    </row>
    <row r="92" spans="1:17" ht="14.45" customHeight="1" x14ac:dyDescent="0.2">
      <c r="A92" s="831" t="s">
        <v>2047</v>
      </c>
      <c r="B92" s="832" t="s">
        <v>1828</v>
      </c>
      <c r="C92" s="832" t="s">
        <v>1897</v>
      </c>
      <c r="D92" s="832" t="s">
        <v>1936</v>
      </c>
      <c r="E92" s="832" t="s">
        <v>1937</v>
      </c>
      <c r="F92" s="849">
        <v>41</v>
      </c>
      <c r="G92" s="849">
        <v>17589</v>
      </c>
      <c r="H92" s="849">
        <v>1.7043604651162791</v>
      </c>
      <c r="I92" s="849">
        <v>429</v>
      </c>
      <c r="J92" s="849">
        <v>24</v>
      </c>
      <c r="K92" s="849">
        <v>10320</v>
      </c>
      <c r="L92" s="849">
        <v>1</v>
      </c>
      <c r="M92" s="849">
        <v>430</v>
      </c>
      <c r="N92" s="849">
        <v>23</v>
      </c>
      <c r="O92" s="849">
        <v>9913</v>
      </c>
      <c r="P92" s="837">
        <v>0.96056201550387599</v>
      </c>
      <c r="Q92" s="850">
        <v>431</v>
      </c>
    </row>
    <row r="93" spans="1:17" ht="14.45" customHeight="1" x14ac:dyDescent="0.2">
      <c r="A93" s="831" t="s">
        <v>2047</v>
      </c>
      <c r="B93" s="832" t="s">
        <v>1828</v>
      </c>
      <c r="C93" s="832" t="s">
        <v>1897</v>
      </c>
      <c r="D93" s="832" t="s">
        <v>2012</v>
      </c>
      <c r="E93" s="832" t="s">
        <v>2013</v>
      </c>
      <c r="F93" s="849">
        <v>31</v>
      </c>
      <c r="G93" s="849">
        <v>449717</v>
      </c>
      <c r="H93" s="849">
        <v>0.68880658852216214</v>
      </c>
      <c r="I93" s="849">
        <v>14507</v>
      </c>
      <c r="J93" s="849">
        <v>45</v>
      </c>
      <c r="K93" s="849">
        <v>652893</v>
      </c>
      <c r="L93" s="849">
        <v>1</v>
      </c>
      <c r="M93" s="849">
        <v>14508.733333333334</v>
      </c>
      <c r="N93" s="849">
        <v>49</v>
      </c>
      <c r="O93" s="849">
        <v>711235</v>
      </c>
      <c r="P93" s="837">
        <v>1.0893592058729378</v>
      </c>
      <c r="Q93" s="850">
        <v>14515</v>
      </c>
    </row>
    <row r="94" spans="1:17" ht="14.45" customHeight="1" x14ac:dyDescent="0.2">
      <c r="A94" s="831" t="s">
        <v>2047</v>
      </c>
      <c r="B94" s="832" t="s">
        <v>1828</v>
      </c>
      <c r="C94" s="832" t="s">
        <v>1897</v>
      </c>
      <c r="D94" s="832" t="s">
        <v>1946</v>
      </c>
      <c r="E94" s="832" t="s">
        <v>1947</v>
      </c>
      <c r="F94" s="849">
        <v>9</v>
      </c>
      <c r="G94" s="849">
        <v>5490</v>
      </c>
      <c r="H94" s="849">
        <v>4.4926350245499185</v>
      </c>
      <c r="I94" s="849">
        <v>610</v>
      </c>
      <c r="J94" s="849">
        <v>2</v>
      </c>
      <c r="K94" s="849">
        <v>1222</v>
      </c>
      <c r="L94" s="849">
        <v>1</v>
      </c>
      <c r="M94" s="849">
        <v>611</v>
      </c>
      <c r="N94" s="849">
        <v>3</v>
      </c>
      <c r="O94" s="849">
        <v>1842</v>
      </c>
      <c r="P94" s="837">
        <v>1.5073649754500817</v>
      </c>
      <c r="Q94" s="850">
        <v>614</v>
      </c>
    </row>
    <row r="95" spans="1:17" ht="14.45" customHeight="1" x14ac:dyDescent="0.2">
      <c r="A95" s="831" t="s">
        <v>2047</v>
      </c>
      <c r="B95" s="832" t="s">
        <v>1828</v>
      </c>
      <c r="C95" s="832" t="s">
        <v>1897</v>
      </c>
      <c r="D95" s="832" t="s">
        <v>1950</v>
      </c>
      <c r="E95" s="832" t="s">
        <v>1951</v>
      </c>
      <c r="F95" s="849"/>
      <c r="G95" s="849"/>
      <c r="H95" s="849"/>
      <c r="I95" s="849"/>
      <c r="J95" s="849">
        <v>1</v>
      </c>
      <c r="K95" s="849">
        <v>438</v>
      </c>
      <c r="L95" s="849">
        <v>1</v>
      </c>
      <c r="M95" s="849">
        <v>438</v>
      </c>
      <c r="N95" s="849">
        <v>2</v>
      </c>
      <c r="O95" s="849">
        <v>876</v>
      </c>
      <c r="P95" s="837">
        <v>2</v>
      </c>
      <c r="Q95" s="850">
        <v>438</v>
      </c>
    </row>
    <row r="96" spans="1:17" ht="14.45" customHeight="1" x14ac:dyDescent="0.2">
      <c r="A96" s="831" t="s">
        <v>2047</v>
      </c>
      <c r="B96" s="832" t="s">
        <v>1828</v>
      </c>
      <c r="C96" s="832" t="s">
        <v>1897</v>
      </c>
      <c r="D96" s="832" t="s">
        <v>2045</v>
      </c>
      <c r="E96" s="832" t="s">
        <v>2046</v>
      </c>
      <c r="F96" s="849">
        <v>0</v>
      </c>
      <c r="G96" s="849">
        <v>0</v>
      </c>
      <c r="H96" s="849"/>
      <c r="I96" s="849"/>
      <c r="J96" s="849"/>
      <c r="K96" s="849"/>
      <c r="L96" s="849"/>
      <c r="M96" s="849"/>
      <c r="N96" s="849"/>
      <c r="O96" s="849"/>
      <c r="P96" s="837"/>
      <c r="Q96" s="850"/>
    </row>
    <row r="97" spans="1:17" ht="14.45" customHeight="1" x14ac:dyDescent="0.2">
      <c r="A97" s="831" t="s">
        <v>2047</v>
      </c>
      <c r="B97" s="832" t="s">
        <v>1828</v>
      </c>
      <c r="C97" s="832" t="s">
        <v>1897</v>
      </c>
      <c r="D97" s="832" t="s">
        <v>1952</v>
      </c>
      <c r="E97" s="832" t="s">
        <v>1953</v>
      </c>
      <c r="F97" s="849">
        <v>11</v>
      </c>
      <c r="G97" s="849">
        <v>14762</v>
      </c>
      <c r="H97" s="849">
        <v>0.73289643530930393</v>
      </c>
      <c r="I97" s="849">
        <v>1342</v>
      </c>
      <c r="J97" s="849">
        <v>15</v>
      </c>
      <c r="K97" s="849">
        <v>20142</v>
      </c>
      <c r="L97" s="849">
        <v>1</v>
      </c>
      <c r="M97" s="849">
        <v>1342.8</v>
      </c>
      <c r="N97" s="849">
        <v>6</v>
      </c>
      <c r="O97" s="849">
        <v>8082</v>
      </c>
      <c r="P97" s="837">
        <v>0.40125111706881145</v>
      </c>
      <c r="Q97" s="850">
        <v>1347</v>
      </c>
    </row>
    <row r="98" spans="1:17" ht="14.45" customHeight="1" x14ac:dyDescent="0.2">
      <c r="A98" s="831" t="s">
        <v>2047</v>
      </c>
      <c r="B98" s="832" t="s">
        <v>1828</v>
      </c>
      <c r="C98" s="832" t="s">
        <v>1897</v>
      </c>
      <c r="D98" s="832" t="s">
        <v>1954</v>
      </c>
      <c r="E98" s="832" t="s">
        <v>1955</v>
      </c>
      <c r="F98" s="849">
        <v>69</v>
      </c>
      <c r="G98" s="849">
        <v>35121</v>
      </c>
      <c r="H98" s="849">
        <v>0.67497549631964326</v>
      </c>
      <c r="I98" s="849">
        <v>509</v>
      </c>
      <c r="J98" s="849">
        <v>102</v>
      </c>
      <c r="K98" s="849">
        <v>52033</v>
      </c>
      <c r="L98" s="849">
        <v>1</v>
      </c>
      <c r="M98" s="849">
        <v>510.12745098039215</v>
      </c>
      <c r="N98" s="849">
        <v>65</v>
      </c>
      <c r="O98" s="849">
        <v>33280</v>
      </c>
      <c r="P98" s="837">
        <v>0.6395941037418561</v>
      </c>
      <c r="Q98" s="850">
        <v>512</v>
      </c>
    </row>
    <row r="99" spans="1:17" ht="14.45" customHeight="1" x14ac:dyDescent="0.2">
      <c r="A99" s="831" t="s">
        <v>2047</v>
      </c>
      <c r="B99" s="832" t="s">
        <v>1828</v>
      </c>
      <c r="C99" s="832" t="s">
        <v>1897</v>
      </c>
      <c r="D99" s="832" t="s">
        <v>1956</v>
      </c>
      <c r="E99" s="832" t="s">
        <v>1957</v>
      </c>
      <c r="F99" s="849">
        <v>2</v>
      </c>
      <c r="G99" s="849">
        <v>4660</v>
      </c>
      <c r="H99" s="849">
        <v>0.49935705100728678</v>
      </c>
      <c r="I99" s="849">
        <v>2330</v>
      </c>
      <c r="J99" s="849">
        <v>4</v>
      </c>
      <c r="K99" s="849">
        <v>9332</v>
      </c>
      <c r="L99" s="849">
        <v>1</v>
      </c>
      <c r="M99" s="849">
        <v>2333</v>
      </c>
      <c r="N99" s="849">
        <v>4</v>
      </c>
      <c r="O99" s="849">
        <v>9368</v>
      </c>
      <c r="P99" s="837">
        <v>1.0038576939562796</v>
      </c>
      <c r="Q99" s="850">
        <v>2342</v>
      </c>
    </row>
    <row r="100" spans="1:17" ht="14.45" customHeight="1" x14ac:dyDescent="0.2">
      <c r="A100" s="831" t="s">
        <v>2047</v>
      </c>
      <c r="B100" s="832" t="s">
        <v>1828</v>
      </c>
      <c r="C100" s="832" t="s">
        <v>1897</v>
      </c>
      <c r="D100" s="832" t="s">
        <v>1958</v>
      </c>
      <c r="E100" s="832" t="s">
        <v>1959</v>
      </c>
      <c r="F100" s="849"/>
      <c r="G100" s="849"/>
      <c r="H100" s="849"/>
      <c r="I100" s="849"/>
      <c r="J100" s="849">
        <v>1</v>
      </c>
      <c r="K100" s="849">
        <v>2649</v>
      </c>
      <c r="L100" s="849">
        <v>1</v>
      </c>
      <c r="M100" s="849">
        <v>2649</v>
      </c>
      <c r="N100" s="849">
        <v>2</v>
      </c>
      <c r="O100" s="849">
        <v>5316</v>
      </c>
      <c r="P100" s="837">
        <v>2.0067950169875424</v>
      </c>
      <c r="Q100" s="850">
        <v>2658</v>
      </c>
    </row>
    <row r="101" spans="1:17" ht="14.45" customHeight="1" x14ac:dyDescent="0.2">
      <c r="A101" s="831" t="s">
        <v>2047</v>
      </c>
      <c r="B101" s="832" t="s">
        <v>1828</v>
      </c>
      <c r="C101" s="832" t="s">
        <v>1897</v>
      </c>
      <c r="D101" s="832" t="s">
        <v>1976</v>
      </c>
      <c r="E101" s="832" t="s">
        <v>1977</v>
      </c>
      <c r="F101" s="849">
        <v>3</v>
      </c>
      <c r="G101" s="849">
        <v>2157</v>
      </c>
      <c r="H101" s="849">
        <v>0.75</v>
      </c>
      <c r="I101" s="849">
        <v>719</v>
      </c>
      <c r="J101" s="849">
        <v>4</v>
      </c>
      <c r="K101" s="849">
        <v>2876</v>
      </c>
      <c r="L101" s="849">
        <v>1</v>
      </c>
      <c r="M101" s="849">
        <v>719</v>
      </c>
      <c r="N101" s="849">
        <v>4</v>
      </c>
      <c r="O101" s="849">
        <v>2888</v>
      </c>
      <c r="P101" s="837">
        <v>1.0041724617524339</v>
      </c>
      <c r="Q101" s="850">
        <v>722</v>
      </c>
    </row>
    <row r="102" spans="1:17" ht="14.45" customHeight="1" x14ac:dyDescent="0.2">
      <c r="A102" s="831" t="s">
        <v>2047</v>
      </c>
      <c r="B102" s="832" t="s">
        <v>1828</v>
      </c>
      <c r="C102" s="832" t="s">
        <v>1897</v>
      </c>
      <c r="D102" s="832" t="s">
        <v>1978</v>
      </c>
      <c r="E102" s="832" t="s">
        <v>1979</v>
      </c>
      <c r="F102" s="849"/>
      <c r="G102" s="849"/>
      <c r="H102" s="849"/>
      <c r="I102" s="849"/>
      <c r="J102" s="849"/>
      <c r="K102" s="849"/>
      <c r="L102" s="849"/>
      <c r="M102" s="849"/>
      <c r="N102" s="849">
        <v>1</v>
      </c>
      <c r="O102" s="849">
        <v>1944</v>
      </c>
      <c r="P102" s="837"/>
      <c r="Q102" s="850">
        <v>1944</v>
      </c>
    </row>
    <row r="103" spans="1:17" ht="14.45" customHeight="1" x14ac:dyDescent="0.2">
      <c r="A103" s="831" t="s">
        <v>2047</v>
      </c>
      <c r="B103" s="832" t="s">
        <v>1828</v>
      </c>
      <c r="C103" s="832" t="s">
        <v>1897</v>
      </c>
      <c r="D103" s="832" t="s">
        <v>1980</v>
      </c>
      <c r="E103" s="832" t="s">
        <v>1981</v>
      </c>
      <c r="F103" s="849">
        <v>1</v>
      </c>
      <c r="G103" s="849">
        <v>1735</v>
      </c>
      <c r="H103" s="849"/>
      <c r="I103" s="849">
        <v>1735</v>
      </c>
      <c r="J103" s="849"/>
      <c r="K103" s="849"/>
      <c r="L103" s="849"/>
      <c r="M103" s="849"/>
      <c r="N103" s="849"/>
      <c r="O103" s="849"/>
      <c r="P103" s="837"/>
      <c r="Q103" s="850"/>
    </row>
    <row r="104" spans="1:17" ht="14.45" customHeight="1" x14ac:dyDescent="0.2">
      <c r="A104" s="831" t="s">
        <v>2052</v>
      </c>
      <c r="B104" s="832" t="s">
        <v>1828</v>
      </c>
      <c r="C104" s="832" t="s">
        <v>1829</v>
      </c>
      <c r="D104" s="832" t="s">
        <v>1995</v>
      </c>
      <c r="E104" s="832" t="s">
        <v>1994</v>
      </c>
      <c r="F104" s="849">
        <v>4.2</v>
      </c>
      <c r="G104" s="849">
        <v>7639.9699999999993</v>
      </c>
      <c r="H104" s="849">
        <v>1.8239390553677497</v>
      </c>
      <c r="I104" s="849">
        <v>1819.0404761904761</v>
      </c>
      <c r="J104" s="849">
        <v>3.5500000000000003</v>
      </c>
      <c r="K104" s="849">
        <v>4188.7199999999993</v>
      </c>
      <c r="L104" s="849">
        <v>1</v>
      </c>
      <c r="M104" s="849">
        <v>1179.9211267605631</v>
      </c>
      <c r="N104" s="849"/>
      <c r="O104" s="849"/>
      <c r="P104" s="837"/>
      <c r="Q104" s="850"/>
    </row>
    <row r="105" spans="1:17" ht="14.45" customHeight="1" x14ac:dyDescent="0.2">
      <c r="A105" s="831" t="s">
        <v>2052</v>
      </c>
      <c r="B105" s="832" t="s">
        <v>1828</v>
      </c>
      <c r="C105" s="832" t="s">
        <v>1829</v>
      </c>
      <c r="D105" s="832" t="s">
        <v>1998</v>
      </c>
      <c r="E105" s="832" t="s">
        <v>1994</v>
      </c>
      <c r="F105" s="849"/>
      <c r="G105" s="849"/>
      <c r="H105" s="849"/>
      <c r="I105" s="849"/>
      <c r="J105" s="849"/>
      <c r="K105" s="849"/>
      <c r="L105" s="849"/>
      <c r="M105" s="849"/>
      <c r="N105" s="849">
        <v>1.58</v>
      </c>
      <c r="O105" s="849">
        <v>1035.72</v>
      </c>
      <c r="P105" s="837"/>
      <c r="Q105" s="850">
        <v>655.51898734177212</v>
      </c>
    </row>
    <row r="106" spans="1:17" ht="14.45" customHeight="1" x14ac:dyDescent="0.2">
      <c r="A106" s="831" t="s">
        <v>2052</v>
      </c>
      <c r="B106" s="832" t="s">
        <v>1828</v>
      </c>
      <c r="C106" s="832" t="s">
        <v>1832</v>
      </c>
      <c r="D106" s="832" t="s">
        <v>1837</v>
      </c>
      <c r="E106" s="832" t="s">
        <v>1838</v>
      </c>
      <c r="F106" s="849"/>
      <c r="G106" s="849"/>
      <c r="H106" s="849"/>
      <c r="I106" s="849"/>
      <c r="J106" s="849">
        <v>180</v>
      </c>
      <c r="K106" s="849">
        <v>1323</v>
      </c>
      <c r="L106" s="849">
        <v>1</v>
      </c>
      <c r="M106" s="849">
        <v>7.35</v>
      </c>
      <c r="N106" s="849"/>
      <c r="O106" s="849"/>
      <c r="P106" s="837"/>
      <c r="Q106" s="850"/>
    </row>
    <row r="107" spans="1:17" ht="14.45" customHeight="1" x14ac:dyDescent="0.2">
      <c r="A107" s="831" t="s">
        <v>2052</v>
      </c>
      <c r="B107" s="832" t="s">
        <v>1828</v>
      </c>
      <c r="C107" s="832" t="s">
        <v>1832</v>
      </c>
      <c r="D107" s="832" t="s">
        <v>1843</v>
      </c>
      <c r="E107" s="832" t="s">
        <v>1844</v>
      </c>
      <c r="F107" s="849">
        <v>375</v>
      </c>
      <c r="G107" s="849">
        <v>1983.75</v>
      </c>
      <c r="H107" s="849"/>
      <c r="I107" s="849">
        <v>5.29</v>
      </c>
      <c r="J107" s="849"/>
      <c r="K107" s="849"/>
      <c r="L107" s="849"/>
      <c r="M107" s="849"/>
      <c r="N107" s="849"/>
      <c r="O107" s="849"/>
      <c r="P107" s="837"/>
      <c r="Q107" s="850"/>
    </row>
    <row r="108" spans="1:17" ht="14.45" customHeight="1" x14ac:dyDescent="0.2">
      <c r="A108" s="831" t="s">
        <v>2052</v>
      </c>
      <c r="B108" s="832" t="s">
        <v>1828</v>
      </c>
      <c r="C108" s="832" t="s">
        <v>1832</v>
      </c>
      <c r="D108" s="832" t="s">
        <v>1855</v>
      </c>
      <c r="E108" s="832" t="s">
        <v>1856</v>
      </c>
      <c r="F108" s="849"/>
      <c r="G108" s="849"/>
      <c r="H108" s="849"/>
      <c r="I108" s="849"/>
      <c r="J108" s="849"/>
      <c r="K108" s="849"/>
      <c r="L108" s="849"/>
      <c r="M108" s="849"/>
      <c r="N108" s="849">
        <v>100</v>
      </c>
      <c r="O108" s="849">
        <v>770</v>
      </c>
      <c r="P108" s="837"/>
      <c r="Q108" s="850">
        <v>7.7</v>
      </c>
    </row>
    <row r="109" spans="1:17" ht="14.45" customHeight="1" x14ac:dyDescent="0.2">
      <c r="A109" s="831" t="s">
        <v>2052</v>
      </c>
      <c r="B109" s="832" t="s">
        <v>1828</v>
      </c>
      <c r="C109" s="832" t="s">
        <v>1832</v>
      </c>
      <c r="D109" s="832" t="s">
        <v>1867</v>
      </c>
      <c r="E109" s="832" t="s">
        <v>1868</v>
      </c>
      <c r="F109" s="849">
        <v>641</v>
      </c>
      <c r="G109" s="849">
        <v>2416.5700000000002</v>
      </c>
      <c r="H109" s="849">
        <v>0.93394009661835753</v>
      </c>
      <c r="I109" s="849">
        <v>3.7700000000000005</v>
      </c>
      <c r="J109" s="849">
        <v>690</v>
      </c>
      <c r="K109" s="849">
        <v>2587.5</v>
      </c>
      <c r="L109" s="849">
        <v>1</v>
      </c>
      <c r="M109" s="849">
        <v>3.75</v>
      </c>
      <c r="N109" s="849"/>
      <c r="O109" s="849"/>
      <c r="P109" s="837"/>
      <c r="Q109" s="850"/>
    </row>
    <row r="110" spans="1:17" ht="14.45" customHeight="1" x14ac:dyDescent="0.2">
      <c r="A110" s="831" t="s">
        <v>2052</v>
      </c>
      <c r="B110" s="832" t="s">
        <v>1828</v>
      </c>
      <c r="C110" s="832" t="s">
        <v>1832</v>
      </c>
      <c r="D110" s="832" t="s">
        <v>2000</v>
      </c>
      <c r="E110" s="832" t="s">
        <v>2001</v>
      </c>
      <c r="F110" s="849">
        <v>2670</v>
      </c>
      <c r="G110" s="849">
        <v>90064.16</v>
      </c>
      <c r="H110" s="849">
        <v>1.4464497049497742</v>
      </c>
      <c r="I110" s="849">
        <v>33.731895131086141</v>
      </c>
      <c r="J110" s="849">
        <v>1826</v>
      </c>
      <c r="K110" s="849">
        <v>62265.67</v>
      </c>
      <c r="L110" s="849">
        <v>1</v>
      </c>
      <c r="M110" s="849">
        <v>34.099490690032859</v>
      </c>
      <c r="N110" s="849">
        <v>1787</v>
      </c>
      <c r="O110" s="849">
        <v>60835.94</v>
      </c>
      <c r="P110" s="837">
        <v>0.97703822989457922</v>
      </c>
      <c r="Q110" s="850">
        <v>34.043614997202013</v>
      </c>
    </row>
    <row r="111" spans="1:17" ht="14.45" customHeight="1" x14ac:dyDescent="0.2">
      <c r="A111" s="831" t="s">
        <v>2052</v>
      </c>
      <c r="B111" s="832" t="s">
        <v>1828</v>
      </c>
      <c r="C111" s="832" t="s">
        <v>1832</v>
      </c>
      <c r="D111" s="832" t="s">
        <v>1875</v>
      </c>
      <c r="E111" s="832" t="s">
        <v>1876</v>
      </c>
      <c r="F111" s="849">
        <v>6290</v>
      </c>
      <c r="G111" s="849">
        <v>127650.7</v>
      </c>
      <c r="H111" s="849">
        <v>1.09474787189985</v>
      </c>
      <c r="I111" s="849">
        <v>20.29422893481717</v>
      </c>
      <c r="J111" s="849">
        <v>5664</v>
      </c>
      <c r="K111" s="849">
        <v>116602.83000000002</v>
      </c>
      <c r="L111" s="849">
        <v>1</v>
      </c>
      <c r="M111" s="849">
        <v>20.586657838983054</v>
      </c>
      <c r="N111" s="849">
        <v>11608</v>
      </c>
      <c r="O111" s="849">
        <v>236731.36000000002</v>
      </c>
      <c r="P111" s="837">
        <v>2.0302368304439953</v>
      </c>
      <c r="Q111" s="850">
        <v>20.393811164713991</v>
      </c>
    </row>
    <row r="112" spans="1:17" ht="14.45" customHeight="1" x14ac:dyDescent="0.2">
      <c r="A112" s="831" t="s">
        <v>2052</v>
      </c>
      <c r="B112" s="832" t="s">
        <v>1828</v>
      </c>
      <c r="C112" s="832" t="s">
        <v>1832</v>
      </c>
      <c r="D112" s="832" t="s">
        <v>2004</v>
      </c>
      <c r="E112" s="832" t="s">
        <v>2006</v>
      </c>
      <c r="F112" s="849">
        <v>116</v>
      </c>
      <c r="G112" s="849">
        <v>6625.92</v>
      </c>
      <c r="H112" s="849"/>
      <c r="I112" s="849">
        <v>57.12</v>
      </c>
      <c r="J112" s="849"/>
      <c r="K112" s="849"/>
      <c r="L112" s="849"/>
      <c r="M112" s="849"/>
      <c r="N112" s="849"/>
      <c r="O112" s="849"/>
      <c r="P112" s="837"/>
      <c r="Q112" s="850"/>
    </row>
    <row r="113" spans="1:17" ht="14.45" customHeight="1" x14ac:dyDescent="0.2">
      <c r="A113" s="831" t="s">
        <v>2052</v>
      </c>
      <c r="B113" s="832" t="s">
        <v>1828</v>
      </c>
      <c r="C113" s="832" t="s">
        <v>1832</v>
      </c>
      <c r="D113" s="832" t="s">
        <v>1885</v>
      </c>
      <c r="E113" s="832"/>
      <c r="F113" s="849"/>
      <c r="G113" s="849"/>
      <c r="H113" s="849"/>
      <c r="I113" s="849"/>
      <c r="J113" s="849">
        <v>300</v>
      </c>
      <c r="K113" s="849">
        <v>2562</v>
      </c>
      <c r="L113" s="849">
        <v>1</v>
      </c>
      <c r="M113" s="849">
        <v>8.5399999999999991</v>
      </c>
      <c r="N113" s="849"/>
      <c r="O113" s="849"/>
      <c r="P113" s="837"/>
      <c r="Q113" s="850"/>
    </row>
    <row r="114" spans="1:17" ht="14.45" customHeight="1" x14ac:dyDescent="0.2">
      <c r="A114" s="831" t="s">
        <v>2052</v>
      </c>
      <c r="B114" s="832" t="s">
        <v>1828</v>
      </c>
      <c r="C114" s="832" t="s">
        <v>1832</v>
      </c>
      <c r="D114" s="832" t="s">
        <v>1891</v>
      </c>
      <c r="E114" s="832" t="s">
        <v>1892</v>
      </c>
      <c r="F114" s="849"/>
      <c r="G114" s="849"/>
      <c r="H114" s="849"/>
      <c r="I114" s="849"/>
      <c r="J114" s="849"/>
      <c r="K114" s="849"/>
      <c r="L114" s="849"/>
      <c r="M114" s="849"/>
      <c r="N114" s="849">
        <v>700</v>
      </c>
      <c r="O114" s="849">
        <v>4543</v>
      </c>
      <c r="P114" s="837"/>
      <c r="Q114" s="850">
        <v>6.49</v>
      </c>
    </row>
    <row r="115" spans="1:17" ht="14.45" customHeight="1" x14ac:dyDescent="0.2">
      <c r="A115" s="831" t="s">
        <v>2052</v>
      </c>
      <c r="B115" s="832" t="s">
        <v>1828</v>
      </c>
      <c r="C115" s="832" t="s">
        <v>1897</v>
      </c>
      <c r="D115" s="832" t="s">
        <v>1898</v>
      </c>
      <c r="E115" s="832" t="s">
        <v>1899</v>
      </c>
      <c r="F115" s="849"/>
      <c r="G115" s="849"/>
      <c r="H115" s="849"/>
      <c r="I115" s="849"/>
      <c r="J115" s="849"/>
      <c r="K115" s="849"/>
      <c r="L115" s="849"/>
      <c r="M115" s="849"/>
      <c r="N115" s="849">
        <v>1</v>
      </c>
      <c r="O115" s="849">
        <v>38</v>
      </c>
      <c r="P115" s="837"/>
      <c r="Q115" s="850">
        <v>38</v>
      </c>
    </row>
    <row r="116" spans="1:17" ht="14.45" customHeight="1" x14ac:dyDescent="0.2">
      <c r="A116" s="831" t="s">
        <v>2052</v>
      </c>
      <c r="B116" s="832" t="s">
        <v>1828</v>
      </c>
      <c r="C116" s="832" t="s">
        <v>1897</v>
      </c>
      <c r="D116" s="832" t="s">
        <v>1900</v>
      </c>
      <c r="E116" s="832" t="s">
        <v>1901</v>
      </c>
      <c r="F116" s="849"/>
      <c r="G116" s="849"/>
      <c r="H116" s="849"/>
      <c r="I116" s="849"/>
      <c r="J116" s="849">
        <v>1</v>
      </c>
      <c r="K116" s="849">
        <v>444</v>
      </c>
      <c r="L116" s="849">
        <v>1</v>
      </c>
      <c r="M116" s="849">
        <v>444</v>
      </c>
      <c r="N116" s="849"/>
      <c r="O116" s="849"/>
      <c r="P116" s="837"/>
      <c r="Q116" s="850"/>
    </row>
    <row r="117" spans="1:17" ht="14.45" customHeight="1" x14ac:dyDescent="0.2">
      <c r="A117" s="831" t="s">
        <v>2052</v>
      </c>
      <c r="B117" s="832" t="s">
        <v>1828</v>
      </c>
      <c r="C117" s="832" t="s">
        <v>1897</v>
      </c>
      <c r="D117" s="832" t="s">
        <v>1930</v>
      </c>
      <c r="E117" s="832" t="s">
        <v>1931</v>
      </c>
      <c r="F117" s="849">
        <v>1</v>
      </c>
      <c r="G117" s="849">
        <v>717</v>
      </c>
      <c r="H117" s="849"/>
      <c r="I117" s="849">
        <v>717</v>
      </c>
      <c r="J117" s="849"/>
      <c r="K117" s="849"/>
      <c r="L117" s="849"/>
      <c r="M117" s="849"/>
      <c r="N117" s="849">
        <v>1</v>
      </c>
      <c r="O117" s="849">
        <v>720</v>
      </c>
      <c r="P117" s="837"/>
      <c r="Q117" s="850">
        <v>720</v>
      </c>
    </row>
    <row r="118" spans="1:17" ht="14.45" customHeight="1" x14ac:dyDescent="0.2">
      <c r="A118" s="831" t="s">
        <v>2052</v>
      </c>
      <c r="B118" s="832" t="s">
        <v>1828</v>
      </c>
      <c r="C118" s="832" t="s">
        <v>1897</v>
      </c>
      <c r="D118" s="832" t="s">
        <v>1932</v>
      </c>
      <c r="E118" s="832" t="s">
        <v>1933</v>
      </c>
      <c r="F118" s="849">
        <v>2</v>
      </c>
      <c r="G118" s="849">
        <v>5276</v>
      </c>
      <c r="H118" s="849"/>
      <c r="I118" s="849">
        <v>2638</v>
      </c>
      <c r="J118" s="849"/>
      <c r="K118" s="849"/>
      <c r="L118" s="849"/>
      <c r="M118" s="849"/>
      <c r="N118" s="849"/>
      <c r="O118" s="849"/>
      <c r="P118" s="837"/>
      <c r="Q118" s="850"/>
    </row>
    <row r="119" spans="1:17" ht="14.45" customHeight="1" x14ac:dyDescent="0.2">
      <c r="A119" s="831" t="s">
        <v>2052</v>
      </c>
      <c r="B119" s="832" t="s">
        <v>1828</v>
      </c>
      <c r="C119" s="832" t="s">
        <v>1897</v>
      </c>
      <c r="D119" s="832" t="s">
        <v>1934</v>
      </c>
      <c r="E119" s="832" t="s">
        <v>1935</v>
      </c>
      <c r="F119" s="849">
        <v>10</v>
      </c>
      <c r="G119" s="849">
        <v>18250</v>
      </c>
      <c r="H119" s="849">
        <v>1.4277890783914879</v>
      </c>
      <c r="I119" s="849">
        <v>1825</v>
      </c>
      <c r="J119" s="849">
        <v>7</v>
      </c>
      <c r="K119" s="849">
        <v>12782</v>
      </c>
      <c r="L119" s="849">
        <v>1</v>
      </c>
      <c r="M119" s="849">
        <v>1826</v>
      </c>
      <c r="N119" s="849">
        <v>6</v>
      </c>
      <c r="O119" s="849">
        <v>10986</v>
      </c>
      <c r="P119" s="837">
        <v>0.85948990768267874</v>
      </c>
      <c r="Q119" s="850">
        <v>1831</v>
      </c>
    </row>
    <row r="120" spans="1:17" ht="14.45" customHeight="1" x14ac:dyDescent="0.2">
      <c r="A120" s="831" t="s">
        <v>2052</v>
      </c>
      <c r="B120" s="832" t="s">
        <v>1828</v>
      </c>
      <c r="C120" s="832" t="s">
        <v>1897</v>
      </c>
      <c r="D120" s="832" t="s">
        <v>1936</v>
      </c>
      <c r="E120" s="832" t="s">
        <v>1937</v>
      </c>
      <c r="F120" s="849">
        <v>2</v>
      </c>
      <c r="G120" s="849">
        <v>858</v>
      </c>
      <c r="H120" s="849">
        <v>0.99767441860465111</v>
      </c>
      <c r="I120" s="849">
        <v>429</v>
      </c>
      <c r="J120" s="849">
        <v>2</v>
      </c>
      <c r="K120" s="849">
        <v>860</v>
      </c>
      <c r="L120" s="849">
        <v>1</v>
      </c>
      <c r="M120" s="849">
        <v>430</v>
      </c>
      <c r="N120" s="849"/>
      <c r="O120" s="849"/>
      <c r="P120" s="837"/>
      <c r="Q120" s="850"/>
    </row>
    <row r="121" spans="1:17" ht="14.45" customHeight="1" x14ac:dyDescent="0.2">
      <c r="A121" s="831" t="s">
        <v>2052</v>
      </c>
      <c r="B121" s="832" t="s">
        <v>1828</v>
      </c>
      <c r="C121" s="832" t="s">
        <v>1897</v>
      </c>
      <c r="D121" s="832" t="s">
        <v>1938</v>
      </c>
      <c r="E121" s="832" t="s">
        <v>1939</v>
      </c>
      <c r="F121" s="849">
        <v>81</v>
      </c>
      <c r="G121" s="849">
        <v>285120</v>
      </c>
      <c r="H121" s="849">
        <v>1.1401972310866906</v>
      </c>
      <c r="I121" s="849">
        <v>3520</v>
      </c>
      <c r="J121" s="849">
        <v>71</v>
      </c>
      <c r="K121" s="849">
        <v>250062</v>
      </c>
      <c r="L121" s="849">
        <v>1</v>
      </c>
      <c r="M121" s="849">
        <v>3522</v>
      </c>
      <c r="N121" s="849">
        <v>107</v>
      </c>
      <c r="O121" s="849">
        <v>378031</v>
      </c>
      <c r="P121" s="837">
        <v>1.5117490862266159</v>
      </c>
      <c r="Q121" s="850">
        <v>3533</v>
      </c>
    </row>
    <row r="122" spans="1:17" ht="14.45" customHeight="1" x14ac:dyDescent="0.2">
      <c r="A122" s="831" t="s">
        <v>2052</v>
      </c>
      <c r="B122" s="832" t="s">
        <v>1828</v>
      </c>
      <c r="C122" s="832" t="s">
        <v>1897</v>
      </c>
      <c r="D122" s="832" t="s">
        <v>2012</v>
      </c>
      <c r="E122" s="832" t="s">
        <v>2013</v>
      </c>
      <c r="F122" s="849">
        <v>13</v>
      </c>
      <c r="G122" s="849">
        <v>188591</v>
      </c>
      <c r="H122" s="849">
        <v>1.6248039975876627</v>
      </c>
      <c r="I122" s="849">
        <v>14507</v>
      </c>
      <c r="J122" s="849">
        <v>8</v>
      </c>
      <c r="K122" s="849">
        <v>116070</v>
      </c>
      <c r="L122" s="849">
        <v>1</v>
      </c>
      <c r="M122" s="849">
        <v>14508.75</v>
      </c>
      <c r="N122" s="849">
        <v>6</v>
      </c>
      <c r="O122" s="849">
        <v>87090</v>
      </c>
      <c r="P122" s="837">
        <v>0.75032308089945721</v>
      </c>
      <c r="Q122" s="850">
        <v>14515</v>
      </c>
    </row>
    <row r="123" spans="1:17" ht="14.45" customHeight="1" x14ac:dyDescent="0.2">
      <c r="A123" s="831" t="s">
        <v>2052</v>
      </c>
      <c r="B123" s="832" t="s">
        <v>1828</v>
      </c>
      <c r="C123" s="832" t="s">
        <v>1897</v>
      </c>
      <c r="D123" s="832" t="s">
        <v>1946</v>
      </c>
      <c r="E123" s="832" t="s">
        <v>1947</v>
      </c>
      <c r="F123" s="849">
        <v>1</v>
      </c>
      <c r="G123" s="849">
        <v>610</v>
      </c>
      <c r="H123" s="849"/>
      <c r="I123" s="849">
        <v>610</v>
      </c>
      <c r="J123" s="849"/>
      <c r="K123" s="849"/>
      <c r="L123" s="849"/>
      <c r="M123" s="849"/>
      <c r="N123" s="849"/>
      <c r="O123" s="849"/>
      <c r="P123" s="837"/>
      <c r="Q123" s="850"/>
    </row>
    <row r="124" spans="1:17" ht="14.45" customHeight="1" x14ac:dyDescent="0.2">
      <c r="A124" s="831" t="s">
        <v>2052</v>
      </c>
      <c r="B124" s="832" t="s">
        <v>1828</v>
      </c>
      <c r="C124" s="832" t="s">
        <v>1897</v>
      </c>
      <c r="D124" s="832" t="s">
        <v>1952</v>
      </c>
      <c r="E124" s="832" t="s">
        <v>1953</v>
      </c>
      <c r="F124" s="849">
        <v>1</v>
      </c>
      <c r="G124" s="849">
        <v>1342</v>
      </c>
      <c r="H124" s="849">
        <v>0.99925539836187638</v>
      </c>
      <c r="I124" s="849">
        <v>1342</v>
      </c>
      <c r="J124" s="849">
        <v>1</v>
      </c>
      <c r="K124" s="849">
        <v>1343</v>
      </c>
      <c r="L124" s="849">
        <v>1</v>
      </c>
      <c r="M124" s="849">
        <v>1343</v>
      </c>
      <c r="N124" s="849"/>
      <c r="O124" s="849"/>
      <c r="P124" s="837"/>
      <c r="Q124" s="850"/>
    </row>
    <row r="125" spans="1:17" ht="14.45" customHeight="1" x14ac:dyDescent="0.2">
      <c r="A125" s="831" t="s">
        <v>2052</v>
      </c>
      <c r="B125" s="832" t="s">
        <v>1828</v>
      </c>
      <c r="C125" s="832" t="s">
        <v>1897</v>
      </c>
      <c r="D125" s="832" t="s">
        <v>1954</v>
      </c>
      <c r="E125" s="832" t="s">
        <v>1955</v>
      </c>
      <c r="F125" s="849"/>
      <c r="G125" s="849"/>
      <c r="H125" s="849"/>
      <c r="I125" s="849"/>
      <c r="J125" s="849">
        <v>1</v>
      </c>
      <c r="K125" s="849">
        <v>511</v>
      </c>
      <c r="L125" s="849">
        <v>1</v>
      </c>
      <c r="M125" s="849">
        <v>511</v>
      </c>
      <c r="N125" s="849"/>
      <c r="O125" s="849"/>
      <c r="P125" s="837"/>
      <c r="Q125" s="850"/>
    </row>
    <row r="126" spans="1:17" ht="14.45" customHeight="1" x14ac:dyDescent="0.2">
      <c r="A126" s="831" t="s">
        <v>2052</v>
      </c>
      <c r="B126" s="832" t="s">
        <v>1828</v>
      </c>
      <c r="C126" s="832" t="s">
        <v>1897</v>
      </c>
      <c r="D126" s="832" t="s">
        <v>1974</v>
      </c>
      <c r="E126" s="832" t="s">
        <v>1975</v>
      </c>
      <c r="F126" s="849"/>
      <c r="G126" s="849"/>
      <c r="H126" s="849"/>
      <c r="I126" s="849"/>
      <c r="J126" s="849">
        <v>1</v>
      </c>
      <c r="K126" s="849">
        <v>1693</v>
      </c>
      <c r="L126" s="849">
        <v>1</v>
      </c>
      <c r="M126" s="849">
        <v>1693</v>
      </c>
      <c r="N126" s="849"/>
      <c r="O126" s="849"/>
      <c r="P126" s="837"/>
      <c r="Q126" s="850"/>
    </row>
    <row r="127" spans="1:17" ht="14.45" customHeight="1" x14ac:dyDescent="0.2">
      <c r="A127" s="831" t="s">
        <v>2052</v>
      </c>
      <c r="B127" s="832" t="s">
        <v>1828</v>
      </c>
      <c r="C127" s="832" t="s">
        <v>1897</v>
      </c>
      <c r="D127" s="832" t="s">
        <v>1976</v>
      </c>
      <c r="E127" s="832" t="s">
        <v>1977</v>
      </c>
      <c r="F127" s="849">
        <v>1</v>
      </c>
      <c r="G127" s="849">
        <v>719</v>
      </c>
      <c r="H127" s="849"/>
      <c r="I127" s="849">
        <v>719</v>
      </c>
      <c r="J127" s="849"/>
      <c r="K127" s="849"/>
      <c r="L127" s="849"/>
      <c r="M127" s="849"/>
      <c r="N127" s="849"/>
      <c r="O127" s="849"/>
      <c r="P127" s="837"/>
      <c r="Q127" s="850"/>
    </row>
    <row r="128" spans="1:17" ht="14.45" customHeight="1" x14ac:dyDescent="0.2">
      <c r="A128" s="831" t="s">
        <v>2052</v>
      </c>
      <c r="B128" s="832" t="s">
        <v>1828</v>
      </c>
      <c r="C128" s="832" t="s">
        <v>1897</v>
      </c>
      <c r="D128" s="832" t="s">
        <v>1978</v>
      </c>
      <c r="E128" s="832" t="s">
        <v>1979</v>
      </c>
      <c r="F128" s="849"/>
      <c r="G128" s="849"/>
      <c r="H128" s="849"/>
      <c r="I128" s="849"/>
      <c r="J128" s="849"/>
      <c r="K128" s="849"/>
      <c r="L128" s="849"/>
      <c r="M128" s="849"/>
      <c r="N128" s="849">
        <v>1</v>
      </c>
      <c r="O128" s="849">
        <v>1944</v>
      </c>
      <c r="P128" s="837"/>
      <c r="Q128" s="850">
        <v>1944</v>
      </c>
    </row>
    <row r="129" spans="1:17" ht="14.45" customHeight="1" x14ac:dyDescent="0.2">
      <c r="A129" s="831" t="s">
        <v>2053</v>
      </c>
      <c r="B129" s="832" t="s">
        <v>1828</v>
      </c>
      <c r="C129" s="832" t="s">
        <v>1829</v>
      </c>
      <c r="D129" s="832" t="s">
        <v>1995</v>
      </c>
      <c r="E129" s="832" t="s">
        <v>1994</v>
      </c>
      <c r="F129" s="849">
        <v>1.5499999999999998</v>
      </c>
      <c r="G129" s="849">
        <v>2819.5200000000004</v>
      </c>
      <c r="H129" s="849">
        <v>1.4844735539713796</v>
      </c>
      <c r="I129" s="849">
        <v>1819.045161290323</v>
      </c>
      <c r="J129" s="849">
        <v>1.3</v>
      </c>
      <c r="K129" s="849">
        <v>1899.3400000000001</v>
      </c>
      <c r="L129" s="849">
        <v>1</v>
      </c>
      <c r="M129" s="849">
        <v>1461.0307692307692</v>
      </c>
      <c r="N129" s="849"/>
      <c r="O129" s="849"/>
      <c r="P129" s="837"/>
      <c r="Q129" s="850"/>
    </row>
    <row r="130" spans="1:17" ht="14.45" customHeight="1" x14ac:dyDescent="0.2">
      <c r="A130" s="831" t="s">
        <v>2053</v>
      </c>
      <c r="B130" s="832" t="s">
        <v>1828</v>
      </c>
      <c r="C130" s="832" t="s">
        <v>1832</v>
      </c>
      <c r="D130" s="832" t="s">
        <v>1857</v>
      </c>
      <c r="E130" s="832" t="s">
        <v>1858</v>
      </c>
      <c r="F130" s="849"/>
      <c r="G130" s="849"/>
      <c r="H130" s="849"/>
      <c r="I130" s="849"/>
      <c r="J130" s="849"/>
      <c r="K130" s="849"/>
      <c r="L130" s="849"/>
      <c r="M130" s="849"/>
      <c r="N130" s="849">
        <v>570</v>
      </c>
      <c r="O130" s="849">
        <v>11428.5</v>
      </c>
      <c r="P130" s="837"/>
      <c r="Q130" s="850">
        <v>20.05</v>
      </c>
    </row>
    <row r="131" spans="1:17" ht="14.45" customHeight="1" x14ac:dyDescent="0.2">
      <c r="A131" s="831" t="s">
        <v>2053</v>
      </c>
      <c r="B131" s="832" t="s">
        <v>1828</v>
      </c>
      <c r="C131" s="832" t="s">
        <v>1832</v>
      </c>
      <c r="D131" s="832" t="s">
        <v>2000</v>
      </c>
      <c r="E131" s="832" t="s">
        <v>2001</v>
      </c>
      <c r="F131" s="849">
        <v>950</v>
      </c>
      <c r="G131" s="849">
        <v>32157.5</v>
      </c>
      <c r="H131" s="849">
        <v>1.150979768955777</v>
      </c>
      <c r="I131" s="849">
        <v>33.85</v>
      </c>
      <c r="J131" s="849">
        <v>819</v>
      </c>
      <c r="K131" s="849">
        <v>27939.239999999998</v>
      </c>
      <c r="L131" s="849">
        <v>1</v>
      </c>
      <c r="M131" s="849">
        <v>34.113846153846154</v>
      </c>
      <c r="N131" s="849"/>
      <c r="O131" s="849"/>
      <c r="P131" s="837"/>
      <c r="Q131" s="850"/>
    </row>
    <row r="132" spans="1:17" ht="14.45" customHeight="1" x14ac:dyDescent="0.2">
      <c r="A132" s="831" t="s">
        <v>2053</v>
      </c>
      <c r="B132" s="832" t="s">
        <v>1828</v>
      </c>
      <c r="C132" s="832" t="s">
        <v>1897</v>
      </c>
      <c r="D132" s="832" t="s">
        <v>1898</v>
      </c>
      <c r="E132" s="832" t="s">
        <v>1899</v>
      </c>
      <c r="F132" s="849"/>
      <c r="G132" s="849"/>
      <c r="H132" s="849"/>
      <c r="I132" s="849"/>
      <c r="J132" s="849"/>
      <c r="K132" s="849"/>
      <c r="L132" s="849"/>
      <c r="M132" s="849"/>
      <c r="N132" s="849">
        <v>1</v>
      </c>
      <c r="O132" s="849">
        <v>38</v>
      </c>
      <c r="P132" s="837"/>
      <c r="Q132" s="850">
        <v>38</v>
      </c>
    </row>
    <row r="133" spans="1:17" ht="14.45" customHeight="1" x14ac:dyDescent="0.2">
      <c r="A133" s="831" t="s">
        <v>2053</v>
      </c>
      <c r="B133" s="832" t="s">
        <v>1828</v>
      </c>
      <c r="C133" s="832" t="s">
        <v>1897</v>
      </c>
      <c r="D133" s="832" t="s">
        <v>1934</v>
      </c>
      <c r="E133" s="832" t="s">
        <v>1935</v>
      </c>
      <c r="F133" s="849"/>
      <c r="G133" s="849"/>
      <c r="H133" s="849"/>
      <c r="I133" s="849"/>
      <c r="J133" s="849"/>
      <c r="K133" s="849"/>
      <c r="L133" s="849"/>
      <c r="M133" s="849"/>
      <c r="N133" s="849">
        <v>2</v>
      </c>
      <c r="O133" s="849">
        <v>3662</v>
      </c>
      <c r="P133" s="837"/>
      <c r="Q133" s="850">
        <v>1831</v>
      </c>
    </row>
    <row r="134" spans="1:17" ht="14.45" customHeight="1" x14ac:dyDescent="0.2">
      <c r="A134" s="831" t="s">
        <v>2053</v>
      </c>
      <c r="B134" s="832" t="s">
        <v>1828</v>
      </c>
      <c r="C134" s="832" t="s">
        <v>1897</v>
      </c>
      <c r="D134" s="832" t="s">
        <v>1936</v>
      </c>
      <c r="E134" s="832" t="s">
        <v>1937</v>
      </c>
      <c r="F134" s="849"/>
      <c r="G134" s="849"/>
      <c r="H134" s="849"/>
      <c r="I134" s="849"/>
      <c r="J134" s="849"/>
      <c r="K134" s="849"/>
      <c r="L134" s="849"/>
      <c r="M134" s="849"/>
      <c r="N134" s="849">
        <v>1</v>
      </c>
      <c r="O134" s="849">
        <v>431</v>
      </c>
      <c r="P134" s="837"/>
      <c r="Q134" s="850">
        <v>431</v>
      </c>
    </row>
    <row r="135" spans="1:17" ht="14.45" customHeight="1" x14ac:dyDescent="0.2">
      <c r="A135" s="831" t="s">
        <v>2053</v>
      </c>
      <c r="B135" s="832" t="s">
        <v>1828</v>
      </c>
      <c r="C135" s="832" t="s">
        <v>1897</v>
      </c>
      <c r="D135" s="832" t="s">
        <v>2012</v>
      </c>
      <c r="E135" s="832" t="s">
        <v>2013</v>
      </c>
      <c r="F135" s="849">
        <v>3</v>
      </c>
      <c r="G135" s="849">
        <v>43521</v>
      </c>
      <c r="H135" s="849">
        <v>0.9998851261315076</v>
      </c>
      <c r="I135" s="849">
        <v>14507</v>
      </c>
      <c r="J135" s="849">
        <v>3</v>
      </c>
      <c r="K135" s="849">
        <v>43526</v>
      </c>
      <c r="L135" s="849">
        <v>1</v>
      </c>
      <c r="M135" s="849">
        <v>14508.666666666666</v>
      </c>
      <c r="N135" s="849"/>
      <c r="O135" s="849"/>
      <c r="P135" s="837"/>
      <c r="Q135" s="850"/>
    </row>
    <row r="136" spans="1:17" ht="14.45" customHeight="1" x14ac:dyDescent="0.2">
      <c r="A136" s="831" t="s">
        <v>2053</v>
      </c>
      <c r="B136" s="832" t="s">
        <v>1828</v>
      </c>
      <c r="C136" s="832" t="s">
        <v>1897</v>
      </c>
      <c r="D136" s="832" t="s">
        <v>1956</v>
      </c>
      <c r="E136" s="832" t="s">
        <v>1957</v>
      </c>
      <c r="F136" s="849"/>
      <c r="G136" s="849"/>
      <c r="H136" s="849"/>
      <c r="I136" s="849"/>
      <c r="J136" s="849"/>
      <c r="K136" s="849"/>
      <c r="L136" s="849"/>
      <c r="M136" s="849"/>
      <c r="N136" s="849">
        <v>1</v>
      </c>
      <c r="O136" s="849">
        <v>2342</v>
      </c>
      <c r="P136" s="837"/>
      <c r="Q136" s="850">
        <v>2342</v>
      </c>
    </row>
    <row r="137" spans="1:17" ht="14.45" customHeight="1" x14ac:dyDescent="0.2">
      <c r="A137" s="831" t="s">
        <v>1827</v>
      </c>
      <c r="B137" s="832" t="s">
        <v>1828</v>
      </c>
      <c r="C137" s="832" t="s">
        <v>1829</v>
      </c>
      <c r="D137" s="832" t="s">
        <v>1990</v>
      </c>
      <c r="E137" s="832" t="s">
        <v>1991</v>
      </c>
      <c r="F137" s="849">
        <v>0.45</v>
      </c>
      <c r="G137" s="849">
        <v>904.34</v>
      </c>
      <c r="H137" s="849"/>
      <c r="I137" s="849">
        <v>2009.6444444444444</v>
      </c>
      <c r="J137" s="849"/>
      <c r="K137" s="849"/>
      <c r="L137" s="849"/>
      <c r="M137" s="849"/>
      <c r="N137" s="849"/>
      <c r="O137" s="849"/>
      <c r="P137" s="837"/>
      <c r="Q137" s="850"/>
    </row>
    <row r="138" spans="1:17" ht="14.45" customHeight="1" x14ac:dyDescent="0.2">
      <c r="A138" s="831" t="s">
        <v>1827</v>
      </c>
      <c r="B138" s="832" t="s">
        <v>1828</v>
      </c>
      <c r="C138" s="832" t="s">
        <v>1829</v>
      </c>
      <c r="D138" s="832" t="s">
        <v>1995</v>
      </c>
      <c r="E138" s="832" t="s">
        <v>1994</v>
      </c>
      <c r="F138" s="849">
        <v>0.25</v>
      </c>
      <c r="G138" s="849">
        <v>454.76</v>
      </c>
      <c r="H138" s="849">
        <v>0.42077018449638226</v>
      </c>
      <c r="I138" s="849">
        <v>1819.04</v>
      </c>
      <c r="J138" s="849">
        <v>0.85000000000000009</v>
      </c>
      <c r="K138" s="849">
        <v>1080.78</v>
      </c>
      <c r="L138" s="849">
        <v>1</v>
      </c>
      <c r="M138" s="849">
        <v>1271.5058823529409</v>
      </c>
      <c r="N138" s="849"/>
      <c r="O138" s="849"/>
      <c r="P138" s="837"/>
      <c r="Q138" s="850"/>
    </row>
    <row r="139" spans="1:17" ht="14.45" customHeight="1" x14ac:dyDescent="0.2">
      <c r="A139" s="831" t="s">
        <v>1827</v>
      </c>
      <c r="B139" s="832" t="s">
        <v>1828</v>
      </c>
      <c r="C139" s="832" t="s">
        <v>1829</v>
      </c>
      <c r="D139" s="832" t="s">
        <v>1996</v>
      </c>
      <c r="E139" s="832" t="s">
        <v>1997</v>
      </c>
      <c r="F139" s="849">
        <v>0.05</v>
      </c>
      <c r="G139" s="849">
        <v>45.19</v>
      </c>
      <c r="H139" s="849"/>
      <c r="I139" s="849">
        <v>903.8</v>
      </c>
      <c r="J139" s="849"/>
      <c r="K139" s="849"/>
      <c r="L139" s="849"/>
      <c r="M139" s="849"/>
      <c r="N139" s="849"/>
      <c r="O139" s="849"/>
      <c r="P139" s="837"/>
      <c r="Q139" s="850"/>
    </row>
    <row r="140" spans="1:17" ht="14.45" customHeight="1" x14ac:dyDescent="0.2">
      <c r="A140" s="831" t="s">
        <v>1827</v>
      </c>
      <c r="B140" s="832" t="s">
        <v>1828</v>
      </c>
      <c r="C140" s="832" t="s">
        <v>1832</v>
      </c>
      <c r="D140" s="832" t="s">
        <v>2000</v>
      </c>
      <c r="E140" s="832" t="s">
        <v>2001</v>
      </c>
      <c r="F140" s="849">
        <v>457</v>
      </c>
      <c r="G140" s="849">
        <v>15260.29</v>
      </c>
      <c r="H140" s="849">
        <v>0.93269903669789256</v>
      </c>
      <c r="I140" s="849">
        <v>33.392319474835887</v>
      </c>
      <c r="J140" s="849">
        <v>480</v>
      </c>
      <c r="K140" s="849">
        <v>16361.43</v>
      </c>
      <c r="L140" s="849">
        <v>1</v>
      </c>
      <c r="M140" s="849">
        <v>34.086312499999998</v>
      </c>
      <c r="N140" s="849"/>
      <c r="O140" s="849"/>
      <c r="P140" s="837"/>
      <c r="Q140" s="850"/>
    </row>
    <row r="141" spans="1:17" ht="14.45" customHeight="1" x14ac:dyDescent="0.2">
      <c r="A141" s="831" t="s">
        <v>1827</v>
      </c>
      <c r="B141" s="832" t="s">
        <v>1828</v>
      </c>
      <c r="C141" s="832" t="s">
        <v>1832</v>
      </c>
      <c r="D141" s="832" t="s">
        <v>2004</v>
      </c>
      <c r="E141" s="832" t="s">
        <v>2006</v>
      </c>
      <c r="F141" s="849">
        <v>114</v>
      </c>
      <c r="G141" s="849">
        <v>6511.68</v>
      </c>
      <c r="H141" s="849"/>
      <c r="I141" s="849">
        <v>57.120000000000005</v>
      </c>
      <c r="J141" s="849"/>
      <c r="K141" s="849"/>
      <c r="L141" s="849"/>
      <c r="M141" s="849"/>
      <c r="N141" s="849"/>
      <c r="O141" s="849"/>
      <c r="P141" s="837"/>
      <c r="Q141" s="850"/>
    </row>
    <row r="142" spans="1:17" ht="14.45" customHeight="1" x14ac:dyDescent="0.2">
      <c r="A142" s="831" t="s">
        <v>1827</v>
      </c>
      <c r="B142" s="832" t="s">
        <v>1828</v>
      </c>
      <c r="C142" s="832" t="s">
        <v>1897</v>
      </c>
      <c r="D142" s="832" t="s">
        <v>2010</v>
      </c>
      <c r="E142" s="832" t="s">
        <v>2011</v>
      </c>
      <c r="F142" s="849">
        <v>1</v>
      </c>
      <c r="G142" s="849">
        <v>8595</v>
      </c>
      <c r="H142" s="849"/>
      <c r="I142" s="849">
        <v>8595</v>
      </c>
      <c r="J142" s="849"/>
      <c r="K142" s="849"/>
      <c r="L142" s="849"/>
      <c r="M142" s="849"/>
      <c r="N142" s="849"/>
      <c r="O142" s="849"/>
      <c r="P142" s="837"/>
      <c r="Q142" s="850"/>
    </row>
    <row r="143" spans="1:17" ht="14.45" customHeight="1" x14ac:dyDescent="0.2">
      <c r="A143" s="831" t="s">
        <v>1827</v>
      </c>
      <c r="B143" s="832" t="s">
        <v>1828</v>
      </c>
      <c r="C143" s="832" t="s">
        <v>1897</v>
      </c>
      <c r="D143" s="832" t="s">
        <v>2012</v>
      </c>
      <c r="E143" s="832" t="s">
        <v>2013</v>
      </c>
      <c r="F143" s="849">
        <v>3</v>
      </c>
      <c r="G143" s="849">
        <v>43521</v>
      </c>
      <c r="H143" s="849">
        <v>1.4998449184960541</v>
      </c>
      <c r="I143" s="849">
        <v>14507</v>
      </c>
      <c r="J143" s="849">
        <v>2</v>
      </c>
      <c r="K143" s="849">
        <v>29017</v>
      </c>
      <c r="L143" s="849">
        <v>1</v>
      </c>
      <c r="M143" s="849">
        <v>14508.5</v>
      </c>
      <c r="N143" s="849"/>
      <c r="O143" s="849"/>
      <c r="P143" s="837"/>
      <c r="Q143" s="850"/>
    </row>
    <row r="144" spans="1:17" ht="14.45" customHeight="1" x14ac:dyDescent="0.2">
      <c r="A144" s="831" t="s">
        <v>2054</v>
      </c>
      <c r="B144" s="832" t="s">
        <v>1828</v>
      </c>
      <c r="C144" s="832" t="s">
        <v>1829</v>
      </c>
      <c r="D144" s="832" t="s">
        <v>1998</v>
      </c>
      <c r="E144" s="832" t="s">
        <v>1994</v>
      </c>
      <c r="F144" s="849"/>
      <c r="G144" s="849"/>
      <c r="H144" s="849"/>
      <c r="I144" s="849"/>
      <c r="J144" s="849"/>
      <c r="K144" s="849"/>
      <c r="L144" s="849"/>
      <c r="M144" s="849"/>
      <c r="N144" s="849">
        <v>0.4</v>
      </c>
      <c r="O144" s="849">
        <v>262.20999999999998</v>
      </c>
      <c r="P144" s="837"/>
      <c r="Q144" s="850">
        <v>655.52499999999986</v>
      </c>
    </row>
    <row r="145" spans="1:17" ht="14.45" customHeight="1" x14ac:dyDescent="0.2">
      <c r="A145" s="831" t="s">
        <v>2054</v>
      </c>
      <c r="B145" s="832" t="s">
        <v>1828</v>
      </c>
      <c r="C145" s="832" t="s">
        <v>1832</v>
      </c>
      <c r="D145" s="832" t="s">
        <v>1843</v>
      </c>
      <c r="E145" s="832" t="s">
        <v>1844</v>
      </c>
      <c r="F145" s="849"/>
      <c r="G145" s="849"/>
      <c r="H145" s="849"/>
      <c r="I145" s="849"/>
      <c r="J145" s="849"/>
      <c r="K145" s="849"/>
      <c r="L145" s="849"/>
      <c r="M145" s="849"/>
      <c r="N145" s="849">
        <v>320</v>
      </c>
      <c r="O145" s="849">
        <v>1654.4</v>
      </c>
      <c r="P145" s="837"/>
      <c r="Q145" s="850">
        <v>5.17</v>
      </c>
    </row>
    <row r="146" spans="1:17" ht="14.45" customHeight="1" x14ac:dyDescent="0.2">
      <c r="A146" s="831" t="s">
        <v>2054</v>
      </c>
      <c r="B146" s="832" t="s">
        <v>1828</v>
      </c>
      <c r="C146" s="832" t="s">
        <v>1832</v>
      </c>
      <c r="D146" s="832" t="s">
        <v>2000</v>
      </c>
      <c r="E146" s="832" t="s">
        <v>2001</v>
      </c>
      <c r="F146" s="849"/>
      <c r="G146" s="849"/>
      <c r="H146" s="849"/>
      <c r="I146" s="849"/>
      <c r="J146" s="849"/>
      <c r="K146" s="849"/>
      <c r="L146" s="849"/>
      <c r="M146" s="849"/>
      <c r="N146" s="849">
        <v>509</v>
      </c>
      <c r="O146" s="849">
        <v>17295.82</v>
      </c>
      <c r="P146" s="837"/>
      <c r="Q146" s="850">
        <v>33.979999999999997</v>
      </c>
    </row>
    <row r="147" spans="1:17" ht="14.45" customHeight="1" x14ac:dyDescent="0.2">
      <c r="A147" s="831" t="s">
        <v>2054</v>
      </c>
      <c r="B147" s="832" t="s">
        <v>1828</v>
      </c>
      <c r="C147" s="832" t="s">
        <v>1897</v>
      </c>
      <c r="D147" s="832" t="s">
        <v>1932</v>
      </c>
      <c r="E147" s="832" t="s">
        <v>1933</v>
      </c>
      <c r="F147" s="849">
        <v>1</v>
      </c>
      <c r="G147" s="849">
        <v>2638</v>
      </c>
      <c r="H147" s="849"/>
      <c r="I147" s="849">
        <v>2638</v>
      </c>
      <c r="J147" s="849"/>
      <c r="K147" s="849"/>
      <c r="L147" s="849"/>
      <c r="M147" s="849"/>
      <c r="N147" s="849"/>
      <c r="O147" s="849"/>
      <c r="P147" s="837"/>
      <c r="Q147" s="850"/>
    </row>
    <row r="148" spans="1:17" ht="14.45" customHeight="1" x14ac:dyDescent="0.2">
      <c r="A148" s="831" t="s">
        <v>2054</v>
      </c>
      <c r="B148" s="832" t="s">
        <v>1828</v>
      </c>
      <c r="C148" s="832" t="s">
        <v>1897</v>
      </c>
      <c r="D148" s="832" t="s">
        <v>1934</v>
      </c>
      <c r="E148" s="832" t="s">
        <v>1935</v>
      </c>
      <c r="F148" s="849">
        <v>2</v>
      </c>
      <c r="G148" s="849">
        <v>3650</v>
      </c>
      <c r="H148" s="849"/>
      <c r="I148" s="849">
        <v>1825</v>
      </c>
      <c r="J148" s="849"/>
      <c r="K148" s="849"/>
      <c r="L148" s="849"/>
      <c r="M148" s="849"/>
      <c r="N148" s="849">
        <v>1</v>
      </c>
      <c r="O148" s="849">
        <v>1831</v>
      </c>
      <c r="P148" s="837"/>
      <c r="Q148" s="850">
        <v>1831</v>
      </c>
    </row>
    <row r="149" spans="1:17" ht="14.45" customHeight="1" x14ac:dyDescent="0.2">
      <c r="A149" s="831" t="s">
        <v>2054</v>
      </c>
      <c r="B149" s="832" t="s">
        <v>1828</v>
      </c>
      <c r="C149" s="832" t="s">
        <v>1897</v>
      </c>
      <c r="D149" s="832" t="s">
        <v>1936</v>
      </c>
      <c r="E149" s="832" t="s">
        <v>1937</v>
      </c>
      <c r="F149" s="849">
        <v>1</v>
      </c>
      <c r="G149" s="849">
        <v>429</v>
      </c>
      <c r="H149" s="849"/>
      <c r="I149" s="849">
        <v>429</v>
      </c>
      <c r="J149" s="849"/>
      <c r="K149" s="849"/>
      <c r="L149" s="849"/>
      <c r="M149" s="849"/>
      <c r="N149" s="849">
        <v>1</v>
      </c>
      <c r="O149" s="849">
        <v>431</v>
      </c>
      <c r="P149" s="837"/>
      <c r="Q149" s="850">
        <v>431</v>
      </c>
    </row>
    <row r="150" spans="1:17" ht="14.45" customHeight="1" x14ac:dyDescent="0.2">
      <c r="A150" s="831" t="s">
        <v>2054</v>
      </c>
      <c r="B150" s="832" t="s">
        <v>1828</v>
      </c>
      <c r="C150" s="832" t="s">
        <v>1897</v>
      </c>
      <c r="D150" s="832" t="s">
        <v>2012</v>
      </c>
      <c r="E150" s="832" t="s">
        <v>2013</v>
      </c>
      <c r="F150" s="849"/>
      <c r="G150" s="849"/>
      <c r="H150" s="849"/>
      <c r="I150" s="849"/>
      <c r="J150" s="849"/>
      <c r="K150" s="849"/>
      <c r="L150" s="849"/>
      <c r="M150" s="849"/>
      <c r="N150" s="849">
        <v>2</v>
      </c>
      <c r="O150" s="849">
        <v>29030</v>
      </c>
      <c r="P150" s="837"/>
      <c r="Q150" s="850">
        <v>14515</v>
      </c>
    </row>
    <row r="151" spans="1:17" ht="14.45" customHeight="1" x14ac:dyDescent="0.2">
      <c r="A151" s="831" t="s">
        <v>2054</v>
      </c>
      <c r="B151" s="832" t="s">
        <v>1828</v>
      </c>
      <c r="C151" s="832" t="s">
        <v>1897</v>
      </c>
      <c r="D151" s="832" t="s">
        <v>1976</v>
      </c>
      <c r="E151" s="832" t="s">
        <v>1977</v>
      </c>
      <c r="F151" s="849">
        <v>1</v>
      </c>
      <c r="G151" s="849">
        <v>719</v>
      </c>
      <c r="H151" s="849"/>
      <c r="I151" s="849">
        <v>719</v>
      </c>
      <c r="J151" s="849"/>
      <c r="K151" s="849"/>
      <c r="L151" s="849"/>
      <c r="M151" s="849"/>
      <c r="N151" s="849"/>
      <c r="O151" s="849"/>
      <c r="P151" s="837"/>
      <c r="Q151" s="850"/>
    </row>
    <row r="152" spans="1:17" ht="14.45" customHeight="1" x14ac:dyDescent="0.2">
      <c r="A152" s="831" t="s">
        <v>2055</v>
      </c>
      <c r="B152" s="832" t="s">
        <v>1828</v>
      </c>
      <c r="C152" s="832" t="s">
        <v>1829</v>
      </c>
      <c r="D152" s="832" t="s">
        <v>1995</v>
      </c>
      <c r="E152" s="832" t="s">
        <v>1994</v>
      </c>
      <c r="F152" s="849">
        <v>1.7000000000000002</v>
      </c>
      <c r="G152" s="849">
        <v>3092.37</v>
      </c>
      <c r="H152" s="849">
        <v>0.73753941261489886</v>
      </c>
      <c r="I152" s="849">
        <v>1819.041176470588</v>
      </c>
      <c r="J152" s="849">
        <v>4</v>
      </c>
      <c r="K152" s="849">
        <v>4192.82</v>
      </c>
      <c r="L152" s="849">
        <v>1</v>
      </c>
      <c r="M152" s="849">
        <v>1048.2049999999999</v>
      </c>
      <c r="N152" s="849"/>
      <c r="O152" s="849"/>
      <c r="P152" s="837"/>
      <c r="Q152" s="850"/>
    </row>
    <row r="153" spans="1:17" ht="14.45" customHeight="1" x14ac:dyDescent="0.2">
      <c r="A153" s="831" t="s">
        <v>2055</v>
      </c>
      <c r="B153" s="832" t="s">
        <v>1828</v>
      </c>
      <c r="C153" s="832" t="s">
        <v>1829</v>
      </c>
      <c r="D153" s="832" t="s">
        <v>1996</v>
      </c>
      <c r="E153" s="832" t="s">
        <v>1997</v>
      </c>
      <c r="F153" s="849">
        <v>0.1</v>
      </c>
      <c r="G153" s="849">
        <v>90.38</v>
      </c>
      <c r="H153" s="849"/>
      <c r="I153" s="849">
        <v>903.8</v>
      </c>
      <c r="J153" s="849"/>
      <c r="K153" s="849"/>
      <c r="L153" s="849"/>
      <c r="M153" s="849"/>
      <c r="N153" s="849"/>
      <c r="O153" s="849"/>
      <c r="P153" s="837"/>
      <c r="Q153" s="850"/>
    </row>
    <row r="154" spans="1:17" ht="14.45" customHeight="1" x14ac:dyDescent="0.2">
      <c r="A154" s="831" t="s">
        <v>2055</v>
      </c>
      <c r="B154" s="832" t="s">
        <v>1828</v>
      </c>
      <c r="C154" s="832" t="s">
        <v>1832</v>
      </c>
      <c r="D154" s="832" t="s">
        <v>1837</v>
      </c>
      <c r="E154" s="832" t="s">
        <v>1838</v>
      </c>
      <c r="F154" s="849">
        <v>794</v>
      </c>
      <c r="G154" s="849">
        <v>5363.04</v>
      </c>
      <c r="H154" s="849">
        <v>1.6761857136159772</v>
      </c>
      <c r="I154" s="849">
        <v>6.7544584382871538</v>
      </c>
      <c r="J154" s="849">
        <v>445</v>
      </c>
      <c r="K154" s="849">
        <v>3199.55</v>
      </c>
      <c r="L154" s="849">
        <v>1</v>
      </c>
      <c r="M154" s="849">
        <v>7.19</v>
      </c>
      <c r="N154" s="849">
        <v>187</v>
      </c>
      <c r="O154" s="849">
        <v>1347.7</v>
      </c>
      <c r="P154" s="837">
        <v>0.42121548342735698</v>
      </c>
      <c r="Q154" s="850">
        <v>7.2069518716577541</v>
      </c>
    </row>
    <row r="155" spans="1:17" ht="14.45" customHeight="1" x14ac:dyDescent="0.2">
      <c r="A155" s="831" t="s">
        <v>2055</v>
      </c>
      <c r="B155" s="832" t="s">
        <v>1828</v>
      </c>
      <c r="C155" s="832" t="s">
        <v>1832</v>
      </c>
      <c r="D155" s="832" t="s">
        <v>1863</v>
      </c>
      <c r="E155" s="832" t="s">
        <v>1864</v>
      </c>
      <c r="F155" s="849">
        <v>1</v>
      </c>
      <c r="G155" s="849">
        <v>1986.65</v>
      </c>
      <c r="H155" s="849">
        <v>0.97966359122043112</v>
      </c>
      <c r="I155" s="849">
        <v>1986.65</v>
      </c>
      <c r="J155" s="849">
        <v>1</v>
      </c>
      <c r="K155" s="849">
        <v>2027.89</v>
      </c>
      <c r="L155" s="849">
        <v>1</v>
      </c>
      <c r="M155" s="849">
        <v>2027.89</v>
      </c>
      <c r="N155" s="849"/>
      <c r="O155" s="849"/>
      <c r="P155" s="837"/>
      <c r="Q155" s="850"/>
    </row>
    <row r="156" spans="1:17" ht="14.45" customHeight="1" x14ac:dyDescent="0.2">
      <c r="A156" s="831" t="s">
        <v>2055</v>
      </c>
      <c r="B156" s="832" t="s">
        <v>1828</v>
      </c>
      <c r="C156" s="832" t="s">
        <v>1832</v>
      </c>
      <c r="D156" s="832" t="s">
        <v>2000</v>
      </c>
      <c r="E156" s="832" t="s">
        <v>2001</v>
      </c>
      <c r="F156" s="849">
        <v>970</v>
      </c>
      <c r="G156" s="849">
        <v>32677.800000000003</v>
      </c>
      <c r="H156" s="849">
        <v>0.42572600420387141</v>
      </c>
      <c r="I156" s="849">
        <v>33.688453608247428</v>
      </c>
      <c r="J156" s="849">
        <v>2250</v>
      </c>
      <c r="K156" s="849">
        <v>76757.819999999992</v>
      </c>
      <c r="L156" s="849">
        <v>1</v>
      </c>
      <c r="M156" s="849">
        <v>34.114586666666661</v>
      </c>
      <c r="N156" s="849">
        <v>913</v>
      </c>
      <c r="O156" s="849">
        <v>31109.7</v>
      </c>
      <c r="P156" s="837">
        <v>0.4052968153603112</v>
      </c>
      <c r="Q156" s="850">
        <v>34.074151150054767</v>
      </c>
    </row>
    <row r="157" spans="1:17" ht="14.45" customHeight="1" x14ac:dyDescent="0.2">
      <c r="A157" s="831" t="s">
        <v>2055</v>
      </c>
      <c r="B157" s="832" t="s">
        <v>1828</v>
      </c>
      <c r="C157" s="832" t="s">
        <v>1832</v>
      </c>
      <c r="D157" s="832" t="s">
        <v>1875</v>
      </c>
      <c r="E157" s="832" t="s">
        <v>1876</v>
      </c>
      <c r="F157" s="849">
        <v>1700</v>
      </c>
      <c r="G157" s="849">
        <v>34746.5</v>
      </c>
      <c r="H157" s="849">
        <v>1.6041782086795937</v>
      </c>
      <c r="I157" s="849">
        <v>20.439117647058822</v>
      </c>
      <c r="J157" s="849">
        <v>1050</v>
      </c>
      <c r="K157" s="849">
        <v>21660</v>
      </c>
      <c r="L157" s="849">
        <v>1</v>
      </c>
      <c r="M157" s="849">
        <v>20.62857142857143</v>
      </c>
      <c r="N157" s="849">
        <v>407</v>
      </c>
      <c r="O157" s="849">
        <v>8282.4500000000007</v>
      </c>
      <c r="P157" s="837">
        <v>0.38238457987072949</v>
      </c>
      <c r="Q157" s="850">
        <v>20.350000000000001</v>
      </c>
    </row>
    <row r="158" spans="1:17" ht="14.45" customHeight="1" x14ac:dyDescent="0.2">
      <c r="A158" s="831" t="s">
        <v>2055</v>
      </c>
      <c r="B158" s="832" t="s">
        <v>1828</v>
      </c>
      <c r="C158" s="832" t="s">
        <v>1897</v>
      </c>
      <c r="D158" s="832" t="s">
        <v>1902</v>
      </c>
      <c r="E158" s="832" t="s">
        <v>1903</v>
      </c>
      <c r="F158" s="849">
        <v>1</v>
      </c>
      <c r="G158" s="849">
        <v>177</v>
      </c>
      <c r="H158" s="849"/>
      <c r="I158" s="849">
        <v>177</v>
      </c>
      <c r="J158" s="849"/>
      <c r="K158" s="849"/>
      <c r="L158" s="849"/>
      <c r="M158" s="849"/>
      <c r="N158" s="849"/>
      <c r="O158" s="849"/>
      <c r="P158" s="837"/>
      <c r="Q158" s="850"/>
    </row>
    <row r="159" spans="1:17" ht="14.45" customHeight="1" x14ac:dyDescent="0.2">
      <c r="A159" s="831" t="s">
        <v>2055</v>
      </c>
      <c r="B159" s="832" t="s">
        <v>1828</v>
      </c>
      <c r="C159" s="832" t="s">
        <v>1897</v>
      </c>
      <c r="D159" s="832" t="s">
        <v>1928</v>
      </c>
      <c r="E159" s="832" t="s">
        <v>1929</v>
      </c>
      <c r="F159" s="849">
        <v>1</v>
      </c>
      <c r="G159" s="849">
        <v>682</v>
      </c>
      <c r="H159" s="849">
        <v>1</v>
      </c>
      <c r="I159" s="849">
        <v>682</v>
      </c>
      <c r="J159" s="849">
        <v>1</v>
      </c>
      <c r="K159" s="849">
        <v>682</v>
      </c>
      <c r="L159" s="849">
        <v>1</v>
      </c>
      <c r="M159" s="849">
        <v>682</v>
      </c>
      <c r="N159" s="849"/>
      <c r="O159" s="849"/>
      <c r="P159" s="837"/>
      <c r="Q159" s="850"/>
    </row>
    <row r="160" spans="1:17" ht="14.45" customHeight="1" x14ac:dyDescent="0.2">
      <c r="A160" s="831" t="s">
        <v>2055</v>
      </c>
      <c r="B160" s="832" t="s">
        <v>1828</v>
      </c>
      <c r="C160" s="832" t="s">
        <v>1897</v>
      </c>
      <c r="D160" s="832" t="s">
        <v>1934</v>
      </c>
      <c r="E160" s="832" t="s">
        <v>1935</v>
      </c>
      <c r="F160" s="849">
        <v>10</v>
      </c>
      <c r="G160" s="849">
        <v>18250</v>
      </c>
      <c r="H160" s="849">
        <v>1.6657539247900695</v>
      </c>
      <c r="I160" s="849">
        <v>1825</v>
      </c>
      <c r="J160" s="849">
        <v>6</v>
      </c>
      <c r="K160" s="849">
        <v>10956</v>
      </c>
      <c r="L160" s="849">
        <v>1</v>
      </c>
      <c r="M160" s="849">
        <v>1826</v>
      </c>
      <c r="N160" s="849">
        <v>3</v>
      </c>
      <c r="O160" s="849">
        <v>5493</v>
      </c>
      <c r="P160" s="837">
        <v>0.50136911281489593</v>
      </c>
      <c r="Q160" s="850">
        <v>1831</v>
      </c>
    </row>
    <row r="161" spans="1:17" ht="14.45" customHeight="1" x14ac:dyDescent="0.2">
      <c r="A161" s="831" t="s">
        <v>2055</v>
      </c>
      <c r="B161" s="832" t="s">
        <v>1828</v>
      </c>
      <c r="C161" s="832" t="s">
        <v>1897</v>
      </c>
      <c r="D161" s="832" t="s">
        <v>1938</v>
      </c>
      <c r="E161" s="832" t="s">
        <v>1939</v>
      </c>
      <c r="F161" s="849">
        <v>12</v>
      </c>
      <c r="G161" s="849">
        <v>42240</v>
      </c>
      <c r="H161" s="849">
        <v>1.7133122414212705</v>
      </c>
      <c r="I161" s="849">
        <v>3520</v>
      </c>
      <c r="J161" s="849">
        <v>7</v>
      </c>
      <c r="K161" s="849">
        <v>24654</v>
      </c>
      <c r="L161" s="849">
        <v>1</v>
      </c>
      <c r="M161" s="849">
        <v>3522</v>
      </c>
      <c r="N161" s="849">
        <v>4</v>
      </c>
      <c r="O161" s="849">
        <v>14132</v>
      </c>
      <c r="P161" s="837">
        <v>0.57321327168005187</v>
      </c>
      <c r="Q161" s="850">
        <v>3533</v>
      </c>
    </row>
    <row r="162" spans="1:17" ht="14.45" customHeight="1" x14ac:dyDescent="0.2">
      <c r="A162" s="831" t="s">
        <v>2055</v>
      </c>
      <c r="B162" s="832" t="s">
        <v>1828</v>
      </c>
      <c r="C162" s="832" t="s">
        <v>1897</v>
      </c>
      <c r="D162" s="832" t="s">
        <v>2012</v>
      </c>
      <c r="E162" s="832" t="s">
        <v>2013</v>
      </c>
      <c r="F162" s="849">
        <v>4</v>
      </c>
      <c r="G162" s="849">
        <v>58028</v>
      </c>
      <c r="H162" s="849">
        <v>0.44439338939178114</v>
      </c>
      <c r="I162" s="849">
        <v>14507</v>
      </c>
      <c r="J162" s="849">
        <v>9</v>
      </c>
      <c r="K162" s="849">
        <v>130578</v>
      </c>
      <c r="L162" s="849">
        <v>1</v>
      </c>
      <c r="M162" s="849">
        <v>14508.666666666666</v>
      </c>
      <c r="N162" s="849">
        <v>3</v>
      </c>
      <c r="O162" s="849">
        <v>43545</v>
      </c>
      <c r="P162" s="837">
        <v>0.33347884023342372</v>
      </c>
      <c r="Q162" s="850">
        <v>14515</v>
      </c>
    </row>
    <row r="163" spans="1:17" ht="14.45" customHeight="1" x14ac:dyDescent="0.2">
      <c r="A163" s="831" t="s">
        <v>2055</v>
      </c>
      <c r="B163" s="832" t="s">
        <v>1828</v>
      </c>
      <c r="C163" s="832" t="s">
        <v>1897</v>
      </c>
      <c r="D163" s="832" t="s">
        <v>1954</v>
      </c>
      <c r="E163" s="832" t="s">
        <v>1955</v>
      </c>
      <c r="F163" s="849">
        <v>7</v>
      </c>
      <c r="G163" s="849">
        <v>3563</v>
      </c>
      <c r="H163" s="849">
        <v>2.3287581699346407</v>
      </c>
      <c r="I163" s="849">
        <v>509</v>
      </c>
      <c r="J163" s="849">
        <v>3</v>
      </c>
      <c r="K163" s="849">
        <v>1530</v>
      </c>
      <c r="L163" s="849">
        <v>1</v>
      </c>
      <c r="M163" s="849">
        <v>510</v>
      </c>
      <c r="N163" s="849">
        <v>3</v>
      </c>
      <c r="O163" s="849">
        <v>1536</v>
      </c>
      <c r="P163" s="837">
        <v>1.003921568627451</v>
      </c>
      <c r="Q163" s="850">
        <v>512</v>
      </c>
    </row>
    <row r="164" spans="1:17" ht="14.45" customHeight="1" x14ac:dyDescent="0.2">
      <c r="A164" s="831" t="s">
        <v>2055</v>
      </c>
      <c r="B164" s="832" t="s">
        <v>1828</v>
      </c>
      <c r="C164" s="832" t="s">
        <v>1897</v>
      </c>
      <c r="D164" s="832" t="s">
        <v>1958</v>
      </c>
      <c r="E164" s="832" t="s">
        <v>1959</v>
      </c>
      <c r="F164" s="849"/>
      <c r="G164" s="849"/>
      <c r="H164" s="849"/>
      <c r="I164" s="849"/>
      <c r="J164" s="849"/>
      <c r="K164" s="849"/>
      <c r="L164" s="849"/>
      <c r="M164" s="849"/>
      <c r="N164" s="849">
        <v>0</v>
      </c>
      <c r="O164" s="849">
        <v>0</v>
      </c>
      <c r="P164" s="837"/>
      <c r="Q164" s="850"/>
    </row>
    <row r="165" spans="1:17" ht="14.45" customHeight="1" x14ac:dyDescent="0.2">
      <c r="A165" s="831" t="s">
        <v>2056</v>
      </c>
      <c r="B165" s="832" t="s">
        <v>1828</v>
      </c>
      <c r="C165" s="832" t="s">
        <v>1829</v>
      </c>
      <c r="D165" s="832" t="s">
        <v>1995</v>
      </c>
      <c r="E165" s="832" t="s">
        <v>1994</v>
      </c>
      <c r="F165" s="849">
        <v>0.83000000000000007</v>
      </c>
      <c r="G165" s="849">
        <v>1500.7</v>
      </c>
      <c r="H165" s="849">
        <v>3.3239567644192434</v>
      </c>
      <c r="I165" s="849">
        <v>1808.0722891566263</v>
      </c>
      <c r="J165" s="849">
        <v>0.6</v>
      </c>
      <c r="K165" s="849">
        <v>451.48</v>
      </c>
      <c r="L165" s="849">
        <v>1</v>
      </c>
      <c r="M165" s="849">
        <v>752.4666666666667</v>
      </c>
      <c r="N165" s="849"/>
      <c r="O165" s="849"/>
      <c r="P165" s="837"/>
      <c r="Q165" s="850"/>
    </row>
    <row r="166" spans="1:17" ht="14.45" customHeight="1" x14ac:dyDescent="0.2">
      <c r="A166" s="831" t="s">
        <v>2056</v>
      </c>
      <c r="B166" s="832" t="s">
        <v>1828</v>
      </c>
      <c r="C166" s="832" t="s">
        <v>1832</v>
      </c>
      <c r="D166" s="832" t="s">
        <v>1835</v>
      </c>
      <c r="E166" s="832" t="s">
        <v>1836</v>
      </c>
      <c r="F166" s="849">
        <v>350</v>
      </c>
      <c r="G166" s="849">
        <v>906</v>
      </c>
      <c r="H166" s="849">
        <v>12.541528239202659</v>
      </c>
      <c r="I166" s="849">
        <v>2.5885714285714285</v>
      </c>
      <c r="J166" s="849">
        <v>28</v>
      </c>
      <c r="K166" s="849">
        <v>72.239999999999995</v>
      </c>
      <c r="L166" s="849">
        <v>1</v>
      </c>
      <c r="M166" s="849">
        <v>2.5799999999999996</v>
      </c>
      <c r="N166" s="849">
        <v>161</v>
      </c>
      <c r="O166" s="849">
        <v>428.26</v>
      </c>
      <c r="P166" s="837">
        <v>5.9282945736434112</v>
      </c>
      <c r="Q166" s="850">
        <v>2.66</v>
      </c>
    </row>
    <row r="167" spans="1:17" ht="14.45" customHeight="1" x14ac:dyDescent="0.2">
      <c r="A167" s="831" t="s">
        <v>2056</v>
      </c>
      <c r="B167" s="832" t="s">
        <v>1828</v>
      </c>
      <c r="C167" s="832" t="s">
        <v>1832</v>
      </c>
      <c r="D167" s="832" t="s">
        <v>1837</v>
      </c>
      <c r="E167" s="832" t="s">
        <v>1838</v>
      </c>
      <c r="F167" s="849"/>
      <c r="G167" s="849"/>
      <c r="H167" s="849"/>
      <c r="I167" s="849"/>
      <c r="J167" s="849">
        <v>172</v>
      </c>
      <c r="K167" s="849">
        <v>1236.68</v>
      </c>
      <c r="L167" s="849">
        <v>1</v>
      </c>
      <c r="M167" s="849">
        <v>7.19</v>
      </c>
      <c r="N167" s="849">
        <v>95</v>
      </c>
      <c r="O167" s="849">
        <v>698.25</v>
      </c>
      <c r="P167" s="837">
        <v>0.56461655399941779</v>
      </c>
      <c r="Q167" s="850">
        <v>7.35</v>
      </c>
    </row>
    <row r="168" spans="1:17" ht="14.45" customHeight="1" x14ac:dyDescent="0.2">
      <c r="A168" s="831" t="s">
        <v>2056</v>
      </c>
      <c r="B168" s="832" t="s">
        <v>1828</v>
      </c>
      <c r="C168" s="832" t="s">
        <v>1832</v>
      </c>
      <c r="D168" s="832" t="s">
        <v>1845</v>
      </c>
      <c r="E168" s="832" t="s">
        <v>1846</v>
      </c>
      <c r="F168" s="849">
        <v>118</v>
      </c>
      <c r="G168" s="849">
        <v>1078.52</v>
      </c>
      <c r="H168" s="849">
        <v>1.0384963506460994</v>
      </c>
      <c r="I168" s="849">
        <v>9.14</v>
      </c>
      <c r="J168" s="849">
        <v>113</v>
      </c>
      <c r="K168" s="849">
        <v>1038.54</v>
      </c>
      <c r="L168" s="849">
        <v>1</v>
      </c>
      <c r="M168" s="849">
        <v>9.190619469026549</v>
      </c>
      <c r="N168" s="849">
        <v>57</v>
      </c>
      <c r="O168" s="849">
        <v>533.52</v>
      </c>
      <c r="P168" s="837">
        <v>0.51372118551042811</v>
      </c>
      <c r="Q168" s="850">
        <v>9.36</v>
      </c>
    </row>
    <row r="169" spans="1:17" ht="14.45" customHeight="1" x14ac:dyDescent="0.2">
      <c r="A169" s="831" t="s">
        <v>2056</v>
      </c>
      <c r="B169" s="832" t="s">
        <v>1828</v>
      </c>
      <c r="C169" s="832" t="s">
        <v>1832</v>
      </c>
      <c r="D169" s="832" t="s">
        <v>1849</v>
      </c>
      <c r="E169" s="832" t="s">
        <v>1850</v>
      </c>
      <c r="F169" s="849">
        <v>175</v>
      </c>
      <c r="G169" s="849">
        <v>1785.9299999999998</v>
      </c>
      <c r="H169" s="849">
        <v>1.6331489186594119</v>
      </c>
      <c r="I169" s="849">
        <v>10.205314285714286</v>
      </c>
      <c r="J169" s="849">
        <v>107</v>
      </c>
      <c r="K169" s="849">
        <v>1093.55</v>
      </c>
      <c r="L169" s="849">
        <v>1</v>
      </c>
      <c r="M169" s="849">
        <v>10.220093457943925</v>
      </c>
      <c r="N169" s="849">
        <v>113.6</v>
      </c>
      <c r="O169" s="849">
        <v>1169.3699999999999</v>
      </c>
      <c r="P169" s="837">
        <v>1.0693338210415619</v>
      </c>
      <c r="Q169" s="850">
        <v>10.293749999999999</v>
      </c>
    </row>
    <row r="170" spans="1:17" ht="14.45" customHeight="1" x14ac:dyDescent="0.2">
      <c r="A170" s="831" t="s">
        <v>2056</v>
      </c>
      <c r="B170" s="832" t="s">
        <v>1828</v>
      </c>
      <c r="C170" s="832" t="s">
        <v>1832</v>
      </c>
      <c r="D170" s="832" t="s">
        <v>1857</v>
      </c>
      <c r="E170" s="832" t="s">
        <v>1858</v>
      </c>
      <c r="F170" s="849"/>
      <c r="G170" s="849"/>
      <c r="H170" s="849"/>
      <c r="I170" s="849"/>
      <c r="J170" s="849">
        <v>240</v>
      </c>
      <c r="K170" s="849">
        <v>5016</v>
      </c>
      <c r="L170" s="849">
        <v>1</v>
      </c>
      <c r="M170" s="849">
        <v>20.9</v>
      </c>
      <c r="N170" s="849"/>
      <c r="O170" s="849"/>
      <c r="P170" s="837"/>
      <c r="Q170" s="850"/>
    </row>
    <row r="171" spans="1:17" ht="14.45" customHeight="1" x14ac:dyDescent="0.2">
      <c r="A171" s="831" t="s">
        <v>2056</v>
      </c>
      <c r="B171" s="832" t="s">
        <v>1828</v>
      </c>
      <c r="C171" s="832" t="s">
        <v>1832</v>
      </c>
      <c r="D171" s="832" t="s">
        <v>1859</v>
      </c>
      <c r="E171" s="832" t="s">
        <v>1860</v>
      </c>
      <c r="F171" s="849">
        <v>4.3</v>
      </c>
      <c r="G171" s="849">
        <v>6613.91</v>
      </c>
      <c r="H171" s="849"/>
      <c r="I171" s="849">
        <v>1538.1186046511627</v>
      </c>
      <c r="J171" s="849"/>
      <c r="K171" s="849"/>
      <c r="L171" s="849"/>
      <c r="M171" s="849"/>
      <c r="N171" s="849"/>
      <c r="O171" s="849"/>
      <c r="P171" s="837"/>
      <c r="Q171" s="850"/>
    </row>
    <row r="172" spans="1:17" ht="14.45" customHeight="1" x14ac:dyDescent="0.2">
      <c r="A172" s="831" t="s">
        <v>2056</v>
      </c>
      <c r="B172" s="832" t="s">
        <v>1828</v>
      </c>
      <c r="C172" s="832" t="s">
        <v>1832</v>
      </c>
      <c r="D172" s="832" t="s">
        <v>1863</v>
      </c>
      <c r="E172" s="832" t="s">
        <v>1864</v>
      </c>
      <c r="F172" s="849"/>
      <c r="G172" s="849"/>
      <c r="H172" s="849"/>
      <c r="I172" s="849"/>
      <c r="J172" s="849">
        <v>1</v>
      </c>
      <c r="K172" s="849">
        <v>1817.79</v>
      </c>
      <c r="L172" s="849">
        <v>1</v>
      </c>
      <c r="M172" s="849">
        <v>1817.79</v>
      </c>
      <c r="N172" s="849">
        <v>1</v>
      </c>
      <c r="O172" s="849">
        <v>1817.79</v>
      </c>
      <c r="P172" s="837">
        <v>1</v>
      </c>
      <c r="Q172" s="850">
        <v>1817.79</v>
      </c>
    </row>
    <row r="173" spans="1:17" ht="14.45" customHeight="1" x14ac:dyDescent="0.2">
      <c r="A173" s="831" t="s">
        <v>2056</v>
      </c>
      <c r="B173" s="832" t="s">
        <v>1828</v>
      </c>
      <c r="C173" s="832" t="s">
        <v>1832</v>
      </c>
      <c r="D173" s="832" t="s">
        <v>1867</v>
      </c>
      <c r="E173" s="832" t="s">
        <v>1868</v>
      </c>
      <c r="F173" s="849">
        <v>158</v>
      </c>
      <c r="G173" s="849">
        <v>592.5</v>
      </c>
      <c r="H173" s="849">
        <v>0.78217821782178221</v>
      </c>
      <c r="I173" s="849">
        <v>3.75</v>
      </c>
      <c r="J173" s="849">
        <v>202</v>
      </c>
      <c r="K173" s="849">
        <v>757.5</v>
      </c>
      <c r="L173" s="849">
        <v>1</v>
      </c>
      <c r="M173" s="849">
        <v>3.75</v>
      </c>
      <c r="N173" s="849"/>
      <c r="O173" s="849"/>
      <c r="P173" s="837"/>
      <c r="Q173" s="850"/>
    </row>
    <row r="174" spans="1:17" ht="14.45" customHeight="1" x14ac:dyDescent="0.2">
      <c r="A174" s="831" t="s">
        <v>2056</v>
      </c>
      <c r="B174" s="832" t="s">
        <v>1828</v>
      </c>
      <c r="C174" s="832" t="s">
        <v>1832</v>
      </c>
      <c r="D174" s="832" t="s">
        <v>2000</v>
      </c>
      <c r="E174" s="832" t="s">
        <v>2001</v>
      </c>
      <c r="F174" s="849">
        <v>321</v>
      </c>
      <c r="G174" s="849">
        <v>10887.95</v>
      </c>
      <c r="H174" s="849">
        <v>1.159258190599191</v>
      </c>
      <c r="I174" s="849">
        <v>33.918847352024926</v>
      </c>
      <c r="J174" s="849">
        <v>275</v>
      </c>
      <c r="K174" s="849">
        <v>9392.1699999999983</v>
      </c>
      <c r="L174" s="849">
        <v>1</v>
      </c>
      <c r="M174" s="849">
        <v>34.153345454545445</v>
      </c>
      <c r="N174" s="849">
        <v>660</v>
      </c>
      <c r="O174" s="849">
        <v>22519.200000000001</v>
      </c>
      <c r="P174" s="837">
        <v>2.3976567715448085</v>
      </c>
      <c r="Q174" s="850">
        <v>34.120000000000005</v>
      </c>
    </row>
    <row r="175" spans="1:17" ht="14.45" customHeight="1" x14ac:dyDescent="0.2">
      <c r="A175" s="831" t="s">
        <v>2056</v>
      </c>
      <c r="B175" s="832" t="s">
        <v>1828</v>
      </c>
      <c r="C175" s="832" t="s">
        <v>1897</v>
      </c>
      <c r="D175" s="832" t="s">
        <v>1916</v>
      </c>
      <c r="E175" s="832" t="s">
        <v>1917</v>
      </c>
      <c r="F175" s="849">
        <v>3</v>
      </c>
      <c r="G175" s="849">
        <v>4047</v>
      </c>
      <c r="H175" s="849">
        <v>2.9977777777777779</v>
      </c>
      <c r="I175" s="849">
        <v>1349</v>
      </c>
      <c r="J175" s="849">
        <v>1</v>
      </c>
      <c r="K175" s="849">
        <v>1350</v>
      </c>
      <c r="L175" s="849">
        <v>1</v>
      </c>
      <c r="M175" s="849">
        <v>1350</v>
      </c>
      <c r="N175" s="849">
        <v>2</v>
      </c>
      <c r="O175" s="849">
        <v>2714</v>
      </c>
      <c r="P175" s="837">
        <v>2.0103703703703704</v>
      </c>
      <c r="Q175" s="850">
        <v>1357</v>
      </c>
    </row>
    <row r="176" spans="1:17" ht="14.45" customHeight="1" x14ac:dyDescent="0.2">
      <c r="A176" s="831" t="s">
        <v>2056</v>
      </c>
      <c r="B176" s="832" t="s">
        <v>1828</v>
      </c>
      <c r="C176" s="832" t="s">
        <v>1897</v>
      </c>
      <c r="D176" s="832" t="s">
        <v>1918</v>
      </c>
      <c r="E176" s="832" t="s">
        <v>1919</v>
      </c>
      <c r="F176" s="849">
        <v>4</v>
      </c>
      <c r="G176" s="849">
        <v>5724</v>
      </c>
      <c r="H176" s="849">
        <v>1.3324022346368716</v>
      </c>
      <c r="I176" s="849">
        <v>1431</v>
      </c>
      <c r="J176" s="849">
        <v>3</v>
      </c>
      <c r="K176" s="849">
        <v>4296</v>
      </c>
      <c r="L176" s="849">
        <v>1</v>
      </c>
      <c r="M176" s="849">
        <v>1432</v>
      </c>
      <c r="N176" s="849">
        <v>3</v>
      </c>
      <c r="O176" s="849">
        <v>4311</v>
      </c>
      <c r="P176" s="837">
        <v>1.0034916201117319</v>
      </c>
      <c r="Q176" s="850">
        <v>1437</v>
      </c>
    </row>
    <row r="177" spans="1:17" ht="14.45" customHeight="1" x14ac:dyDescent="0.2">
      <c r="A177" s="831" t="s">
        <v>2056</v>
      </c>
      <c r="B177" s="832" t="s">
        <v>1828</v>
      </c>
      <c r="C177" s="832" t="s">
        <v>1897</v>
      </c>
      <c r="D177" s="832" t="s">
        <v>1920</v>
      </c>
      <c r="E177" s="832" t="s">
        <v>1921</v>
      </c>
      <c r="F177" s="849">
        <v>3</v>
      </c>
      <c r="G177" s="849">
        <v>5736</v>
      </c>
      <c r="H177" s="849">
        <v>0.99878112484764059</v>
      </c>
      <c r="I177" s="849">
        <v>1912</v>
      </c>
      <c r="J177" s="849">
        <v>3</v>
      </c>
      <c r="K177" s="849">
        <v>5743</v>
      </c>
      <c r="L177" s="849">
        <v>1</v>
      </c>
      <c r="M177" s="849">
        <v>1914.3333333333333</v>
      </c>
      <c r="N177" s="849">
        <v>3</v>
      </c>
      <c r="O177" s="849">
        <v>5760</v>
      </c>
      <c r="P177" s="837">
        <v>1.0029601253700158</v>
      </c>
      <c r="Q177" s="850">
        <v>1920</v>
      </c>
    </row>
    <row r="178" spans="1:17" ht="14.45" customHeight="1" x14ac:dyDescent="0.2">
      <c r="A178" s="831" t="s">
        <v>2056</v>
      </c>
      <c r="B178" s="832" t="s">
        <v>1828</v>
      </c>
      <c r="C178" s="832" t="s">
        <v>1897</v>
      </c>
      <c r="D178" s="832" t="s">
        <v>1928</v>
      </c>
      <c r="E178" s="832" t="s">
        <v>1929</v>
      </c>
      <c r="F178" s="849"/>
      <c r="G178" s="849"/>
      <c r="H178" s="849"/>
      <c r="I178" s="849"/>
      <c r="J178" s="849">
        <v>1</v>
      </c>
      <c r="K178" s="849">
        <v>682</v>
      </c>
      <c r="L178" s="849">
        <v>1</v>
      </c>
      <c r="M178" s="849">
        <v>682</v>
      </c>
      <c r="N178" s="849">
        <v>1</v>
      </c>
      <c r="O178" s="849">
        <v>685</v>
      </c>
      <c r="P178" s="837">
        <v>1.0043988269794721</v>
      </c>
      <c r="Q178" s="850">
        <v>685</v>
      </c>
    </row>
    <row r="179" spans="1:17" ht="14.45" customHeight="1" x14ac:dyDescent="0.2">
      <c r="A179" s="831" t="s">
        <v>2056</v>
      </c>
      <c r="B179" s="832" t="s">
        <v>1828</v>
      </c>
      <c r="C179" s="832" t="s">
        <v>1897</v>
      </c>
      <c r="D179" s="832" t="s">
        <v>1934</v>
      </c>
      <c r="E179" s="832" t="s">
        <v>1935</v>
      </c>
      <c r="F179" s="849">
        <v>2</v>
      </c>
      <c r="G179" s="849">
        <v>3650</v>
      </c>
      <c r="H179" s="849">
        <v>0.4997261774370208</v>
      </c>
      <c r="I179" s="849">
        <v>1825</v>
      </c>
      <c r="J179" s="849">
        <v>4</v>
      </c>
      <c r="K179" s="849">
        <v>7304</v>
      </c>
      <c r="L179" s="849">
        <v>1</v>
      </c>
      <c r="M179" s="849">
        <v>1826</v>
      </c>
      <c r="N179" s="849">
        <v>1</v>
      </c>
      <c r="O179" s="849">
        <v>1831</v>
      </c>
      <c r="P179" s="837">
        <v>0.25068455640744797</v>
      </c>
      <c r="Q179" s="850">
        <v>1831</v>
      </c>
    </row>
    <row r="180" spans="1:17" ht="14.45" customHeight="1" x14ac:dyDescent="0.2">
      <c r="A180" s="831" t="s">
        <v>2056</v>
      </c>
      <c r="B180" s="832" t="s">
        <v>1828</v>
      </c>
      <c r="C180" s="832" t="s">
        <v>1897</v>
      </c>
      <c r="D180" s="832" t="s">
        <v>1936</v>
      </c>
      <c r="E180" s="832" t="s">
        <v>1937</v>
      </c>
      <c r="F180" s="849"/>
      <c r="G180" s="849"/>
      <c r="H180" s="849"/>
      <c r="I180" s="849"/>
      <c r="J180" s="849">
        <v>1</v>
      </c>
      <c r="K180" s="849">
        <v>430</v>
      </c>
      <c r="L180" s="849">
        <v>1</v>
      </c>
      <c r="M180" s="849">
        <v>430</v>
      </c>
      <c r="N180" s="849"/>
      <c r="O180" s="849"/>
      <c r="P180" s="837"/>
      <c r="Q180" s="850"/>
    </row>
    <row r="181" spans="1:17" ht="14.45" customHeight="1" x14ac:dyDescent="0.2">
      <c r="A181" s="831" t="s">
        <v>2056</v>
      </c>
      <c r="B181" s="832" t="s">
        <v>1828</v>
      </c>
      <c r="C181" s="832" t="s">
        <v>1897</v>
      </c>
      <c r="D181" s="832" t="s">
        <v>2012</v>
      </c>
      <c r="E181" s="832" t="s">
        <v>2013</v>
      </c>
      <c r="F181" s="849">
        <v>4</v>
      </c>
      <c r="G181" s="849">
        <v>58028</v>
      </c>
      <c r="H181" s="849">
        <v>1.3331495393663704</v>
      </c>
      <c r="I181" s="849">
        <v>14507</v>
      </c>
      <c r="J181" s="849">
        <v>3</v>
      </c>
      <c r="K181" s="849">
        <v>43527</v>
      </c>
      <c r="L181" s="849">
        <v>1</v>
      </c>
      <c r="M181" s="849">
        <v>14509</v>
      </c>
      <c r="N181" s="849">
        <v>3</v>
      </c>
      <c r="O181" s="849">
        <v>43545</v>
      </c>
      <c r="P181" s="837">
        <v>1.0004135364256668</v>
      </c>
      <c r="Q181" s="850">
        <v>14515</v>
      </c>
    </row>
    <row r="182" spans="1:17" ht="14.45" customHeight="1" x14ac:dyDescent="0.2">
      <c r="A182" s="831" t="s">
        <v>2056</v>
      </c>
      <c r="B182" s="832" t="s">
        <v>1828</v>
      </c>
      <c r="C182" s="832" t="s">
        <v>1897</v>
      </c>
      <c r="D182" s="832" t="s">
        <v>1952</v>
      </c>
      <c r="E182" s="832" t="s">
        <v>1953</v>
      </c>
      <c r="F182" s="849">
        <v>1</v>
      </c>
      <c r="G182" s="849">
        <v>1342</v>
      </c>
      <c r="H182" s="849">
        <v>0.99925539836187638</v>
      </c>
      <c r="I182" s="849">
        <v>1342</v>
      </c>
      <c r="J182" s="849">
        <v>1</v>
      </c>
      <c r="K182" s="849">
        <v>1343</v>
      </c>
      <c r="L182" s="849">
        <v>1</v>
      </c>
      <c r="M182" s="849">
        <v>1343</v>
      </c>
      <c r="N182" s="849"/>
      <c r="O182" s="849"/>
      <c r="P182" s="837"/>
      <c r="Q182" s="850"/>
    </row>
    <row r="183" spans="1:17" ht="14.45" customHeight="1" x14ac:dyDescent="0.2">
      <c r="A183" s="831" t="s">
        <v>2056</v>
      </c>
      <c r="B183" s="832" t="s">
        <v>1828</v>
      </c>
      <c r="C183" s="832" t="s">
        <v>1897</v>
      </c>
      <c r="D183" s="832" t="s">
        <v>1954</v>
      </c>
      <c r="E183" s="832" t="s">
        <v>1955</v>
      </c>
      <c r="F183" s="849"/>
      <c r="G183" s="849"/>
      <c r="H183" s="849"/>
      <c r="I183" s="849"/>
      <c r="J183" s="849">
        <v>1</v>
      </c>
      <c r="K183" s="849">
        <v>511</v>
      </c>
      <c r="L183" s="849">
        <v>1</v>
      </c>
      <c r="M183" s="849">
        <v>511</v>
      </c>
      <c r="N183" s="849">
        <v>1</v>
      </c>
      <c r="O183" s="849">
        <v>512</v>
      </c>
      <c r="P183" s="837">
        <v>1.0019569471624266</v>
      </c>
      <c r="Q183" s="850">
        <v>512</v>
      </c>
    </row>
    <row r="184" spans="1:17" ht="14.45" customHeight="1" x14ac:dyDescent="0.2">
      <c r="A184" s="831" t="s">
        <v>2056</v>
      </c>
      <c r="B184" s="832" t="s">
        <v>1828</v>
      </c>
      <c r="C184" s="832" t="s">
        <v>1897</v>
      </c>
      <c r="D184" s="832" t="s">
        <v>1956</v>
      </c>
      <c r="E184" s="832" t="s">
        <v>1957</v>
      </c>
      <c r="F184" s="849"/>
      <c r="G184" s="849"/>
      <c r="H184" s="849"/>
      <c r="I184" s="849"/>
      <c r="J184" s="849">
        <v>1</v>
      </c>
      <c r="K184" s="849">
        <v>2333</v>
      </c>
      <c r="L184" s="849">
        <v>1</v>
      </c>
      <c r="M184" s="849">
        <v>2333</v>
      </c>
      <c r="N184" s="849"/>
      <c r="O184" s="849"/>
      <c r="P184" s="837"/>
      <c r="Q184" s="850"/>
    </row>
    <row r="185" spans="1:17" ht="14.45" customHeight="1" x14ac:dyDescent="0.2">
      <c r="A185" s="831" t="s">
        <v>2056</v>
      </c>
      <c r="B185" s="832" t="s">
        <v>1828</v>
      </c>
      <c r="C185" s="832" t="s">
        <v>1897</v>
      </c>
      <c r="D185" s="832" t="s">
        <v>1960</v>
      </c>
      <c r="E185" s="832" t="s">
        <v>1961</v>
      </c>
      <c r="F185" s="849">
        <v>1</v>
      </c>
      <c r="G185" s="849">
        <v>355</v>
      </c>
      <c r="H185" s="849"/>
      <c r="I185" s="849">
        <v>355</v>
      </c>
      <c r="J185" s="849"/>
      <c r="K185" s="849"/>
      <c r="L185" s="849"/>
      <c r="M185" s="849"/>
      <c r="N185" s="849"/>
      <c r="O185" s="849"/>
      <c r="P185" s="837"/>
      <c r="Q185" s="850"/>
    </row>
    <row r="186" spans="1:17" ht="14.45" customHeight="1" x14ac:dyDescent="0.2">
      <c r="A186" s="831" t="s">
        <v>2056</v>
      </c>
      <c r="B186" s="832" t="s">
        <v>1828</v>
      </c>
      <c r="C186" s="832" t="s">
        <v>1897</v>
      </c>
      <c r="D186" s="832" t="s">
        <v>1970</v>
      </c>
      <c r="E186" s="832" t="s">
        <v>1971</v>
      </c>
      <c r="F186" s="849">
        <v>1</v>
      </c>
      <c r="G186" s="849">
        <v>142</v>
      </c>
      <c r="H186" s="849"/>
      <c r="I186" s="849">
        <v>142</v>
      </c>
      <c r="J186" s="849"/>
      <c r="K186" s="849"/>
      <c r="L186" s="849"/>
      <c r="M186" s="849"/>
      <c r="N186" s="849"/>
      <c r="O186" s="849"/>
      <c r="P186" s="837"/>
      <c r="Q186" s="850"/>
    </row>
    <row r="187" spans="1:17" ht="14.45" customHeight="1" x14ac:dyDescent="0.2">
      <c r="A187" s="831" t="s">
        <v>2056</v>
      </c>
      <c r="B187" s="832" t="s">
        <v>1828</v>
      </c>
      <c r="C187" s="832" t="s">
        <v>1897</v>
      </c>
      <c r="D187" s="832" t="s">
        <v>1976</v>
      </c>
      <c r="E187" s="832" t="s">
        <v>1977</v>
      </c>
      <c r="F187" s="849"/>
      <c r="G187" s="849"/>
      <c r="H187" s="849"/>
      <c r="I187" s="849"/>
      <c r="J187" s="849">
        <v>1</v>
      </c>
      <c r="K187" s="849">
        <v>719</v>
      </c>
      <c r="L187" s="849">
        <v>1</v>
      </c>
      <c r="M187" s="849">
        <v>719</v>
      </c>
      <c r="N187" s="849"/>
      <c r="O187" s="849"/>
      <c r="P187" s="837"/>
      <c r="Q187" s="850"/>
    </row>
    <row r="188" spans="1:17" ht="14.45" customHeight="1" x14ac:dyDescent="0.2">
      <c r="A188" s="831" t="s">
        <v>2057</v>
      </c>
      <c r="B188" s="832" t="s">
        <v>1828</v>
      </c>
      <c r="C188" s="832" t="s">
        <v>1829</v>
      </c>
      <c r="D188" s="832" t="s">
        <v>1995</v>
      </c>
      <c r="E188" s="832" t="s">
        <v>1994</v>
      </c>
      <c r="F188" s="849">
        <v>1.1000000000000001</v>
      </c>
      <c r="G188" s="849">
        <v>2000.94</v>
      </c>
      <c r="H188" s="849">
        <v>0.64980774726559465</v>
      </c>
      <c r="I188" s="849">
        <v>1819.0363636363636</v>
      </c>
      <c r="J188" s="849">
        <v>3.1</v>
      </c>
      <c r="K188" s="849">
        <v>3079.2799999999997</v>
      </c>
      <c r="L188" s="849">
        <v>1</v>
      </c>
      <c r="M188" s="849">
        <v>993.316129032258</v>
      </c>
      <c r="N188" s="849"/>
      <c r="O188" s="849"/>
      <c r="P188" s="837"/>
      <c r="Q188" s="850"/>
    </row>
    <row r="189" spans="1:17" ht="14.45" customHeight="1" x14ac:dyDescent="0.2">
      <c r="A189" s="831" t="s">
        <v>2057</v>
      </c>
      <c r="B189" s="832" t="s">
        <v>1828</v>
      </c>
      <c r="C189" s="832" t="s">
        <v>1829</v>
      </c>
      <c r="D189" s="832" t="s">
        <v>1996</v>
      </c>
      <c r="E189" s="832" t="s">
        <v>1997</v>
      </c>
      <c r="F189" s="849">
        <v>0.05</v>
      </c>
      <c r="G189" s="849">
        <v>45.19</v>
      </c>
      <c r="H189" s="849"/>
      <c r="I189" s="849">
        <v>903.8</v>
      </c>
      <c r="J189" s="849"/>
      <c r="K189" s="849"/>
      <c r="L189" s="849"/>
      <c r="M189" s="849"/>
      <c r="N189" s="849"/>
      <c r="O189" s="849"/>
      <c r="P189" s="837"/>
      <c r="Q189" s="850"/>
    </row>
    <row r="190" spans="1:17" ht="14.45" customHeight="1" x14ac:dyDescent="0.2">
      <c r="A190" s="831" t="s">
        <v>2057</v>
      </c>
      <c r="B190" s="832" t="s">
        <v>1828</v>
      </c>
      <c r="C190" s="832" t="s">
        <v>1829</v>
      </c>
      <c r="D190" s="832" t="s">
        <v>1998</v>
      </c>
      <c r="E190" s="832" t="s">
        <v>1994</v>
      </c>
      <c r="F190" s="849"/>
      <c r="G190" s="849"/>
      <c r="H190" s="849"/>
      <c r="I190" s="849"/>
      <c r="J190" s="849"/>
      <c r="K190" s="849"/>
      <c r="L190" s="849"/>
      <c r="M190" s="849"/>
      <c r="N190" s="849">
        <v>2.1</v>
      </c>
      <c r="O190" s="849">
        <v>1376.59</v>
      </c>
      <c r="P190" s="837"/>
      <c r="Q190" s="850">
        <v>655.51904761904757</v>
      </c>
    </row>
    <row r="191" spans="1:17" ht="14.45" customHeight="1" x14ac:dyDescent="0.2">
      <c r="A191" s="831" t="s">
        <v>2057</v>
      </c>
      <c r="B191" s="832" t="s">
        <v>1828</v>
      </c>
      <c r="C191" s="832" t="s">
        <v>1832</v>
      </c>
      <c r="D191" s="832" t="s">
        <v>1837</v>
      </c>
      <c r="E191" s="832" t="s">
        <v>1838</v>
      </c>
      <c r="F191" s="849">
        <v>360</v>
      </c>
      <c r="G191" s="849">
        <v>2577.6</v>
      </c>
      <c r="H191" s="849">
        <v>0.21993737041050537</v>
      </c>
      <c r="I191" s="849">
        <v>7.16</v>
      </c>
      <c r="J191" s="849">
        <v>1630</v>
      </c>
      <c r="K191" s="849">
        <v>11719.7</v>
      </c>
      <c r="L191" s="849">
        <v>1</v>
      </c>
      <c r="M191" s="849">
        <v>7.19</v>
      </c>
      <c r="N191" s="849">
        <v>130</v>
      </c>
      <c r="O191" s="849">
        <v>923</v>
      </c>
      <c r="P191" s="837">
        <v>7.8756282157393109E-2</v>
      </c>
      <c r="Q191" s="850">
        <v>7.1</v>
      </c>
    </row>
    <row r="192" spans="1:17" ht="14.45" customHeight="1" x14ac:dyDescent="0.2">
      <c r="A192" s="831" t="s">
        <v>2057</v>
      </c>
      <c r="B192" s="832" t="s">
        <v>1828</v>
      </c>
      <c r="C192" s="832" t="s">
        <v>1832</v>
      </c>
      <c r="D192" s="832" t="s">
        <v>1843</v>
      </c>
      <c r="E192" s="832" t="s">
        <v>1844</v>
      </c>
      <c r="F192" s="849"/>
      <c r="G192" s="849"/>
      <c r="H192" s="849"/>
      <c r="I192" s="849"/>
      <c r="J192" s="849"/>
      <c r="K192" s="849"/>
      <c r="L192" s="849"/>
      <c r="M192" s="849"/>
      <c r="N192" s="849">
        <v>280</v>
      </c>
      <c r="O192" s="849">
        <v>1503.6</v>
      </c>
      <c r="P192" s="837"/>
      <c r="Q192" s="850">
        <v>5.37</v>
      </c>
    </row>
    <row r="193" spans="1:17" ht="14.45" customHeight="1" x14ac:dyDescent="0.2">
      <c r="A193" s="831" t="s">
        <v>2057</v>
      </c>
      <c r="B193" s="832" t="s">
        <v>1828</v>
      </c>
      <c r="C193" s="832" t="s">
        <v>1832</v>
      </c>
      <c r="D193" s="832" t="s">
        <v>1857</v>
      </c>
      <c r="E193" s="832" t="s">
        <v>1858</v>
      </c>
      <c r="F193" s="849">
        <v>1880</v>
      </c>
      <c r="G193" s="849">
        <v>38408.400000000001</v>
      </c>
      <c r="H193" s="849">
        <v>0.85328771612172249</v>
      </c>
      <c r="I193" s="849">
        <v>20.43</v>
      </c>
      <c r="J193" s="849">
        <v>2245</v>
      </c>
      <c r="K193" s="849">
        <v>45012.25</v>
      </c>
      <c r="L193" s="849">
        <v>1</v>
      </c>
      <c r="M193" s="849">
        <v>20.05</v>
      </c>
      <c r="N193" s="849">
        <v>5088</v>
      </c>
      <c r="O193" s="849">
        <v>102736.65</v>
      </c>
      <c r="P193" s="837">
        <v>2.2824153424900997</v>
      </c>
      <c r="Q193" s="850">
        <v>20.191951650943395</v>
      </c>
    </row>
    <row r="194" spans="1:17" ht="14.45" customHeight="1" x14ac:dyDescent="0.2">
      <c r="A194" s="831" t="s">
        <v>2057</v>
      </c>
      <c r="B194" s="832" t="s">
        <v>1828</v>
      </c>
      <c r="C194" s="832" t="s">
        <v>1832</v>
      </c>
      <c r="D194" s="832" t="s">
        <v>1863</v>
      </c>
      <c r="E194" s="832" t="s">
        <v>1864</v>
      </c>
      <c r="F194" s="849">
        <v>1</v>
      </c>
      <c r="G194" s="849">
        <v>1986.65</v>
      </c>
      <c r="H194" s="849">
        <v>0.2514282170636819</v>
      </c>
      <c r="I194" s="849">
        <v>1986.65</v>
      </c>
      <c r="J194" s="849">
        <v>4</v>
      </c>
      <c r="K194" s="849">
        <v>7901.46</v>
      </c>
      <c r="L194" s="849">
        <v>1</v>
      </c>
      <c r="M194" s="849">
        <v>1975.365</v>
      </c>
      <c r="N194" s="849"/>
      <c r="O194" s="849"/>
      <c r="P194" s="837"/>
      <c r="Q194" s="850"/>
    </row>
    <row r="195" spans="1:17" ht="14.45" customHeight="1" x14ac:dyDescent="0.2">
      <c r="A195" s="831" t="s">
        <v>2057</v>
      </c>
      <c r="B195" s="832" t="s">
        <v>1828</v>
      </c>
      <c r="C195" s="832" t="s">
        <v>1832</v>
      </c>
      <c r="D195" s="832" t="s">
        <v>1867</v>
      </c>
      <c r="E195" s="832" t="s">
        <v>1868</v>
      </c>
      <c r="F195" s="849"/>
      <c r="G195" s="849"/>
      <c r="H195" s="849"/>
      <c r="I195" s="849"/>
      <c r="J195" s="849">
        <v>1526</v>
      </c>
      <c r="K195" s="849">
        <v>5722.5</v>
      </c>
      <c r="L195" s="849">
        <v>1</v>
      </c>
      <c r="M195" s="849">
        <v>3.75</v>
      </c>
      <c r="N195" s="849"/>
      <c r="O195" s="849"/>
      <c r="P195" s="837"/>
      <c r="Q195" s="850"/>
    </row>
    <row r="196" spans="1:17" ht="14.45" customHeight="1" x14ac:dyDescent="0.2">
      <c r="A196" s="831" t="s">
        <v>2057</v>
      </c>
      <c r="B196" s="832" t="s">
        <v>1828</v>
      </c>
      <c r="C196" s="832" t="s">
        <v>1832</v>
      </c>
      <c r="D196" s="832" t="s">
        <v>2000</v>
      </c>
      <c r="E196" s="832" t="s">
        <v>2001</v>
      </c>
      <c r="F196" s="849">
        <v>620</v>
      </c>
      <c r="G196" s="849">
        <v>21089.34</v>
      </c>
      <c r="H196" s="849">
        <v>0.30035278671023369</v>
      </c>
      <c r="I196" s="849">
        <v>34.01506451612903</v>
      </c>
      <c r="J196" s="849">
        <v>2062</v>
      </c>
      <c r="K196" s="849">
        <v>70215.23</v>
      </c>
      <c r="L196" s="849">
        <v>1</v>
      </c>
      <c r="M196" s="849">
        <v>34.052002909796315</v>
      </c>
      <c r="N196" s="849">
        <v>2310</v>
      </c>
      <c r="O196" s="849">
        <v>78524.039999999994</v>
      </c>
      <c r="P196" s="837">
        <v>1.1183334441829784</v>
      </c>
      <c r="Q196" s="850">
        <v>33.99309090909091</v>
      </c>
    </row>
    <row r="197" spans="1:17" ht="14.45" customHeight="1" x14ac:dyDescent="0.2">
      <c r="A197" s="831" t="s">
        <v>2057</v>
      </c>
      <c r="B197" s="832" t="s">
        <v>1828</v>
      </c>
      <c r="C197" s="832" t="s">
        <v>1832</v>
      </c>
      <c r="D197" s="832" t="s">
        <v>1883</v>
      </c>
      <c r="E197" s="832" t="s">
        <v>1884</v>
      </c>
      <c r="F197" s="849">
        <v>400</v>
      </c>
      <c r="G197" s="849">
        <v>8132</v>
      </c>
      <c r="H197" s="849"/>
      <c r="I197" s="849">
        <v>20.329999999999998</v>
      </c>
      <c r="J197" s="849"/>
      <c r="K197" s="849"/>
      <c r="L197" s="849"/>
      <c r="M197" s="849"/>
      <c r="N197" s="849"/>
      <c r="O197" s="849"/>
      <c r="P197" s="837"/>
      <c r="Q197" s="850"/>
    </row>
    <row r="198" spans="1:17" ht="14.45" customHeight="1" x14ac:dyDescent="0.2">
      <c r="A198" s="831" t="s">
        <v>2057</v>
      </c>
      <c r="B198" s="832" t="s">
        <v>1828</v>
      </c>
      <c r="C198" s="832" t="s">
        <v>1897</v>
      </c>
      <c r="D198" s="832" t="s">
        <v>1902</v>
      </c>
      <c r="E198" s="832" t="s">
        <v>1903</v>
      </c>
      <c r="F198" s="849"/>
      <c r="G198" s="849"/>
      <c r="H198" s="849"/>
      <c r="I198" s="849"/>
      <c r="J198" s="849"/>
      <c r="K198" s="849"/>
      <c r="L198" s="849"/>
      <c r="M198" s="849"/>
      <c r="N198" s="849">
        <v>1</v>
      </c>
      <c r="O198" s="849">
        <v>179</v>
      </c>
      <c r="P198" s="837"/>
      <c r="Q198" s="850">
        <v>179</v>
      </c>
    </row>
    <row r="199" spans="1:17" ht="14.45" customHeight="1" x14ac:dyDescent="0.2">
      <c r="A199" s="831" t="s">
        <v>2057</v>
      </c>
      <c r="B199" s="832" t="s">
        <v>1828</v>
      </c>
      <c r="C199" s="832" t="s">
        <v>1897</v>
      </c>
      <c r="D199" s="832" t="s">
        <v>1924</v>
      </c>
      <c r="E199" s="832" t="s">
        <v>1925</v>
      </c>
      <c r="F199" s="849"/>
      <c r="G199" s="849"/>
      <c r="H199" s="849"/>
      <c r="I199" s="849"/>
      <c r="J199" s="849">
        <v>1</v>
      </c>
      <c r="K199" s="849">
        <v>1214</v>
      </c>
      <c r="L199" s="849">
        <v>1</v>
      </c>
      <c r="M199" s="849">
        <v>1214</v>
      </c>
      <c r="N199" s="849"/>
      <c r="O199" s="849"/>
      <c r="P199" s="837"/>
      <c r="Q199" s="850"/>
    </row>
    <row r="200" spans="1:17" ht="14.45" customHeight="1" x14ac:dyDescent="0.2">
      <c r="A200" s="831" t="s">
        <v>2057</v>
      </c>
      <c r="B200" s="832" t="s">
        <v>1828</v>
      </c>
      <c r="C200" s="832" t="s">
        <v>1897</v>
      </c>
      <c r="D200" s="832" t="s">
        <v>1928</v>
      </c>
      <c r="E200" s="832" t="s">
        <v>1929</v>
      </c>
      <c r="F200" s="849">
        <v>1</v>
      </c>
      <c r="G200" s="849">
        <v>682</v>
      </c>
      <c r="H200" s="849">
        <v>0.25</v>
      </c>
      <c r="I200" s="849">
        <v>682</v>
      </c>
      <c r="J200" s="849">
        <v>4</v>
      </c>
      <c r="K200" s="849">
        <v>2728</v>
      </c>
      <c r="L200" s="849">
        <v>1</v>
      </c>
      <c r="M200" s="849">
        <v>682</v>
      </c>
      <c r="N200" s="849"/>
      <c r="O200" s="849"/>
      <c r="P200" s="837"/>
      <c r="Q200" s="850"/>
    </row>
    <row r="201" spans="1:17" ht="14.45" customHeight="1" x14ac:dyDescent="0.2">
      <c r="A201" s="831" t="s">
        <v>2057</v>
      </c>
      <c r="B201" s="832" t="s">
        <v>1828</v>
      </c>
      <c r="C201" s="832" t="s">
        <v>1897</v>
      </c>
      <c r="D201" s="832" t="s">
        <v>1932</v>
      </c>
      <c r="E201" s="832" t="s">
        <v>1933</v>
      </c>
      <c r="F201" s="849">
        <v>3</v>
      </c>
      <c r="G201" s="849">
        <v>7914</v>
      </c>
      <c r="H201" s="849"/>
      <c r="I201" s="849">
        <v>2638</v>
      </c>
      <c r="J201" s="849"/>
      <c r="K201" s="849"/>
      <c r="L201" s="849"/>
      <c r="M201" s="849"/>
      <c r="N201" s="849"/>
      <c r="O201" s="849"/>
      <c r="P201" s="837"/>
      <c r="Q201" s="850"/>
    </row>
    <row r="202" spans="1:17" ht="14.45" customHeight="1" x14ac:dyDescent="0.2">
      <c r="A202" s="831" t="s">
        <v>2057</v>
      </c>
      <c r="B202" s="832" t="s">
        <v>1828</v>
      </c>
      <c r="C202" s="832" t="s">
        <v>1897</v>
      </c>
      <c r="D202" s="832" t="s">
        <v>1934</v>
      </c>
      <c r="E202" s="832" t="s">
        <v>1935</v>
      </c>
      <c r="F202" s="849">
        <v>14</v>
      </c>
      <c r="G202" s="849">
        <v>25550</v>
      </c>
      <c r="H202" s="849">
        <v>0.82307840989626957</v>
      </c>
      <c r="I202" s="849">
        <v>1825</v>
      </c>
      <c r="J202" s="849">
        <v>17</v>
      </c>
      <c r="K202" s="849">
        <v>31042</v>
      </c>
      <c r="L202" s="849">
        <v>1</v>
      </c>
      <c r="M202" s="849">
        <v>1826</v>
      </c>
      <c r="N202" s="849">
        <v>20</v>
      </c>
      <c r="O202" s="849">
        <v>36620</v>
      </c>
      <c r="P202" s="837">
        <v>1.1796920301526963</v>
      </c>
      <c r="Q202" s="850">
        <v>1831</v>
      </c>
    </row>
    <row r="203" spans="1:17" ht="14.45" customHeight="1" x14ac:dyDescent="0.2">
      <c r="A203" s="831" t="s">
        <v>2057</v>
      </c>
      <c r="B203" s="832" t="s">
        <v>1828</v>
      </c>
      <c r="C203" s="832" t="s">
        <v>1897</v>
      </c>
      <c r="D203" s="832" t="s">
        <v>1936</v>
      </c>
      <c r="E203" s="832" t="s">
        <v>1937</v>
      </c>
      <c r="F203" s="849">
        <v>4</v>
      </c>
      <c r="G203" s="849">
        <v>1716</v>
      </c>
      <c r="H203" s="849">
        <v>0.99767441860465111</v>
      </c>
      <c r="I203" s="849">
        <v>429</v>
      </c>
      <c r="J203" s="849">
        <v>4</v>
      </c>
      <c r="K203" s="849">
        <v>1720</v>
      </c>
      <c r="L203" s="849">
        <v>1</v>
      </c>
      <c r="M203" s="849">
        <v>430</v>
      </c>
      <c r="N203" s="849">
        <v>10</v>
      </c>
      <c r="O203" s="849">
        <v>4310</v>
      </c>
      <c r="P203" s="837">
        <v>2.5058139534883721</v>
      </c>
      <c r="Q203" s="850">
        <v>431</v>
      </c>
    </row>
    <row r="204" spans="1:17" ht="14.45" customHeight="1" x14ac:dyDescent="0.2">
      <c r="A204" s="831" t="s">
        <v>2057</v>
      </c>
      <c r="B204" s="832" t="s">
        <v>1828</v>
      </c>
      <c r="C204" s="832" t="s">
        <v>1897</v>
      </c>
      <c r="D204" s="832" t="s">
        <v>2012</v>
      </c>
      <c r="E204" s="832" t="s">
        <v>2013</v>
      </c>
      <c r="F204" s="849">
        <v>2</v>
      </c>
      <c r="G204" s="849">
        <v>29014</v>
      </c>
      <c r="H204" s="849">
        <v>0.28568333989759748</v>
      </c>
      <c r="I204" s="849">
        <v>14507</v>
      </c>
      <c r="J204" s="849">
        <v>7</v>
      </c>
      <c r="K204" s="849">
        <v>101560</v>
      </c>
      <c r="L204" s="849">
        <v>1</v>
      </c>
      <c r="M204" s="849">
        <v>14508.571428571429</v>
      </c>
      <c r="N204" s="849">
        <v>8</v>
      </c>
      <c r="O204" s="849">
        <v>116120</v>
      </c>
      <c r="P204" s="837">
        <v>1.143363528948405</v>
      </c>
      <c r="Q204" s="850">
        <v>14515</v>
      </c>
    </row>
    <row r="205" spans="1:17" ht="14.45" customHeight="1" x14ac:dyDescent="0.2">
      <c r="A205" s="831" t="s">
        <v>2057</v>
      </c>
      <c r="B205" s="832" t="s">
        <v>1828</v>
      </c>
      <c r="C205" s="832" t="s">
        <v>1897</v>
      </c>
      <c r="D205" s="832" t="s">
        <v>1952</v>
      </c>
      <c r="E205" s="832" t="s">
        <v>1953</v>
      </c>
      <c r="F205" s="849"/>
      <c r="G205" s="849"/>
      <c r="H205" s="849"/>
      <c r="I205" s="849"/>
      <c r="J205" s="849">
        <v>2</v>
      </c>
      <c r="K205" s="849">
        <v>2686</v>
      </c>
      <c r="L205" s="849">
        <v>1</v>
      </c>
      <c r="M205" s="849">
        <v>1343</v>
      </c>
      <c r="N205" s="849"/>
      <c r="O205" s="849"/>
      <c r="P205" s="837"/>
      <c r="Q205" s="850"/>
    </row>
    <row r="206" spans="1:17" ht="14.45" customHeight="1" x14ac:dyDescent="0.2">
      <c r="A206" s="831" t="s">
        <v>2057</v>
      </c>
      <c r="B206" s="832" t="s">
        <v>1828</v>
      </c>
      <c r="C206" s="832" t="s">
        <v>1897</v>
      </c>
      <c r="D206" s="832" t="s">
        <v>1954</v>
      </c>
      <c r="E206" s="832" t="s">
        <v>1955</v>
      </c>
      <c r="F206" s="849">
        <v>2</v>
      </c>
      <c r="G206" s="849">
        <v>1018</v>
      </c>
      <c r="H206" s="849">
        <v>0.24938755512003918</v>
      </c>
      <c r="I206" s="849">
        <v>509</v>
      </c>
      <c r="J206" s="849">
        <v>8</v>
      </c>
      <c r="K206" s="849">
        <v>4082</v>
      </c>
      <c r="L206" s="849">
        <v>1</v>
      </c>
      <c r="M206" s="849">
        <v>510.25</v>
      </c>
      <c r="N206" s="849">
        <v>1</v>
      </c>
      <c r="O206" s="849">
        <v>512</v>
      </c>
      <c r="P206" s="837">
        <v>0.12542871141597256</v>
      </c>
      <c r="Q206" s="850">
        <v>512</v>
      </c>
    </row>
    <row r="207" spans="1:17" ht="14.45" customHeight="1" x14ac:dyDescent="0.2">
      <c r="A207" s="831" t="s">
        <v>2057</v>
      </c>
      <c r="B207" s="832" t="s">
        <v>1828</v>
      </c>
      <c r="C207" s="832" t="s">
        <v>1897</v>
      </c>
      <c r="D207" s="832" t="s">
        <v>1956</v>
      </c>
      <c r="E207" s="832" t="s">
        <v>1957</v>
      </c>
      <c r="F207" s="849">
        <v>3</v>
      </c>
      <c r="G207" s="849">
        <v>6990</v>
      </c>
      <c r="H207" s="849">
        <v>0.74903557651093011</v>
      </c>
      <c r="I207" s="849">
        <v>2330</v>
      </c>
      <c r="J207" s="849">
        <v>4</v>
      </c>
      <c r="K207" s="849">
        <v>9332</v>
      </c>
      <c r="L207" s="849">
        <v>1</v>
      </c>
      <c r="M207" s="849">
        <v>2333</v>
      </c>
      <c r="N207" s="849">
        <v>9</v>
      </c>
      <c r="O207" s="849">
        <v>21078</v>
      </c>
      <c r="P207" s="837">
        <v>2.2586798114016289</v>
      </c>
      <c r="Q207" s="850">
        <v>2342</v>
      </c>
    </row>
    <row r="208" spans="1:17" ht="14.45" customHeight="1" x14ac:dyDescent="0.2">
      <c r="A208" s="831" t="s">
        <v>2057</v>
      </c>
      <c r="B208" s="832" t="s">
        <v>1828</v>
      </c>
      <c r="C208" s="832" t="s">
        <v>1897</v>
      </c>
      <c r="D208" s="832" t="s">
        <v>1976</v>
      </c>
      <c r="E208" s="832" t="s">
        <v>1977</v>
      </c>
      <c r="F208" s="849">
        <v>6</v>
      </c>
      <c r="G208" s="849">
        <v>4314</v>
      </c>
      <c r="H208" s="849">
        <v>1.5</v>
      </c>
      <c r="I208" s="849">
        <v>719</v>
      </c>
      <c r="J208" s="849">
        <v>4</v>
      </c>
      <c r="K208" s="849">
        <v>2876</v>
      </c>
      <c r="L208" s="849">
        <v>1</v>
      </c>
      <c r="M208" s="849">
        <v>719</v>
      </c>
      <c r="N208" s="849">
        <v>9</v>
      </c>
      <c r="O208" s="849">
        <v>6498</v>
      </c>
      <c r="P208" s="837">
        <v>2.2593880389429764</v>
      </c>
      <c r="Q208" s="850">
        <v>722</v>
      </c>
    </row>
    <row r="209" spans="1:17" ht="14.45" customHeight="1" x14ac:dyDescent="0.2">
      <c r="A209" s="831" t="s">
        <v>2058</v>
      </c>
      <c r="B209" s="832" t="s">
        <v>1828</v>
      </c>
      <c r="C209" s="832" t="s">
        <v>1829</v>
      </c>
      <c r="D209" s="832" t="s">
        <v>1990</v>
      </c>
      <c r="E209" s="832" t="s">
        <v>1991</v>
      </c>
      <c r="F209" s="849">
        <v>0.3</v>
      </c>
      <c r="G209" s="849">
        <v>602.89</v>
      </c>
      <c r="H209" s="849"/>
      <c r="I209" s="849">
        <v>2009.6333333333334</v>
      </c>
      <c r="J209" s="849"/>
      <c r="K209" s="849"/>
      <c r="L209" s="849"/>
      <c r="M209" s="849"/>
      <c r="N209" s="849"/>
      <c r="O209" s="849"/>
      <c r="P209" s="837"/>
      <c r="Q209" s="850"/>
    </row>
    <row r="210" spans="1:17" ht="14.45" customHeight="1" x14ac:dyDescent="0.2">
      <c r="A210" s="831" t="s">
        <v>2058</v>
      </c>
      <c r="B210" s="832" t="s">
        <v>1828</v>
      </c>
      <c r="C210" s="832" t="s">
        <v>1829</v>
      </c>
      <c r="D210" s="832" t="s">
        <v>1995</v>
      </c>
      <c r="E210" s="832" t="s">
        <v>1994</v>
      </c>
      <c r="F210" s="849">
        <v>2.65</v>
      </c>
      <c r="G210" s="849">
        <v>4820.4699999999993</v>
      </c>
      <c r="H210" s="849">
        <v>7.7407425249702912</v>
      </c>
      <c r="I210" s="849">
        <v>1819.0452830188678</v>
      </c>
      <c r="J210" s="849">
        <v>0.95</v>
      </c>
      <c r="K210" s="849">
        <v>622.74</v>
      </c>
      <c r="L210" s="849">
        <v>1</v>
      </c>
      <c r="M210" s="849">
        <v>655.51578947368421</v>
      </c>
      <c r="N210" s="849"/>
      <c r="O210" s="849"/>
      <c r="P210" s="837"/>
      <c r="Q210" s="850"/>
    </row>
    <row r="211" spans="1:17" ht="14.45" customHeight="1" x14ac:dyDescent="0.2">
      <c r="A211" s="831" t="s">
        <v>2058</v>
      </c>
      <c r="B211" s="832" t="s">
        <v>1828</v>
      </c>
      <c r="C211" s="832" t="s">
        <v>1829</v>
      </c>
      <c r="D211" s="832" t="s">
        <v>1996</v>
      </c>
      <c r="E211" s="832" t="s">
        <v>1997</v>
      </c>
      <c r="F211" s="849">
        <v>0.15000000000000002</v>
      </c>
      <c r="G211" s="849">
        <v>135.57</v>
      </c>
      <c r="H211" s="849"/>
      <c r="I211" s="849">
        <v>903.79999999999984</v>
      </c>
      <c r="J211" s="849"/>
      <c r="K211" s="849"/>
      <c r="L211" s="849"/>
      <c r="M211" s="849"/>
      <c r="N211" s="849"/>
      <c r="O211" s="849"/>
      <c r="P211" s="837"/>
      <c r="Q211" s="850"/>
    </row>
    <row r="212" spans="1:17" ht="14.45" customHeight="1" x14ac:dyDescent="0.2">
      <c r="A212" s="831" t="s">
        <v>2058</v>
      </c>
      <c r="B212" s="832" t="s">
        <v>1828</v>
      </c>
      <c r="C212" s="832" t="s">
        <v>1829</v>
      </c>
      <c r="D212" s="832" t="s">
        <v>1998</v>
      </c>
      <c r="E212" s="832" t="s">
        <v>1994</v>
      </c>
      <c r="F212" s="849"/>
      <c r="G212" s="849"/>
      <c r="H212" s="849"/>
      <c r="I212" s="849"/>
      <c r="J212" s="849"/>
      <c r="K212" s="849"/>
      <c r="L212" s="849"/>
      <c r="M212" s="849"/>
      <c r="N212" s="849">
        <v>0.5</v>
      </c>
      <c r="O212" s="849">
        <v>327.76</v>
      </c>
      <c r="P212" s="837"/>
      <c r="Q212" s="850">
        <v>655.52</v>
      </c>
    </row>
    <row r="213" spans="1:17" ht="14.45" customHeight="1" x14ac:dyDescent="0.2">
      <c r="A213" s="831" t="s">
        <v>2058</v>
      </c>
      <c r="B213" s="832" t="s">
        <v>1828</v>
      </c>
      <c r="C213" s="832" t="s">
        <v>1832</v>
      </c>
      <c r="D213" s="832" t="s">
        <v>1837</v>
      </c>
      <c r="E213" s="832" t="s">
        <v>1838</v>
      </c>
      <c r="F213" s="849">
        <v>180</v>
      </c>
      <c r="G213" s="849">
        <v>1294.2</v>
      </c>
      <c r="H213" s="849">
        <v>0.9782312925170068</v>
      </c>
      <c r="I213" s="849">
        <v>7.19</v>
      </c>
      <c r="J213" s="849">
        <v>180</v>
      </c>
      <c r="K213" s="849">
        <v>1323</v>
      </c>
      <c r="L213" s="849">
        <v>1</v>
      </c>
      <c r="M213" s="849">
        <v>7.35</v>
      </c>
      <c r="N213" s="849"/>
      <c r="O213" s="849"/>
      <c r="P213" s="837"/>
      <c r="Q213" s="850"/>
    </row>
    <row r="214" spans="1:17" ht="14.45" customHeight="1" x14ac:dyDescent="0.2">
      <c r="A214" s="831" t="s">
        <v>2058</v>
      </c>
      <c r="B214" s="832" t="s">
        <v>1828</v>
      </c>
      <c r="C214" s="832" t="s">
        <v>1832</v>
      </c>
      <c r="D214" s="832" t="s">
        <v>1845</v>
      </c>
      <c r="E214" s="832" t="s">
        <v>1846</v>
      </c>
      <c r="F214" s="849">
        <v>1009</v>
      </c>
      <c r="G214" s="849">
        <v>9222.26</v>
      </c>
      <c r="H214" s="849">
        <v>3.6425992779783396</v>
      </c>
      <c r="I214" s="849">
        <v>9.14</v>
      </c>
      <c r="J214" s="849">
        <v>277</v>
      </c>
      <c r="K214" s="849">
        <v>2531.7799999999997</v>
      </c>
      <c r="L214" s="849">
        <v>1</v>
      </c>
      <c r="M214" s="849">
        <v>9.1399999999999988</v>
      </c>
      <c r="N214" s="849">
        <v>346</v>
      </c>
      <c r="O214" s="849">
        <v>3216.48</v>
      </c>
      <c r="P214" s="837">
        <v>1.2704421395223915</v>
      </c>
      <c r="Q214" s="850">
        <v>9.2961849710982651</v>
      </c>
    </row>
    <row r="215" spans="1:17" ht="14.45" customHeight="1" x14ac:dyDescent="0.2">
      <c r="A215" s="831" t="s">
        <v>2058</v>
      </c>
      <c r="B215" s="832" t="s">
        <v>1828</v>
      </c>
      <c r="C215" s="832" t="s">
        <v>1832</v>
      </c>
      <c r="D215" s="832" t="s">
        <v>1849</v>
      </c>
      <c r="E215" s="832" t="s">
        <v>1850</v>
      </c>
      <c r="F215" s="849">
        <v>165</v>
      </c>
      <c r="G215" s="849">
        <v>1687.95</v>
      </c>
      <c r="H215" s="849">
        <v>0.2350970779130338</v>
      </c>
      <c r="I215" s="849">
        <v>10.23</v>
      </c>
      <c r="J215" s="849">
        <v>705</v>
      </c>
      <c r="K215" s="849">
        <v>7179.8</v>
      </c>
      <c r="L215" s="849">
        <v>1</v>
      </c>
      <c r="M215" s="849">
        <v>10.184113475177305</v>
      </c>
      <c r="N215" s="849">
        <v>284</v>
      </c>
      <c r="O215" s="849">
        <v>2919.4</v>
      </c>
      <c r="P215" s="837">
        <v>0.40661299757653419</v>
      </c>
      <c r="Q215" s="850">
        <v>10.279577464788733</v>
      </c>
    </row>
    <row r="216" spans="1:17" ht="14.45" customHeight="1" x14ac:dyDescent="0.2">
      <c r="A216" s="831" t="s">
        <v>2058</v>
      </c>
      <c r="B216" s="832" t="s">
        <v>1828</v>
      </c>
      <c r="C216" s="832" t="s">
        <v>1832</v>
      </c>
      <c r="D216" s="832" t="s">
        <v>1863</v>
      </c>
      <c r="E216" s="832" t="s">
        <v>1864</v>
      </c>
      <c r="F216" s="849"/>
      <c r="G216" s="849"/>
      <c r="H216" s="849"/>
      <c r="I216" s="849"/>
      <c r="J216" s="849">
        <v>1</v>
      </c>
      <c r="K216" s="849">
        <v>1817.79</v>
      </c>
      <c r="L216" s="849">
        <v>1</v>
      </c>
      <c r="M216" s="849">
        <v>1817.79</v>
      </c>
      <c r="N216" s="849"/>
      <c r="O216" s="849"/>
      <c r="P216" s="837"/>
      <c r="Q216" s="850"/>
    </row>
    <row r="217" spans="1:17" ht="14.45" customHeight="1" x14ac:dyDescent="0.2">
      <c r="A217" s="831" t="s">
        <v>2058</v>
      </c>
      <c r="B217" s="832" t="s">
        <v>1828</v>
      </c>
      <c r="C217" s="832" t="s">
        <v>1832</v>
      </c>
      <c r="D217" s="832" t="s">
        <v>1867</v>
      </c>
      <c r="E217" s="832" t="s">
        <v>1868</v>
      </c>
      <c r="F217" s="849">
        <v>7727</v>
      </c>
      <c r="G217" s="849">
        <v>29053.97</v>
      </c>
      <c r="H217" s="849">
        <v>2.5700219815213687</v>
      </c>
      <c r="I217" s="849">
        <v>3.7600582373495537</v>
      </c>
      <c r="J217" s="849">
        <v>2995</v>
      </c>
      <c r="K217" s="849">
        <v>11304.95</v>
      </c>
      <c r="L217" s="849">
        <v>1</v>
      </c>
      <c r="M217" s="849">
        <v>3.7746076794657766</v>
      </c>
      <c r="N217" s="849">
        <v>5010</v>
      </c>
      <c r="O217" s="849">
        <v>18622.599999999999</v>
      </c>
      <c r="P217" s="837">
        <v>1.647296095957965</v>
      </c>
      <c r="Q217" s="850">
        <v>3.717085828343313</v>
      </c>
    </row>
    <row r="218" spans="1:17" ht="14.45" customHeight="1" x14ac:dyDescent="0.2">
      <c r="A218" s="831" t="s">
        <v>2058</v>
      </c>
      <c r="B218" s="832" t="s">
        <v>1828</v>
      </c>
      <c r="C218" s="832" t="s">
        <v>1832</v>
      </c>
      <c r="D218" s="832" t="s">
        <v>2000</v>
      </c>
      <c r="E218" s="832" t="s">
        <v>2001</v>
      </c>
      <c r="F218" s="849">
        <v>1618</v>
      </c>
      <c r="G218" s="849">
        <v>54936.240000000005</v>
      </c>
      <c r="H218" s="849">
        <v>1.7501286244621268</v>
      </c>
      <c r="I218" s="849">
        <v>33.953176761433873</v>
      </c>
      <c r="J218" s="849">
        <v>922</v>
      </c>
      <c r="K218" s="849">
        <v>31389.83</v>
      </c>
      <c r="L218" s="849">
        <v>1</v>
      </c>
      <c r="M218" s="849">
        <v>34.045368763557484</v>
      </c>
      <c r="N218" s="849">
        <v>1473</v>
      </c>
      <c r="O218" s="849">
        <v>50258.76</v>
      </c>
      <c r="P218" s="837">
        <v>1.6011160302556593</v>
      </c>
      <c r="Q218" s="850">
        <v>34.120000000000005</v>
      </c>
    </row>
    <row r="219" spans="1:17" ht="14.45" customHeight="1" x14ac:dyDescent="0.2">
      <c r="A219" s="831" t="s">
        <v>2058</v>
      </c>
      <c r="B219" s="832" t="s">
        <v>1828</v>
      </c>
      <c r="C219" s="832" t="s">
        <v>1832</v>
      </c>
      <c r="D219" s="832" t="s">
        <v>1875</v>
      </c>
      <c r="E219" s="832" t="s">
        <v>1876</v>
      </c>
      <c r="F219" s="849">
        <v>102</v>
      </c>
      <c r="G219" s="849">
        <v>2088.44</v>
      </c>
      <c r="H219" s="849">
        <v>0.97763338981940051</v>
      </c>
      <c r="I219" s="849">
        <v>20.474901960784315</v>
      </c>
      <c r="J219" s="849">
        <v>103</v>
      </c>
      <c r="K219" s="849">
        <v>2136.2200000000003</v>
      </c>
      <c r="L219" s="849">
        <v>1</v>
      </c>
      <c r="M219" s="849">
        <v>20.740000000000002</v>
      </c>
      <c r="N219" s="849">
        <v>102</v>
      </c>
      <c r="O219" s="849">
        <v>2088.96</v>
      </c>
      <c r="P219" s="837">
        <v>0.97787681044087205</v>
      </c>
      <c r="Q219" s="850">
        <v>20.48</v>
      </c>
    </row>
    <row r="220" spans="1:17" ht="14.45" customHeight="1" x14ac:dyDescent="0.2">
      <c r="A220" s="831" t="s">
        <v>2058</v>
      </c>
      <c r="B220" s="832" t="s">
        <v>1828</v>
      </c>
      <c r="C220" s="832" t="s">
        <v>1897</v>
      </c>
      <c r="D220" s="832" t="s">
        <v>1918</v>
      </c>
      <c r="E220" s="832" t="s">
        <v>1919</v>
      </c>
      <c r="F220" s="849">
        <v>8</v>
      </c>
      <c r="G220" s="849">
        <v>11448</v>
      </c>
      <c r="H220" s="849">
        <v>3.9972067039106145</v>
      </c>
      <c r="I220" s="849">
        <v>1431</v>
      </c>
      <c r="J220" s="849">
        <v>2</v>
      </c>
      <c r="K220" s="849">
        <v>2864</v>
      </c>
      <c r="L220" s="849">
        <v>1</v>
      </c>
      <c r="M220" s="849">
        <v>1432</v>
      </c>
      <c r="N220" s="849">
        <v>1</v>
      </c>
      <c r="O220" s="849">
        <v>1437</v>
      </c>
      <c r="P220" s="837">
        <v>0.50174581005586594</v>
      </c>
      <c r="Q220" s="850">
        <v>1437</v>
      </c>
    </row>
    <row r="221" spans="1:17" ht="14.45" customHeight="1" x14ac:dyDescent="0.2">
      <c r="A221" s="831" t="s">
        <v>2058</v>
      </c>
      <c r="B221" s="832" t="s">
        <v>1828</v>
      </c>
      <c r="C221" s="832" t="s">
        <v>1897</v>
      </c>
      <c r="D221" s="832" t="s">
        <v>1920</v>
      </c>
      <c r="E221" s="832" t="s">
        <v>1921</v>
      </c>
      <c r="F221" s="849">
        <v>1</v>
      </c>
      <c r="G221" s="849">
        <v>1912</v>
      </c>
      <c r="H221" s="849">
        <v>0.1997492687003761</v>
      </c>
      <c r="I221" s="849">
        <v>1912</v>
      </c>
      <c r="J221" s="849">
        <v>5</v>
      </c>
      <c r="K221" s="849">
        <v>9572</v>
      </c>
      <c r="L221" s="849">
        <v>1</v>
      </c>
      <c r="M221" s="849">
        <v>1914.4</v>
      </c>
      <c r="N221" s="849">
        <v>2</v>
      </c>
      <c r="O221" s="849">
        <v>3840</v>
      </c>
      <c r="P221" s="837">
        <v>0.40117007939824489</v>
      </c>
      <c r="Q221" s="850">
        <v>1920</v>
      </c>
    </row>
    <row r="222" spans="1:17" ht="14.45" customHeight="1" x14ac:dyDescent="0.2">
      <c r="A222" s="831" t="s">
        <v>2058</v>
      </c>
      <c r="B222" s="832" t="s">
        <v>1828</v>
      </c>
      <c r="C222" s="832" t="s">
        <v>1897</v>
      </c>
      <c r="D222" s="832" t="s">
        <v>1928</v>
      </c>
      <c r="E222" s="832" t="s">
        <v>1929</v>
      </c>
      <c r="F222" s="849"/>
      <c r="G222" s="849"/>
      <c r="H222" s="849"/>
      <c r="I222" s="849"/>
      <c r="J222" s="849">
        <v>1</v>
      </c>
      <c r="K222" s="849">
        <v>682</v>
      </c>
      <c r="L222" s="849">
        <v>1</v>
      </c>
      <c r="M222" s="849">
        <v>682</v>
      </c>
      <c r="N222" s="849"/>
      <c r="O222" s="849"/>
      <c r="P222" s="837"/>
      <c r="Q222" s="850"/>
    </row>
    <row r="223" spans="1:17" ht="14.45" customHeight="1" x14ac:dyDescent="0.2">
      <c r="A223" s="831" t="s">
        <v>2058</v>
      </c>
      <c r="B223" s="832" t="s">
        <v>1828</v>
      </c>
      <c r="C223" s="832" t="s">
        <v>1897</v>
      </c>
      <c r="D223" s="832" t="s">
        <v>1930</v>
      </c>
      <c r="E223" s="832" t="s">
        <v>1931</v>
      </c>
      <c r="F223" s="849">
        <v>1</v>
      </c>
      <c r="G223" s="849">
        <v>717</v>
      </c>
      <c r="H223" s="849"/>
      <c r="I223" s="849">
        <v>717</v>
      </c>
      <c r="J223" s="849"/>
      <c r="K223" s="849"/>
      <c r="L223" s="849"/>
      <c r="M223" s="849"/>
      <c r="N223" s="849"/>
      <c r="O223" s="849"/>
      <c r="P223" s="837"/>
      <c r="Q223" s="850"/>
    </row>
    <row r="224" spans="1:17" ht="14.45" customHeight="1" x14ac:dyDescent="0.2">
      <c r="A224" s="831" t="s">
        <v>2058</v>
      </c>
      <c r="B224" s="832" t="s">
        <v>1828</v>
      </c>
      <c r="C224" s="832" t="s">
        <v>1897</v>
      </c>
      <c r="D224" s="832" t="s">
        <v>1934</v>
      </c>
      <c r="E224" s="832" t="s">
        <v>1935</v>
      </c>
      <c r="F224" s="849">
        <v>22</v>
      </c>
      <c r="G224" s="849">
        <v>40150</v>
      </c>
      <c r="H224" s="849">
        <v>1.9989047097480832</v>
      </c>
      <c r="I224" s="849">
        <v>1825</v>
      </c>
      <c r="J224" s="849">
        <v>11</v>
      </c>
      <c r="K224" s="849">
        <v>20086</v>
      </c>
      <c r="L224" s="849">
        <v>1</v>
      </c>
      <c r="M224" s="849">
        <v>1826</v>
      </c>
      <c r="N224" s="849">
        <v>14</v>
      </c>
      <c r="O224" s="849">
        <v>25634</v>
      </c>
      <c r="P224" s="837">
        <v>1.2762122871651898</v>
      </c>
      <c r="Q224" s="850">
        <v>1831</v>
      </c>
    </row>
    <row r="225" spans="1:17" ht="14.45" customHeight="1" x14ac:dyDescent="0.2">
      <c r="A225" s="831" t="s">
        <v>2058</v>
      </c>
      <c r="B225" s="832" t="s">
        <v>1828</v>
      </c>
      <c r="C225" s="832" t="s">
        <v>1897</v>
      </c>
      <c r="D225" s="832" t="s">
        <v>1938</v>
      </c>
      <c r="E225" s="832" t="s">
        <v>1939</v>
      </c>
      <c r="F225" s="849">
        <v>1</v>
      </c>
      <c r="G225" s="849">
        <v>3520</v>
      </c>
      <c r="H225" s="849">
        <v>0.49971607041453719</v>
      </c>
      <c r="I225" s="849">
        <v>3520</v>
      </c>
      <c r="J225" s="849">
        <v>2</v>
      </c>
      <c r="K225" s="849">
        <v>7044</v>
      </c>
      <c r="L225" s="849">
        <v>1</v>
      </c>
      <c r="M225" s="849">
        <v>3522</v>
      </c>
      <c r="N225" s="849">
        <v>2</v>
      </c>
      <c r="O225" s="849">
        <v>7066</v>
      </c>
      <c r="P225" s="837">
        <v>1.0031232254400908</v>
      </c>
      <c r="Q225" s="850">
        <v>3533</v>
      </c>
    </row>
    <row r="226" spans="1:17" ht="14.45" customHeight="1" x14ac:dyDescent="0.2">
      <c r="A226" s="831" t="s">
        <v>2058</v>
      </c>
      <c r="B226" s="832" t="s">
        <v>1828</v>
      </c>
      <c r="C226" s="832" t="s">
        <v>1897</v>
      </c>
      <c r="D226" s="832" t="s">
        <v>2012</v>
      </c>
      <c r="E226" s="832" t="s">
        <v>2013</v>
      </c>
      <c r="F226" s="849">
        <v>7</v>
      </c>
      <c r="G226" s="849">
        <v>101549</v>
      </c>
      <c r="H226" s="849">
        <v>2.3331188971855257</v>
      </c>
      <c r="I226" s="849">
        <v>14507</v>
      </c>
      <c r="J226" s="849">
        <v>3</v>
      </c>
      <c r="K226" s="849">
        <v>43525</v>
      </c>
      <c r="L226" s="849">
        <v>1</v>
      </c>
      <c r="M226" s="849">
        <v>14508.333333333334</v>
      </c>
      <c r="N226" s="849">
        <v>6</v>
      </c>
      <c r="O226" s="849">
        <v>87090</v>
      </c>
      <c r="P226" s="837">
        <v>2.0009190120620333</v>
      </c>
      <c r="Q226" s="850">
        <v>14515</v>
      </c>
    </row>
    <row r="227" spans="1:17" ht="14.45" customHeight="1" x14ac:dyDescent="0.2">
      <c r="A227" s="831" t="s">
        <v>2058</v>
      </c>
      <c r="B227" s="832" t="s">
        <v>1828</v>
      </c>
      <c r="C227" s="832" t="s">
        <v>1897</v>
      </c>
      <c r="D227" s="832" t="s">
        <v>1952</v>
      </c>
      <c r="E227" s="832" t="s">
        <v>1953</v>
      </c>
      <c r="F227" s="849">
        <v>10</v>
      </c>
      <c r="G227" s="849">
        <v>13420</v>
      </c>
      <c r="H227" s="849">
        <v>2.4986036119903186</v>
      </c>
      <c r="I227" s="849">
        <v>1342</v>
      </c>
      <c r="J227" s="849">
        <v>4</v>
      </c>
      <c r="K227" s="849">
        <v>5371</v>
      </c>
      <c r="L227" s="849">
        <v>1</v>
      </c>
      <c r="M227" s="849">
        <v>1342.75</v>
      </c>
      <c r="N227" s="849">
        <v>7</v>
      </c>
      <c r="O227" s="849">
        <v>9429</v>
      </c>
      <c r="P227" s="837">
        <v>1.755539005771737</v>
      </c>
      <c r="Q227" s="850">
        <v>1347</v>
      </c>
    </row>
    <row r="228" spans="1:17" ht="14.45" customHeight="1" x14ac:dyDescent="0.2">
      <c r="A228" s="831" t="s">
        <v>2058</v>
      </c>
      <c r="B228" s="832" t="s">
        <v>1828</v>
      </c>
      <c r="C228" s="832" t="s">
        <v>1897</v>
      </c>
      <c r="D228" s="832" t="s">
        <v>1954</v>
      </c>
      <c r="E228" s="832" t="s">
        <v>1955</v>
      </c>
      <c r="F228" s="849">
        <v>1</v>
      </c>
      <c r="G228" s="849">
        <v>509</v>
      </c>
      <c r="H228" s="849">
        <v>0.99608610567514677</v>
      </c>
      <c r="I228" s="849">
        <v>509</v>
      </c>
      <c r="J228" s="849">
        <v>1</v>
      </c>
      <c r="K228" s="849">
        <v>511</v>
      </c>
      <c r="L228" s="849">
        <v>1</v>
      </c>
      <c r="M228" s="849">
        <v>511</v>
      </c>
      <c r="N228" s="849"/>
      <c r="O228" s="849"/>
      <c r="P228" s="837"/>
      <c r="Q228" s="850"/>
    </row>
    <row r="229" spans="1:17" ht="14.45" customHeight="1" x14ac:dyDescent="0.2">
      <c r="A229" s="831" t="s">
        <v>2058</v>
      </c>
      <c r="B229" s="832" t="s">
        <v>1828</v>
      </c>
      <c r="C229" s="832" t="s">
        <v>1897</v>
      </c>
      <c r="D229" s="832" t="s">
        <v>1968</v>
      </c>
      <c r="E229" s="832" t="s">
        <v>1969</v>
      </c>
      <c r="F229" s="849"/>
      <c r="G229" s="849"/>
      <c r="H229" s="849"/>
      <c r="I229" s="849"/>
      <c r="J229" s="849"/>
      <c r="K229" s="849"/>
      <c r="L229" s="849"/>
      <c r="M229" s="849"/>
      <c r="N229" s="849">
        <v>2</v>
      </c>
      <c r="O229" s="849">
        <v>1054</v>
      </c>
      <c r="P229" s="837"/>
      <c r="Q229" s="850">
        <v>527</v>
      </c>
    </row>
    <row r="230" spans="1:17" ht="14.45" customHeight="1" x14ac:dyDescent="0.2">
      <c r="A230" s="831" t="s">
        <v>2059</v>
      </c>
      <c r="B230" s="832" t="s">
        <v>1828</v>
      </c>
      <c r="C230" s="832" t="s">
        <v>1829</v>
      </c>
      <c r="D230" s="832" t="s">
        <v>1995</v>
      </c>
      <c r="E230" s="832" t="s">
        <v>1994</v>
      </c>
      <c r="F230" s="849">
        <v>1.9000000000000004</v>
      </c>
      <c r="G230" s="849">
        <v>3456.1699999999996</v>
      </c>
      <c r="H230" s="849">
        <v>3.10374029006331</v>
      </c>
      <c r="I230" s="849">
        <v>1819.0368421052626</v>
      </c>
      <c r="J230" s="849">
        <v>0.9</v>
      </c>
      <c r="K230" s="849">
        <v>1113.5500000000002</v>
      </c>
      <c r="L230" s="849">
        <v>1</v>
      </c>
      <c r="M230" s="849">
        <v>1237.2777777777781</v>
      </c>
      <c r="N230" s="849"/>
      <c r="O230" s="849"/>
      <c r="P230" s="837"/>
      <c r="Q230" s="850"/>
    </row>
    <row r="231" spans="1:17" ht="14.45" customHeight="1" x14ac:dyDescent="0.2">
      <c r="A231" s="831" t="s">
        <v>2059</v>
      </c>
      <c r="B231" s="832" t="s">
        <v>1828</v>
      </c>
      <c r="C231" s="832" t="s">
        <v>1829</v>
      </c>
      <c r="D231" s="832" t="s">
        <v>1996</v>
      </c>
      <c r="E231" s="832" t="s">
        <v>1997</v>
      </c>
      <c r="F231" s="849">
        <v>0.08</v>
      </c>
      <c r="G231" s="849">
        <v>67.78</v>
      </c>
      <c r="H231" s="849"/>
      <c r="I231" s="849">
        <v>847.25</v>
      </c>
      <c r="J231" s="849"/>
      <c r="K231" s="849"/>
      <c r="L231" s="849"/>
      <c r="M231" s="849"/>
      <c r="N231" s="849"/>
      <c r="O231" s="849"/>
      <c r="P231" s="837"/>
      <c r="Q231" s="850"/>
    </row>
    <row r="232" spans="1:17" ht="14.45" customHeight="1" x14ac:dyDescent="0.2">
      <c r="A232" s="831" t="s">
        <v>2059</v>
      </c>
      <c r="B232" s="832" t="s">
        <v>1828</v>
      </c>
      <c r="C232" s="832" t="s">
        <v>1829</v>
      </c>
      <c r="D232" s="832" t="s">
        <v>1998</v>
      </c>
      <c r="E232" s="832" t="s">
        <v>1994</v>
      </c>
      <c r="F232" s="849"/>
      <c r="G232" s="849"/>
      <c r="H232" s="849"/>
      <c r="I232" s="849"/>
      <c r="J232" s="849"/>
      <c r="K232" s="849"/>
      <c r="L232" s="849"/>
      <c r="M232" s="849"/>
      <c r="N232" s="849">
        <v>0.5</v>
      </c>
      <c r="O232" s="849">
        <v>327.76</v>
      </c>
      <c r="P232" s="837"/>
      <c r="Q232" s="850">
        <v>655.52</v>
      </c>
    </row>
    <row r="233" spans="1:17" ht="14.45" customHeight="1" x14ac:dyDescent="0.2">
      <c r="A233" s="831" t="s">
        <v>2059</v>
      </c>
      <c r="B233" s="832" t="s">
        <v>1828</v>
      </c>
      <c r="C233" s="832" t="s">
        <v>1832</v>
      </c>
      <c r="D233" s="832" t="s">
        <v>1837</v>
      </c>
      <c r="E233" s="832" t="s">
        <v>1838</v>
      </c>
      <c r="F233" s="849">
        <v>180</v>
      </c>
      <c r="G233" s="849">
        <v>1288.8</v>
      </c>
      <c r="H233" s="849"/>
      <c r="I233" s="849">
        <v>7.16</v>
      </c>
      <c r="J233" s="849"/>
      <c r="K233" s="849"/>
      <c r="L233" s="849"/>
      <c r="M233" s="849"/>
      <c r="N233" s="849"/>
      <c r="O233" s="849"/>
      <c r="P233" s="837"/>
      <c r="Q233" s="850"/>
    </row>
    <row r="234" spans="1:17" ht="14.45" customHeight="1" x14ac:dyDescent="0.2">
      <c r="A234" s="831" t="s">
        <v>2059</v>
      </c>
      <c r="B234" s="832" t="s">
        <v>1828</v>
      </c>
      <c r="C234" s="832" t="s">
        <v>1832</v>
      </c>
      <c r="D234" s="832" t="s">
        <v>1857</v>
      </c>
      <c r="E234" s="832" t="s">
        <v>1858</v>
      </c>
      <c r="F234" s="849"/>
      <c r="G234" s="849"/>
      <c r="H234" s="849"/>
      <c r="I234" s="849"/>
      <c r="J234" s="849">
        <v>1070</v>
      </c>
      <c r="K234" s="849">
        <v>21453.5</v>
      </c>
      <c r="L234" s="849">
        <v>1</v>
      </c>
      <c r="M234" s="849">
        <v>20.05</v>
      </c>
      <c r="N234" s="849"/>
      <c r="O234" s="849"/>
      <c r="P234" s="837"/>
      <c r="Q234" s="850"/>
    </row>
    <row r="235" spans="1:17" ht="14.45" customHeight="1" x14ac:dyDescent="0.2">
      <c r="A235" s="831" t="s">
        <v>2059</v>
      </c>
      <c r="B235" s="832" t="s">
        <v>1828</v>
      </c>
      <c r="C235" s="832" t="s">
        <v>1832</v>
      </c>
      <c r="D235" s="832" t="s">
        <v>1863</v>
      </c>
      <c r="E235" s="832" t="s">
        <v>1864</v>
      </c>
      <c r="F235" s="849">
        <v>1</v>
      </c>
      <c r="G235" s="849">
        <v>1986.65</v>
      </c>
      <c r="H235" s="849"/>
      <c r="I235" s="849">
        <v>1986.65</v>
      </c>
      <c r="J235" s="849"/>
      <c r="K235" s="849"/>
      <c r="L235" s="849"/>
      <c r="M235" s="849"/>
      <c r="N235" s="849"/>
      <c r="O235" s="849"/>
      <c r="P235" s="837"/>
      <c r="Q235" s="850"/>
    </row>
    <row r="236" spans="1:17" ht="14.45" customHeight="1" x14ac:dyDescent="0.2">
      <c r="A236" s="831" t="s">
        <v>2059</v>
      </c>
      <c r="B236" s="832" t="s">
        <v>1828</v>
      </c>
      <c r="C236" s="832" t="s">
        <v>1832</v>
      </c>
      <c r="D236" s="832" t="s">
        <v>2000</v>
      </c>
      <c r="E236" s="832" t="s">
        <v>2001</v>
      </c>
      <c r="F236" s="849">
        <v>960</v>
      </c>
      <c r="G236" s="849">
        <v>32362.37</v>
      </c>
      <c r="H236" s="849">
        <v>2.2293292387219079</v>
      </c>
      <c r="I236" s="849">
        <v>33.710802083333334</v>
      </c>
      <c r="J236" s="849">
        <v>426</v>
      </c>
      <c r="K236" s="849">
        <v>14516.64</v>
      </c>
      <c r="L236" s="849">
        <v>1</v>
      </c>
      <c r="M236" s="849">
        <v>34.076619718309857</v>
      </c>
      <c r="N236" s="849">
        <v>586</v>
      </c>
      <c r="O236" s="849">
        <v>19965.899999999998</v>
      </c>
      <c r="P236" s="837">
        <v>1.375380253281751</v>
      </c>
      <c r="Q236" s="850">
        <v>34.071501706484639</v>
      </c>
    </row>
    <row r="237" spans="1:17" ht="14.45" customHeight="1" x14ac:dyDescent="0.2">
      <c r="A237" s="831" t="s">
        <v>2059</v>
      </c>
      <c r="B237" s="832" t="s">
        <v>1828</v>
      </c>
      <c r="C237" s="832" t="s">
        <v>1832</v>
      </c>
      <c r="D237" s="832" t="s">
        <v>1875</v>
      </c>
      <c r="E237" s="832" t="s">
        <v>1876</v>
      </c>
      <c r="F237" s="849"/>
      <c r="G237" s="849"/>
      <c r="H237" s="849"/>
      <c r="I237" s="849"/>
      <c r="J237" s="849">
        <v>106</v>
      </c>
      <c r="K237" s="849">
        <v>2176.9899999999998</v>
      </c>
      <c r="L237" s="849">
        <v>1</v>
      </c>
      <c r="M237" s="849">
        <v>20.537641509433961</v>
      </c>
      <c r="N237" s="849"/>
      <c r="O237" s="849"/>
      <c r="P237" s="837"/>
      <c r="Q237" s="850"/>
    </row>
    <row r="238" spans="1:17" ht="14.45" customHeight="1" x14ac:dyDescent="0.2">
      <c r="A238" s="831" t="s">
        <v>2059</v>
      </c>
      <c r="B238" s="832" t="s">
        <v>1828</v>
      </c>
      <c r="C238" s="832" t="s">
        <v>1897</v>
      </c>
      <c r="D238" s="832" t="s">
        <v>1928</v>
      </c>
      <c r="E238" s="832" t="s">
        <v>1929</v>
      </c>
      <c r="F238" s="849">
        <v>1</v>
      </c>
      <c r="G238" s="849">
        <v>682</v>
      </c>
      <c r="H238" s="849"/>
      <c r="I238" s="849">
        <v>682</v>
      </c>
      <c r="J238" s="849"/>
      <c r="K238" s="849"/>
      <c r="L238" s="849"/>
      <c r="M238" s="849"/>
      <c r="N238" s="849"/>
      <c r="O238" s="849"/>
      <c r="P238" s="837"/>
      <c r="Q238" s="850"/>
    </row>
    <row r="239" spans="1:17" ht="14.45" customHeight="1" x14ac:dyDescent="0.2">
      <c r="A239" s="831" t="s">
        <v>2059</v>
      </c>
      <c r="B239" s="832" t="s">
        <v>1828</v>
      </c>
      <c r="C239" s="832" t="s">
        <v>1897</v>
      </c>
      <c r="D239" s="832" t="s">
        <v>1934</v>
      </c>
      <c r="E239" s="832" t="s">
        <v>1935</v>
      </c>
      <c r="F239" s="849">
        <v>1</v>
      </c>
      <c r="G239" s="849">
        <v>1825</v>
      </c>
      <c r="H239" s="849">
        <v>0.19989047097480833</v>
      </c>
      <c r="I239" s="849">
        <v>1825</v>
      </c>
      <c r="J239" s="849">
        <v>5</v>
      </c>
      <c r="K239" s="849">
        <v>9130</v>
      </c>
      <c r="L239" s="849">
        <v>1</v>
      </c>
      <c r="M239" s="849">
        <v>1826</v>
      </c>
      <c r="N239" s="849"/>
      <c r="O239" s="849"/>
      <c r="P239" s="837"/>
      <c r="Q239" s="850"/>
    </row>
    <row r="240" spans="1:17" ht="14.45" customHeight="1" x14ac:dyDescent="0.2">
      <c r="A240" s="831" t="s">
        <v>2059</v>
      </c>
      <c r="B240" s="832" t="s">
        <v>1828</v>
      </c>
      <c r="C240" s="832" t="s">
        <v>1897</v>
      </c>
      <c r="D240" s="832" t="s">
        <v>1936</v>
      </c>
      <c r="E240" s="832" t="s">
        <v>1937</v>
      </c>
      <c r="F240" s="849"/>
      <c r="G240" s="849"/>
      <c r="H240" s="849"/>
      <c r="I240" s="849"/>
      <c r="J240" s="849">
        <v>2</v>
      </c>
      <c r="K240" s="849">
        <v>860</v>
      </c>
      <c r="L240" s="849">
        <v>1</v>
      </c>
      <c r="M240" s="849">
        <v>430</v>
      </c>
      <c r="N240" s="849"/>
      <c r="O240" s="849"/>
      <c r="P240" s="837"/>
      <c r="Q240" s="850"/>
    </row>
    <row r="241" spans="1:17" ht="14.45" customHeight="1" x14ac:dyDescent="0.2">
      <c r="A241" s="831" t="s">
        <v>2059</v>
      </c>
      <c r="B241" s="832" t="s">
        <v>1828</v>
      </c>
      <c r="C241" s="832" t="s">
        <v>1897</v>
      </c>
      <c r="D241" s="832" t="s">
        <v>1938</v>
      </c>
      <c r="E241" s="832" t="s">
        <v>1939</v>
      </c>
      <c r="F241" s="849"/>
      <c r="G241" s="849"/>
      <c r="H241" s="849"/>
      <c r="I241" s="849"/>
      <c r="J241" s="849">
        <v>2</v>
      </c>
      <c r="K241" s="849">
        <v>7044</v>
      </c>
      <c r="L241" s="849">
        <v>1</v>
      </c>
      <c r="M241" s="849">
        <v>3522</v>
      </c>
      <c r="N241" s="849"/>
      <c r="O241" s="849"/>
      <c r="P241" s="837"/>
      <c r="Q241" s="850"/>
    </row>
    <row r="242" spans="1:17" ht="14.45" customHeight="1" x14ac:dyDescent="0.2">
      <c r="A242" s="831" t="s">
        <v>2059</v>
      </c>
      <c r="B242" s="832" t="s">
        <v>1828</v>
      </c>
      <c r="C242" s="832" t="s">
        <v>1897</v>
      </c>
      <c r="D242" s="832" t="s">
        <v>2012</v>
      </c>
      <c r="E242" s="832" t="s">
        <v>2013</v>
      </c>
      <c r="F242" s="849">
        <v>5</v>
      </c>
      <c r="G242" s="849">
        <v>72535</v>
      </c>
      <c r="H242" s="849">
        <v>2.4997415308267565</v>
      </c>
      <c r="I242" s="849">
        <v>14507</v>
      </c>
      <c r="J242" s="849">
        <v>2</v>
      </c>
      <c r="K242" s="849">
        <v>29017</v>
      </c>
      <c r="L242" s="849">
        <v>1</v>
      </c>
      <c r="M242" s="849">
        <v>14508.5</v>
      </c>
      <c r="N242" s="849">
        <v>2</v>
      </c>
      <c r="O242" s="849">
        <v>29030</v>
      </c>
      <c r="P242" s="837">
        <v>1.0004480132336218</v>
      </c>
      <c r="Q242" s="850">
        <v>14515</v>
      </c>
    </row>
    <row r="243" spans="1:17" ht="14.45" customHeight="1" x14ac:dyDescent="0.2">
      <c r="A243" s="831" t="s">
        <v>2059</v>
      </c>
      <c r="B243" s="832" t="s">
        <v>1828</v>
      </c>
      <c r="C243" s="832" t="s">
        <v>1897</v>
      </c>
      <c r="D243" s="832" t="s">
        <v>1942</v>
      </c>
      <c r="E243" s="832" t="s">
        <v>1943</v>
      </c>
      <c r="F243" s="849"/>
      <c r="G243" s="849"/>
      <c r="H243" s="849"/>
      <c r="I243" s="849"/>
      <c r="J243" s="849">
        <v>1</v>
      </c>
      <c r="K243" s="849">
        <v>33.33</v>
      </c>
      <c r="L243" s="849">
        <v>1</v>
      </c>
      <c r="M243" s="849">
        <v>33.33</v>
      </c>
      <c r="N243" s="849"/>
      <c r="O243" s="849"/>
      <c r="P243" s="837"/>
      <c r="Q243" s="850"/>
    </row>
    <row r="244" spans="1:17" ht="14.45" customHeight="1" x14ac:dyDescent="0.2">
      <c r="A244" s="831" t="s">
        <v>2059</v>
      </c>
      <c r="B244" s="832" t="s">
        <v>1828</v>
      </c>
      <c r="C244" s="832" t="s">
        <v>1897</v>
      </c>
      <c r="D244" s="832" t="s">
        <v>1954</v>
      </c>
      <c r="E244" s="832" t="s">
        <v>1955</v>
      </c>
      <c r="F244" s="849">
        <v>1</v>
      </c>
      <c r="G244" s="849">
        <v>509</v>
      </c>
      <c r="H244" s="849"/>
      <c r="I244" s="849">
        <v>509</v>
      </c>
      <c r="J244" s="849"/>
      <c r="K244" s="849"/>
      <c r="L244" s="849"/>
      <c r="M244" s="849"/>
      <c r="N244" s="849"/>
      <c r="O244" s="849"/>
      <c r="P244" s="837"/>
      <c r="Q244" s="850"/>
    </row>
    <row r="245" spans="1:17" ht="14.45" customHeight="1" x14ac:dyDescent="0.2">
      <c r="A245" s="831" t="s">
        <v>2059</v>
      </c>
      <c r="B245" s="832" t="s">
        <v>1828</v>
      </c>
      <c r="C245" s="832" t="s">
        <v>1897</v>
      </c>
      <c r="D245" s="832" t="s">
        <v>1956</v>
      </c>
      <c r="E245" s="832" t="s">
        <v>1957</v>
      </c>
      <c r="F245" s="849"/>
      <c r="G245" s="849"/>
      <c r="H245" s="849"/>
      <c r="I245" s="849"/>
      <c r="J245" s="849">
        <v>2</v>
      </c>
      <c r="K245" s="849">
        <v>4666</v>
      </c>
      <c r="L245" s="849">
        <v>1</v>
      </c>
      <c r="M245" s="849">
        <v>2333</v>
      </c>
      <c r="N245" s="849"/>
      <c r="O245" s="849"/>
      <c r="P245" s="837"/>
      <c r="Q245" s="850"/>
    </row>
    <row r="246" spans="1:17" ht="14.45" customHeight="1" x14ac:dyDescent="0.2">
      <c r="A246" s="831" t="s">
        <v>2059</v>
      </c>
      <c r="B246" s="832" t="s">
        <v>1828</v>
      </c>
      <c r="C246" s="832" t="s">
        <v>1897</v>
      </c>
      <c r="D246" s="832" t="s">
        <v>1960</v>
      </c>
      <c r="E246" s="832" t="s">
        <v>1961</v>
      </c>
      <c r="F246" s="849">
        <v>1</v>
      </c>
      <c r="G246" s="849">
        <v>355</v>
      </c>
      <c r="H246" s="849"/>
      <c r="I246" s="849">
        <v>355</v>
      </c>
      <c r="J246" s="849"/>
      <c r="K246" s="849"/>
      <c r="L246" s="849"/>
      <c r="M246" s="849"/>
      <c r="N246" s="849"/>
      <c r="O246" s="849"/>
      <c r="P246" s="837"/>
      <c r="Q246" s="850"/>
    </row>
    <row r="247" spans="1:17" ht="14.45" customHeight="1" x14ac:dyDescent="0.2">
      <c r="A247" s="831" t="s">
        <v>2059</v>
      </c>
      <c r="B247" s="832" t="s">
        <v>1828</v>
      </c>
      <c r="C247" s="832" t="s">
        <v>1897</v>
      </c>
      <c r="D247" s="832" t="s">
        <v>1962</v>
      </c>
      <c r="E247" s="832" t="s">
        <v>1963</v>
      </c>
      <c r="F247" s="849"/>
      <c r="G247" s="849"/>
      <c r="H247" s="849"/>
      <c r="I247" s="849"/>
      <c r="J247" s="849">
        <v>2</v>
      </c>
      <c r="K247" s="849">
        <v>1404</v>
      </c>
      <c r="L247" s="849">
        <v>1</v>
      </c>
      <c r="M247" s="849">
        <v>702</v>
      </c>
      <c r="N247" s="849">
        <v>4</v>
      </c>
      <c r="O247" s="849">
        <v>2828</v>
      </c>
      <c r="P247" s="837">
        <v>2.0142450142450143</v>
      </c>
      <c r="Q247" s="850">
        <v>707</v>
      </c>
    </row>
    <row r="248" spans="1:17" ht="14.45" customHeight="1" x14ac:dyDescent="0.2">
      <c r="A248" s="831" t="s">
        <v>2059</v>
      </c>
      <c r="B248" s="832" t="s">
        <v>1828</v>
      </c>
      <c r="C248" s="832" t="s">
        <v>1897</v>
      </c>
      <c r="D248" s="832" t="s">
        <v>1976</v>
      </c>
      <c r="E248" s="832" t="s">
        <v>1977</v>
      </c>
      <c r="F248" s="849"/>
      <c r="G248" s="849"/>
      <c r="H248" s="849"/>
      <c r="I248" s="849"/>
      <c r="J248" s="849">
        <v>2</v>
      </c>
      <c r="K248" s="849">
        <v>1438</v>
      </c>
      <c r="L248" s="849">
        <v>1</v>
      </c>
      <c r="M248" s="849">
        <v>719</v>
      </c>
      <c r="N248" s="849"/>
      <c r="O248" s="849"/>
      <c r="P248" s="837"/>
      <c r="Q248" s="850"/>
    </row>
    <row r="249" spans="1:17" ht="14.45" customHeight="1" x14ac:dyDescent="0.2">
      <c r="A249" s="831" t="s">
        <v>2060</v>
      </c>
      <c r="B249" s="832" t="s">
        <v>1828</v>
      </c>
      <c r="C249" s="832" t="s">
        <v>1897</v>
      </c>
      <c r="D249" s="832" t="s">
        <v>1902</v>
      </c>
      <c r="E249" s="832" t="s">
        <v>1903</v>
      </c>
      <c r="F249" s="849"/>
      <c r="G249" s="849"/>
      <c r="H249" s="849"/>
      <c r="I249" s="849"/>
      <c r="J249" s="849">
        <v>1</v>
      </c>
      <c r="K249" s="849">
        <v>178</v>
      </c>
      <c r="L249" s="849">
        <v>1</v>
      </c>
      <c r="M249" s="849">
        <v>178</v>
      </c>
      <c r="N249" s="849"/>
      <c r="O249" s="849"/>
      <c r="P249" s="837"/>
      <c r="Q249" s="850"/>
    </row>
    <row r="250" spans="1:17" ht="14.45" customHeight="1" x14ac:dyDescent="0.2">
      <c r="A250" s="831" t="s">
        <v>2060</v>
      </c>
      <c r="B250" s="832" t="s">
        <v>1828</v>
      </c>
      <c r="C250" s="832" t="s">
        <v>1897</v>
      </c>
      <c r="D250" s="832" t="s">
        <v>1942</v>
      </c>
      <c r="E250" s="832" t="s">
        <v>1943</v>
      </c>
      <c r="F250" s="849"/>
      <c r="G250" s="849"/>
      <c r="H250" s="849"/>
      <c r="I250" s="849"/>
      <c r="J250" s="849">
        <v>1</v>
      </c>
      <c r="K250" s="849">
        <v>33.33</v>
      </c>
      <c r="L250" s="849">
        <v>1</v>
      </c>
      <c r="M250" s="849">
        <v>33.33</v>
      </c>
      <c r="N250" s="849"/>
      <c r="O250" s="849"/>
      <c r="P250" s="837"/>
      <c r="Q250" s="850"/>
    </row>
    <row r="251" spans="1:17" ht="14.45" customHeight="1" x14ac:dyDescent="0.2">
      <c r="A251" s="831" t="s">
        <v>2061</v>
      </c>
      <c r="B251" s="832" t="s">
        <v>1828</v>
      </c>
      <c r="C251" s="832" t="s">
        <v>1829</v>
      </c>
      <c r="D251" s="832" t="s">
        <v>1995</v>
      </c>
      <c r="E251" s="832" t="s">
        <v>1994</v>
      </c>
      <c r="F251" s="849">
        <v>9.65</v>
      </c>
      <c r="G251" s="849">
        <v>17553.760000000002</v>
      </c>
      <c r="H251" s="849">
        <v>1.865292065546456</v>
      </c>
      <c r="I251" s="849">
        <v>1819.0424870466322</v>
      </c>
      <c r="J251" s="849">
        <v>7.6999999999999993</v>
      </c>
      <c r="K251" s="849">
        <v>9410.7300000000014</v>
      </c>
      <c r="L251" s="849">
        <v>1</v>
      </c>
      <c r="M251" s="849">
        <v>1222.1727272727276</v>
      </c>
      <c r="N251" s="849">
        <v>0.5</v>
      </c>
      <c r="O251" s="849">
        <v>909.52</v>
      </c>
      <c r="P251" s="837">
        <v>9.6647125143320425E-2</v>
      </c>
      <c r="Q251" s="850">
        <v>1819.04</v>
      </c>
    </row>
    <row r="252" spans="1:17" ht="14.45" customHeight="1" x14ac:dyDescent="0.2">
      <c r="A252" s="831" t="s">
        <v>2061</v>
      </c>
      <c r="B252" s="832" t="s">
        <v>1828</v>
      </c>
      <c r="C252" s="832" t="s">
        <v>1829</v>
      </c>
      <c r="D252" s="832" t="s">
        <v>1996</v>
      </c>
      <c r="E252" s="832" t="s">
        <v>1997</v>
      </c>
      <c r="F252" s="849">
        <v>0.4</v>
      </c>
      <c r="G252" s="849">
        <v>361.52</v>
      </c>
      <c r="H252" s="849"/>
      <c r="I252" s="849">
        <v>903.8</v>
      </c>
      <c r="J252" s="849"/>
      <c r="K252" s="849"/>
      <c r="L252" s="849"/>
      <c r="M252" s="849"/>
      <c r="N252" s="849"/>
      <c r="O252" s="849"/>
      <c r="P252" s="837"/>
      <c r="Q252" s="850"/>
    </row>
    <row r="253" spans="1:17" ht="14.45" customHeight="1" x14ac:dyDescent="0.2">
      <c r="A253" s="831" t="s">
        <v>2061</v>
      </c>
      <c r="B253" s="832" t="s">
        <v>1828</v>
      </c>
      <c r="C253" s="832" t="s">
        <v>1829</v>
      </c>
      <c r="D253" s="832" t="s">
        <v>1998</v>
      </c>
      <c r="E253" s="832" t="s">
        <v>1994</v>
      </c>
      <c r="F253" s="849"/>
      <c r="G253" s="849"/>
      <c r="H253" s="849"/>
      <c r="I253" s="849"/>
      <c r="J253" s="849"/>
      <c r="K253" s="849"/>
      <c r="L253" s="849"/>
      <c r="M253" s="849"/>
      <c r="N253" s="849">
        <v>4.25</v>
      </c>
      <c r="O253" s="849">
        <v>2785.96</v>
      </c>
      <c r="P253" s="837"/>
      <c r="Q253" s="850">
        <v>655.52</v>
      </c>
    </row>
    <row r="254" spans="1:17" ht="14.45" customHeight="1" x14ac:dyDescent="0.2">
      <c r="A254" s="831" t="s">
        <v>2061</v>
      </c>
      <c r="B254" s="832" t="s">
        <v>1828</v>
      </c>
      <c r="C254" s="832" t="s">
        <v>1832</v>
      </c>
      <c r="D254" s="832" t="s">
        <v>1835</v>
      </c>
      <c r="E254" s="832" t="s">
        <v>1836</v>
      </c>
      <c r="F254" s="849"/>
      <c r="G254" s="849"/>
      <c r="H254" s="849"/>
      <c r="I254" s="849"/>
      <c r="J254" s="849"/>
      <c r="K254" s="849"/>
      <c r="L254" s="849"/>
      <c r="M254" s="849"/>
      <c r="N254" s="849">
        <v>190</v>
      </c>
      <c r="O254" s="849">
        <v>505.4</v>
      </c>
      <c r="P254" s="837"/>
      <c r="Q254" s="850">
        <v>2.6599999999999997</v>
      </c>
    </row>
    <row r="255" spans="1:17" ht="14.45" customHeight="1" x14ac:dyDescent="0.2">
      <c r="A255" s="831" t="s">
        <v>2061</v>
      </c>
      <c r="B255" s="832" t="s">
        <v>1828</v>
      </c>
      <c r="C255" s="832" t="s">
        <v>1832</v>
      </c>
      <c r="D255" s="832" t="s">
        <v>1837</v>
      </c>
      <c r="E255" s="832" t="s">
        <v>1838</v>
      </c>
      <c r="F255" s="849">
        <v>13610</v>
      </c>
      <c r="G255" s="849">
        <v>95157.1</v>
      </c>
      <c r="H255" s="849">
        <v>1.7209143766559067</v>
      </c>
      <c r="I255" s="849">
        <v>6.9917046289493028</v>
      </c>
      <c r="J255" s="849">
        <v>7654</v>
      </c>
      <c r="K255" s="849">
        <v>55294.499999999985</v>
      </c>
      <c r="L255" s="849">
        <v>1</v>
      </c>
      <c r="M255" s="849">
        <v>7.2242618238829355</v>
      </c>
      <c r="N255" s="849">
        <v>17183</v>
      </c>
      <c r="O255" s="849">
        <v>123850.55000000002</v>
      </c>
      <c r="P255" s="837">
        <v>2.2398348841204831</v>
      </c>
      <c r="Q255" s="850">
        <v>7.2077372984926971</v>
      </c>
    </row>
    <row r="256" spans="1:17" ht="14.45" customHeight="1" x14ac:dyDescent="0.2">
      <c r="A256" s="831" t="s">
        <v>2061</v>
      </c>
      <c r="B256" s="832" t="s">
        <v>1828</v>
      </c>
      <c r="C256" s="832" t="s">
        <v>1832</v>
      </c>
      <c r="D256" s="832" t="s">
        <v>1843</v>
      </c>
      <c r="E256" s="832" t="s">
        <v>1844</v>
      </c>
      <c r="F256" s="849">
        <v>1313</v>
      </c>
      <c r="G256" s="849">
        <v>6945.77</v>
      </c>
      <c r="H256" s="849">
        <v>0.53868567510888854</v>
      </c>
      <c r="I256" s="849">
        <v>5.29</v>
      </c>
      <c r="J256" s="849">
        <v>2416</v>
      </c>
      <c r="K256" s="849">
        <v>12893.920000000002</v>
      </c>
      <c r="L256" s="849">
        <v>1</v>
      </c>
      <c r="M256" s="849">
        <v>5.3368874172185441</v>
      </c>
      <c r="N256" s="849">
        <v>3242</v>
      </c>
      <c r="O256" s="849">
        <v>17154.54</v>
      </c>
      <c r="P256" s="837">
        <v>1.3304363607033391</v>
      </c>
      <c r="Q256" s="850">
        <v>5.2913448488587296</v>
      </c>
    </row>
    <row r="257" spans="1:17" ht="14.45" customHeight="1" x14ac:dyDescent="0.2">
      <c r="A257" s="831" t="s">
        <v>2061</v>
      </c>
      <c r="B257" s="832" t="s">
        <v>1828</v>
      </c>
      <c r="C257" s="832" t="s">
        <v>1832</v>
      </c>
      <c r="D257" s="832" t="s">
        <v>1847</v>
      </c>
      <c r="E257" s="832" t="s">
        <v>1848</v>
      </c>
      <c r="F257" s="849">
        <v>985</v>
      </c>
      <c r="G257" s="849">
        <v>9042.2999999999993</v>
      </c>
      <c r="H257" s="849"/>
      <c r="I257" s="849">
        <v>9.18</v>
      </c>
      <c r="J257" s="849"/>
      <c r="K257" s="849"/>
      <c r="L257" s="849"/>
      <c r="M257" s="849"/>
      <c r="N257" s="849">
        <v>482</v>
      </c>
      <c r="O257" s="849">
        <v>4530.8</v>
      </c>
      <c r="P257" s="837"/>
      <c r="Q257" s="850">
        <v>9.4</v>
      </c>
    </row>
    <row r="258" spans="1:17" ht="14.45" customHeight="1" x14ac:dyDescent="0.2">
      <c r="A258" s="831" t="s">
        <v>2061</v>
      </c>
      <c r="B258" s="832" t="s">
        <v>1828</v>
      </c>
      <c r="C258" s="832" t="s">
        <v>1832</v>
      </c>
      <c r="D258" s="832" t="s">
        <v>1857</v>
      </c>
      <c r="E258" s="832" t="s">
        <v>1858</v>
      </c>
      <c r="F258" s="849"/>
      <c r="G258" s="849"/>
      <c r="H258" s="849"/>
      <c r="I258" s="849"/>
      <c r="J258" s="849">
        <v>520</v>
      </c>
      <c r="K258" s="849">
        <v>10868</v>
      </c>
      <c r="L258" s="849">
        <v>1</v>
      </c>
      <c r="M258" s="849">
        <v>20.9</v>
      </c>
      <c r="N258" s="849">
        <v>290</v>
      </c>
      <c r="O258" s="849">
        <v>5945</v>
      </c>
      <c r="P258" s="837">
        <v>0.54701877070298122</v>
      </c>
      <c r="Q258" s="850">
        <v>20.5</v>
      </c>
    </row>
    <row r="259" spans="1:17" ht="14.45" customHeight="1" x14ac:dyDescent="0.2">
      <c r="A259" s="831" t="s">
        <v>2061</v>
      </c>
      <c r="B259" s="832" t="s">
        <v>1828</v>
      </c>
      <c r="C259" s="832" t="s">
        <v>1832</v>
      </c>
      <c r="D259" s="832" t="s">
        <v>1863</v>
      </c>
      <c r="E259" s="832" t="s">
        <v>1864</v>
      </c>
      <c r="F259" s="849">
        <v>53</v>
      </c>
      <c r="G259" s="849">
        <v>105498.64999999998</v>
      </c>
      <c r="H259" s="849">
        <v>1.5982982677861055</v>
      </c>
      <c r="I259" s="849">
        <v>1990.5405660377355</v>
      </c>
      <c r="J259" s="849">
        <v>34</v>
      </c>
      <c r="K259" s="849">
        <v>66006.86</v>
      </c>
      <c r="L259" s="849">
        <v>1</v>
      </c>
      <c r="M259" s="849">
        <v>1941.3782352941178</v>
      </c>
      <c r="N259" s="849">
        <v>72</v>
      </c>
      <c r="O259" s="849">
        <v>131540.63999999998</v>
      </c>
      <c r="P259" s="837">
        <v>1.9928328661596686</v>
      </c>
      <c r="Q259" s="850">
        <v>1826.9533333333331</v>
      </c>
    </row>
    <row r="260" spans="1:17" ht="14.45" customHeight="1" x14ac:dyDescent="0.2">
      <c r="A260" s="831" t="s">
        <v>2061</v>
      </c>
      <c r="B260" s="832" t="s">
        <v>1828</v>
      </c>
      <c r="C260" s="832" t="s">
        <v>1832</v>
      </c>
      <c r="D260" s="832" t="s">
        <v>1867</v>
      </c>
      <c r="E260" s="832" t="s">
        <v>1868</v>
      </c>
      <c r="F260" s="849">
        <v>6101</v>
      </c>
      <c r="G260" s="849">
        <v>22957.989999999998</v>
      </c>
      <c r="H260" s="849">
        <v>0.57503829749716207</v>
      </c>
      <c r="I260" s="849">
        <v>3.7629880347484015</v>
      </c>
      <c r="J260" s="849">
        <v>10626</v>
      </c>
      <c r="K260" s="849">
        <v>39924.28</v>
      </c>
      <c r="L260" s="849">
        <v>1</v>
      </c>
      <c r="M260" s="849">
        <v>3.7572256728778468</v>
      </c>
      <c r="N260" s="849">
        <v>13369</v>
      </c>
      <c r="O260" s="849">
        <v>49721.94000000001</v>
      </c>
      <c r="P260" s="837">
        <v>1.2454060536595779</v>
      </c>
      <c r="Q260" s="850">
        <v>3.7191966489640218</v>
      </c>
    </row>
    <row r="261" spans="1:17" ht="14.45" customHeight="1" x14ac:dyDescent="0.2">
      <c r="A261" s="831" t="s">
        <v>2061</v>
      </c>
      <c r="B261" s="832" t="s">
        <v>1828</v>
      </c>
      <c r="C261" s="832" t="s">
        <v>1832</v>
      </c>
      <c r="D261" s="832" t="s">
        <v>1869</v>
      </c>
      <c r="E261" s="832" t="s">
        <v>1870</v>
      </c>
      <c r="F261" s="849"/>
      <c r="G261" s="849"/>
      <c r="H261" s="849"/>
      <c r="I261" s="849"/>
      <c r="J261" s="849"/>
      <c r="K261" s="849"/>
      <c r="L261" s="849"/>
      <c r="M261" s="849"/>
      <c r="N261" s="849">
        <v>842</v>
      </c>
      <c r="O261" s="849">
        <v>5085.68</v>
      </c>
      <c r="P261" s="837"/>
      <c r="Q261" s="850">
        <v>6.04</v>
      </c>
    </row>
    <row r="262" spans="1:17" ht="14.45" customHeight="1" x14ac:dyDescent="0.2">
      <c r="A262" s="831" t="s">
        <v>2061</v>
      </c>
      <c r="B262" s="832" t="s">
        <v>1828</v>
      </c>
      <c r="C262" s="832" t="s">
        <v>1832</v>
      </c>
      <c r="D262" s="832" t="s">
        <v>2000</v>
      </c>
      <c r="E262" s="832" t="s">
        <v>2001</v>
      </c>
      <c r="F262" s="849">
        <v>5040</v>
      </c>
      <c r="G262" s="849">
        <v>170621.49000000002</v>
      </c>
      <c r="H262" s="849">
        <v>1.0254569169416001</v>
      </c>
      <c r="I262" s="849">
        <v>33.853470238095241</v>
      </c>
      <c r="J262" s="849">
        <v>4875</v>
      </c>
      <c r="K262" s="849">
        <v>166385.81999999998</v>
      </c>
      <c r="L262" s="849">
        <v>1</v>
      </c>
      <c r="M262" s="849">
        <v>34.130424615384612</v>
      </c>
      <c r="N262" s="849">
        <v>5839</v>
      </c>
      <c r="O262" s="849">
        <v>198670.32</v>
      </c>
      <c r="P262" s="837">
        <v>1.194033962749951</v>
      </c>
      <c r="Q262" s="850">
        <v>34.024716561054973</v>
      </c>
    </row>
    <row r="263" spans="1:17" ht="14.45" customHeight="1" x14ac:dyDescent="0.2">
      <c r="A263" s="831" t="s">
        <v>2061</v>
      </c>
      <c r="B263" s="832" t="s">
        <v>1828</v>
      </c>
      <c r="C263" s="832" t="s">
        <v>1832</v>
      </c>
      <c r="D263" s="832" t="s">
        <v>1881</v>
      </c>
      <c r="E263" s="832" t="s">
        <v>1882</v>
      </c>
      <c r="F263" s="849">
        <v>830</v>
      </c>
      <c r="G263" s="849">
        <v>16467.2</v>
      </c>
      <c r="H263" s="849"/>
      <c r="I263" s="849">
        <v>19.84</v>
      </c>
      <c r="J263" s="849"/>
      <c r="K263" s="849"/>
      <c r="L263" s="849"/>
      <c r="M263" s="849"/>
      <c r="N263" s="849"/>
      <c r="O263" s="849"/>
      <c r="P263" s="837"/>
      <c r="Q263" s="850"/>
    </row>
    <row r="264" spans="1:17" ht="14.45" customHeight="1" x14ac:dyDescent="0.2">
      <c r="A264" s="831" t="s">
        <v>2061</v>
      </c>
      <c r="B264" s="832" t="s">
        <v>1828</v>
      </c>
      <c r="C264" s="832" t="s">
        <v>1897</v>
      </c>
      <c r="D264" s="832" t="s">
        <v>1900</v>
      </c>
      <c r="E264" s="832" t="s">
        <v>1901</v>
      </c>
      <c r="F264" s="849"/>
      <c r="G264" s="849"/>
      <c r="H264" s="849"/>
      <c r="I264" s="849"/>
      <c r="J264" s="849"/>
      <c r="K264" s="849"/>
      <c r="L264" s="849"/>
      <c r="M264" s="849"/>
      <c r="N264" s="849">
        <v>2</v>
      </c>
      <c r="O264" s="849">
        <v>894</v>
      </c>
      <c r="P264" s="837"/>
      <c r="Q264" s="850">
        <v>447</v>
      </c>
    </row>
    <row r="265" spans="1:17" ht="14.45" customHeight="1" x14ac:dyDescent="0.2">
      <c r="A265" s="831" t="s">
        <v>2061</v>
      </c>
      <c r="B265" s="832" t="s">
        <v>1828</v>
      </c>
      <c r="C265" s="832" t="s">
        <v>1897</v>
      </c>
      <c r="D265" s="832" t="s">
        <v>1902</v>
      </c>
      <c r="E265" s="832" t="s">
        <v>1903</v>
      </c>
      <c r="F265" s="849">
        <v>2</v>
      </c>
      <c r="G265" s="849">
        <v>354</v>
      </c>
      <c r="H265" s="849"/>
      <c r="I265" s="849">
        <v>177</v>
      </c>
      <c r="J265" s="849"/>
      <c r="K265" s="849"/>
      <c r="L265" s="849"/>
      <c r="M265" s="849"/>
      <c r="N265" s="849"/>
      <c r="O265" s="849"/>
      <c r="P265" s="837"/>
      <c r="Q265" s="850"/>
    </row>
    <row r="266" spans="1:17" ht="14.45" customHeight="1" x14ac:dyDescent="0.2">
      <c r="A266" s="831" t="s">
        <v>2061</v>
      </c>
      <c r="B266" s="832" t="s">
        <v>1828</v>
      </c>
      <c r="C266" s="832" t="s">
        <v>1897</v>
      </c>
      <c r="D266" s="832" t="s">
        <v>1920</v>
      </c>
      <c r="E266" s="832" t="s">
        <v>1921</v>
      </c>
      <c r="F266" s="849">
        <v>5</v>
      </c>
      <c r="G266" s="849">
        <v>9560</v>
      </c>
      <c r="H266" s="849"/>
      <c r="I266" s="849">
        <v>1912</v>
      </c>
      <c r="J266" s="849"/>
      <c r="K266" s="849"/>
      <c r="L266" s="849"/>
      <c r="M266" s="849"/>
      <c r="N266" s="849">
        <v>3</v>
      </c>
      <c r="O266" s="849">
        <v>5760</v>
      </c>
      <c r="P266" s="837"/>
      <c r="Q266" s="850">
        <v>1920</v>
      </c>
    </row>
    <row r="267" spans="1:17" ht="14.45" customHeight="1" x14ac:dyDescent="0.2">
      <c r="A267" s="831" t="s">
        <v>2061</v>
      </c>
      <c r="B267" s="832" t="s">
        <v>1828</v>
      </c>
      <c r="C267" s="832" t="s">
        <v>1897</v>
      </c>
      <c r="D267" s="832" t="s">
        <v>1928</v>
      </c>
      <c r="E267" s="832" t="s">
        <v>1929</v>
      </c>
      <c r="F267" s="849">
        <v>53</v>
      </c>
      <c r="G267" s="849">
        <v>36146</v>
      </c>
      <c r="H267" s="849">
        <v>1.606060606060606</v>
      </c>
      <c r="I267" s="849">
        <v>682</v>
      </c>
      <c r="J267" s="849">
        <v>33</v>
      </c>
      <c r="K267" s="849">
        <v>22506</v>
      </c>
      <c r="L267" s="849">
        <v>1</v>
      </c>
      <c r="M267" s="849">
        <v>682</v>
      </c>
      <c r="N267" s="849">
        <v>71</v>
      </c>
      <c r="O267" s="849">
        <v>48635</v>
      </c>
      <c r="P267" s="837">
        <v>2.1609792944103794</v>
      </c>
      <c r="Q267" s="850">
        <v>685</v>
      </c>
    </row>
    <row r="268" spans="1:17" ht="14.45" customHeight="1" x14ac:dyDescent="0.2">
      <c r="A268" s="831" t="s">
        <v>2061</v>
      </c>
      <c r="B268" s="832" t="s">
        <v>1828</v>
      </c>
      <c r="C268" s="832" t="s">
        <v>1897</v>
      </c>
      <c r="D268" s="832" t="s">
        <v>1934</v>
      </c>
      <c r="E268" s="832" t="s">
        <v>1935</v>
      </c>
      <c r="F268" s="849">
        <v>96</v>
      </c>
      <c r="G268" s="849">
        <v>175200</v>
      </c>
      <c r="H268" s="849">
        <v>1.4109915598221765</v>
      </c>
      <c r="I268" s="849">
        <v>1825</v>
      </c>
      <c r="J268" s="849">
        <v>68</v>
      </c>
      <c r="K268" s="849">
        <v>124168</v>
      </c>
      <c r="L268" s="849">
        <v>1</v>
      </c>
      <c r="M268" s="849">
        <v>1826</v>
      </c>
      <c r="N268" s="849">
        <v>185</v>
      </c>
      <c r="O268" s="849">
        <v>338735</v>
      </c>
      <c r="P268" s="837">
        <v>2.7280378197281103</v>
      </c>
      <c r="Q268" s="850">
        <v>1831</v>
      </c>
    </row>
    <row r="269" spans="1:17" ht="14.45" customHeight="1" x14ac:dyDescent="0.2">
      <c r="A269" s="831" t="s">
        <v>2061</v>
      </c>
      <c r="B269" s="832" t="s">
        <v>1828</v>
      </c>
      <c r="C269" s="832" t="s">
        <v>1897</v>
      </c>
      <c r="D269" s="832" t="s">
        <v>1936</v>
      </c>
      <c r="E269" s="832" t="s">
        <v>1937</v>
      </c>
      <c r="F269" s="849">
        <v>4</v>
      </c>
      <c r="G269" s="849">
        <v>1716</v>
      </c>
      <c r="H269" s="849">
        <v>0.79813953488372091</v>
      </c>
      <c r="I269" s="849">
        <v>429</v>
      </c>
      <c r="J269" s="849">
        <v>5</v>
      </c>
      <c r="K269" s="849">
        <v>2150</v>
      </c>
      <c r="L269" s="849">
        <v>1</v>
      </c>
      <c r="M269" s="849">
        <v>430</v>
      </c>
      <c r="N269" s="849">
        <v>12</v>
      </c>
      <c r="O269" s="849">
        <v>5172</v>
      </c>
      <c r="P269" s="837">
        <v>2.4055813953488374</v>
      </c>
      <c r="Q269" s="850">
        <v>431</v>
      </c>
    </row>
    <row r="270" spans="1:17" ht="14.45" customHeight="1" x14ac:dyDescent="0.2">
      <c r="A270" s="831" t="s">
        <v>2061</v>
      </c>
      <c r="B270" s="832" t="s">
        <v>1828</v>
      </c>
      <c r="C270" s="832" t="s">
        <v>1897</v>
      </c>
      <c r="D270" s="832" t="s">
        <v>2012</v>
      </c>
      <c r="E270" s="832" t="s">
        <v>2013</v>
      </c>
      <c r="F270" s="849">
        <v>21</v>
      </c>
      <c r="G270" s="849">
        <v>304647</v>
      </c>
      <c r="H270" s="849">
        <v>1.1665237136139808</v>
      </c>
      <c r="I270" s="849">
        <v>14507</v>
      </c>
      <c r="J270" s="849">
        <v>18</v>
      </c>
      <c r="K270" s="849">
        <v>261158</v>
      </c>
      <c r="L270" s="849">
        <v>1</v>
      </c>
      <c r="M270" s="849">
        <v>14508.777777777777</v>
      </c>
      <c r="N270" s="849">
        <v>22</v>
      </c>
      <c r="O270" s="849">
        <v>319330</v>
      </c>
      <c r="P270" s="837">
        <v>1.2227463834154038</v>
      </c>
      <c r="Q270" s="850">
        <v>14515</v>
      </c>
    </row>
    <row r="271" spans="1:17" ht="14.45" customHeight="1" x14ac:dyDescent="0.2">
      <c r="A271" s="831" t="s">
        <v>2061</v>
      </c>
      <c r="B271" s="832" t="s">
        <v>1828</v>
      </c>
      <c r="C271" s="832" t="s">
        <v>1897</v>
      </c>
      <c r="D271" s="832" t="s">
        <v>1942</v>
      </c>
      <c r="E271" s="832" t="s">
        <v>1943</v>
      </c>
      <c r="F271" s="849">
        <v>1</v>
      </c>
      <c r="G271" s="849">
        <v>33.33</v>
      </c>
      <c r="H271" s="849"/>
      <c r="I271" s="849">
        <v>33.33</v>
      </c>
      <c r="J271" s="849"/>
      <c r="K271" s="849"/>
      <c r="L271" s="849"/>
      <c r="M271" s="849"/>
      <c r="N271" s="849"/>
      <c r="O271" s="849"/>
      <c r="P271" s="837"/>
      <c r="Q271" s="850"/>
    </row>
    <row r="272" spans="1:17" ht="14.45" customHeight="1" x14ac:dyDescent="0.2">
      <c r="A272" s="831" t="s">
        <v>2061</v>
      </c>
      <c r="B272" s="832" t="s">
        <v>1828</v>
      </c>
      <c r="C272" s="832" t="s">
        <v>1897</v>
      </c>
      <c r="D272" s="832" t="s">
        <v>1946</v>
      </c>
      <c r="E272" s="832" t="s">
        <v>1947</v>
      </c>
      <c r="F272" s="849">
        <v>1</v>
      </c>
      <c r="G272" s="849">
        <v>610</v>
      </c>
      <c r="H272" s="849">
        <v>0.99836333878887074</v>
      </c>
      <c r="I272" s="849">
        <v>610</v>
      </c>
      <c r="J272" s="849">
        <v>1</v>
      </c>
      <c r="K272" s="849">
        <v>611</v>
      </c>
      <c r="L272" s="849">
        <v>1</v>
      </c>
      <c r="M272" s="849">
        <v>611</v>
      </c>
      <c r="N272" s="849"/>
      <c r="O272" s="849"/>
      <c r="P272" s="837"/>
      <c r="Q272" s="850"/>
    </row>
    <row r="273" spans="1:17" ht="14.45" customHeight="1" x14ac:dyDescent="0.2">
      <c r="A273" s="831" t="s">
        <v>2061</v>
      </c>
      <c r="B273" s="832" t="s">
        <v>1828</v>
      </c>
      <c r="C273" s="832" t="s">
        <v>1897</v>
      </c>
      <c r="D273" s="832" t="s">
        <v>1950</v>
      </c>
      <c r="E273" s="832" t="s">
        <v>1951</v>
      </c>
      <c r="F273" s="849"/>
      <c r="G273" s="849"/>
      <c r="H273" s="849"/>
      <c r="I273" s="849"/>
      <c r="J273" s="849"/>
      <c r="K273" s="849"/>
      <c r="L273" s="849"/>
      <c r="M273" s="849"/>
      <c r="N273" s="849">
        <v>1</v>
      </c>
      <c r="O273" s="849">
        <v>438</v>
      </c>
      <c r="P273" s="837"/>
      <c r="Q273" s="850">
        <v>438</v>
      </c>
    </row>
    <row r="274" spans="1:17" ht="14.45" customHeight="1" x14ac:dyDescent="0.2">
      <c r="A274" s="831" t="s">
        <v>2061</v>
      </c>
      <c r="B274" s="832" t="s">
        <v>1828</v>
      </c>
      <c r="C274" s="832" t="s">
        <v>1897</v>
      </c>
      <c r="D274" s="832" t="s">
        <v>1952</v>
      </c>
      <c r="E274" s="832" t="s">
        <v>1953</v>
      </c>
      <c r="F274" s="849">
        <v>9</v>
      </c>
      <c r="G274" s="849">
        <v>12078</v>
      </c>
      <c r="H274" s="849">
        <v>0.59961276870376801</v>
      </c>
      <c r="I274" s="849">
        <v>1342</v>
      </c>
      <c r="J274" s="849">
        <v>15</v>
      </c>
      <c r="K274" s="849">
        <v>20143</v>
      </c>
      <c r="L274" s="849">
        <v>1</v>
      </c>
      <c r="M274" s="849">
        <v>1342.8666666666666</v>
      </c>
      <c r="N274" s="849">
        <v>19</v>
      </c>
      <c r="O274" s="849">
        <v>25593</v>
      </c>
      <c r="P274" s="837">
        <v>1.2705654569825746</v>
      </c>
      <c r="Q274" s="850">
        <v>1347</v>
      </c>
    </row>
    <row r="275" spans="1:17" ht="14.45" customHeight="1" x14ac:dyDescent="0.2">
      <c r="A275" s="831" t="s">
        <v>2061</v>
      </c>
      <c r="B275" s="832" t="s">
        <v>1828</v>
      </c>
      <c r="C275" s="832" t="s">
        <v>1897</v>
      </c>
      <c r="D275" s="832" t="s">
        <v>1954</v>
      </c>
      <c r="E275" s="832" t="s">
        <v>1955</v>
      </c>
      <c r="F275" s="849">
        <v>75</v>
      </c>
      <c r="G275" s="849">
        <v>38175</v>
      </c>
      <c r="H275" s="849">
        <v>1.7806334250664677</v>
      </c>
      <c r="I275" s="849">
        <v>509</v>
      </c>
      <c r="J275" s="849">
        <v>42</v>
      </c>
      <c r="K275" s="849">
        <v>21439</v>
      </c>
      <c r="L275" s="849">
        <v>1</v>
      </c>
      <c r="M275" s="849">
        <v>510.45238095238096</v>
      </c>
      <c r="N275" s="849">
        <v>106</v>
      </c>
      <c r="O275" s="849">
        <v>54272</v>
      </c>
      <c r="P275" s="837">
        <v>2.5314613554736694</v>
      </c>
      <c r="Q275" s="850">
        <v>512</v>
      </c>
    </row>
    <row r="276" spans="1:17" ht="14.45" customHeight="1" x14ac:dyDescent="0.2">
      <c r="A276" s="831" t="s">
        <v>2061</v>
      </c>
      <c r="B276" s="832" t="s">
        <v>1828</v>
      </c>
      <c r="C276" s="832" t="s">
        <v>1897</v>
      </c>
      <c r="D276" s="832" t="s">
        <v>1956</v>
      </c>
      <c r="E276" s="832" t="s">
        <v>1957</v>
      </c>
      <c r="F276" s="849"/>
      <c r="G276" s="849"/>
      <c r="H276" s="849"/>
      <c r="I276" s="849"/>
      <c r="J276" s="849">
        <v>1</v>
      </c>
      <c r="K276" s="849">
        <v>2333</v>
      </c>
      <c r="L276" s="849">
        <v>1</v>
      </c>
      <c r="M276" s="849">
        <v>2333</v>
      </c>
      <c r="N276" s="849">
        <v>1</v>
      </c>
      <c r="O276" s="849">
        <v>2342</v>
      </c>
      <c r="P276" s="837">
        <v>1.0038576939562796</v>
      </c>
      <c r="Q276" s="850">
        <v>2342</v>
      </c>
    </row>
    <row r="277" spans="1:17" ht="14.45" customHeight="1" x14ac:dyDescent="0.2">
      <c r="A277" s="831" t="s">
        <v>2061</v>
      </c>
      <c r="B277" s="832" t="s">
        <v>1828</v>
      </c>
      <c r="C277" s="832" t="s">
        <v>1897</v>
      </c>
      <c r="D277" s="832" t="s">
        <v>1958</v>
      </c>
      <c r="E277" s="832" t="s">
        <v>1959</v>
      </c>
      <c r="F277" s="849">
        <v>1</v>
      </c>
      <c r="G277" s="849">
        <v>2646</v>
      </c>
      <c r="H277" s="849"/>
      <c r="I277" s="849">
        <v>2646</v>
      </c>
      <c r="J277" s="849"/>
      <c r="K277" s="849"/>
      <c r="L277" s="849"/>
      <c r="M277" s="849"/>
      <c r="N277" s="849"/>
      <c r="O277" s="849"/>
      <c r="P277" s="837"/>
      <c r="Q277" s="850"/>
    </row>
    <row r="278" spans="1:17" ht="14.45" customHeight="1" x14ac:dyDescent="0.2">
      <c r="A278" s="831" t="s">
        <v>2061</v>
      </c>
      <c r="B278" s="832" t="s">
        <v>1828</v>
      </c>
      <c r="C278" s="832" t="s">
        <v>1897</v>
      </c>
      <c r="D278" s="832" t="s">
        <v>1976</v>
      </c>
      <c r="E278" s="832" t="s">
        <v>1977</v>
      </c>
      <c r="F278" s="849"/>
      <c r="G278" s="849"/>
      <c r="H278" s="849"/>
      <c r="I278" s="849"/>
      <c r="J278" s="849">
        <v>1</v>
      </c>
      <c r="K278" s="849">
        <v>719</v>
      </c>
      <c r="L278" s="849">
        <v>1</v>
      </c>
      <c r="M278" s="849">
        <v>719</v>
      </c>
      <c r="N278" s="849">
        <v>1</v>
      </c>
      <c r="O278" s="849">
        <v>722</v>
      </c>
      <c r="P278" s="837">
        <v>1.0041724617524339</v>
      </c>
      <c r="Q278" s="850">
        <v>722</v>
      </c>
    </row>
    <row r="279" spans="1:17" ht="14.45" customHeight="1" x14ac:dyDescent="0.2">
      <c r="A279" s="831" t="s">
        <v>2062</v>
      </c>
      <c r="B279" s="832" t="s">
        <v>1828</v>
      </c>
      <c r="C279" s="832" t="s">
        <v>1829</v>
      </c>
      <c r="D279" s="832" t="s">
        <v>1995</v>
      </c>
      <c r="E279" s="832" t="s">
        <v>1994</v>
      </c>
      <c r="F279" s="849">
        <v>9.2999999999999989</v>
      </c>
      <c r="G279" s="849">
        <v>16917.079999999998</v>
      </c>
      <c r="H279" s="849">
        <v>1.7352399650020052</v>
      </c>
      <c r="I279" s="849">
        <v>1819.0408602150537</v>
      </c>
      <c r="J279" s="849">
        <v>7.95</v>
      </c>
      <c r="K279" s="849">
        <v>9749.1299999999992</v>
      </c>
      <c r="L279" s="849">
        <v>1</v>
      </c>
      <c r="M279" s="849">
        <v>1226.3056603773584</v>
      </c>
      <c r="N279" s="849"/>
      <c r="O279" s="849"/>
      <c r="P279" s="837"/>
      <c r="Q279" s="850"/>
    </row>
    <row r="280" spans="1:17" ht="14.45" customHeight="1" x14ac:dyDescent="0.2">
      <c r="A280" s="831" t="s">
        <v>2062</v>
      </c>
      <c r="B280" s="832" t="s">
        <v>1828</v>
      </c>
      <c r="C280" s="832" t="s">
        <v>1829</v>
      </c>
      <c r="D280" s="832" t="s">
        <v>1996</v>
      </c>
      <c r="E280" s="832" t="s">
        <v>1997</v>
      </c>
      <c r="F280" s="849">
        <v>0.05</v>
      </c>
      <c r="G280" s="849">
        <v>45.19</v>
      </c>
      <c r="H280" s="849"/>
      <c r="I280" s="849">
        <v>903.8</v>
      </c>
      <c r="J280" s="849"/>
      <c r="K280" s="849"/>
      <c r="L280" s="849"/>
      <c r="M280" s="849"/>
      <c r="N280" s="849"/>
      <c r="O280" s="849"/>
      <c r="P280" s="837"/>
      <c r="Q280" s="850"/>
    </row>
    <row r="281" spans="1:17" ht="14.45" customHeight="1" x14ac:dyDescent="0.2">
      <c r="A281" s="831" t="s">
        <v>2062</v>
      </c>
      <c r="B281" s="832" t="s">
        <v>1828</v>
      </c>
      <c r="C281" s="832" t="s">
        <v>1829</v>
      </c>
      <c r="D281" s="832" t="s">
        <v>1998</v>
      </c>
      <c r="E281" s="832" t="s">
        <v>1994</v>
      </c>
      <c r="F281" s="849"/>
      <c r="G281" s="849"/>
      <c r="H281" s="849"/>
      <c r="I281" s="849"/>
      <c r="J281" s="849"/>
      <c r="K281" s="849"/>
      <c r="L281" s="849"/>
      <c r="M281" s="849"/>
      <c r="N281" s="849">
        <v>3.1999999999999997</v>
      </c>
      <c r="O281" s="849">
        <v>2097.66</v>
      </c>
      <c r="P281" s="837"/>
      <c r="Q281" s="850">
        <v>655.51874999999995</v>
      </c>
    </row>
    <row r="282" spans="1:17" ht="14.45" customHeight="1" x14ac:dyDescent="0.2">
      <c r="A282" s="831" t="s">
        <v>2062</v>
      </c>
      <c r="B282" s="832" t="s">
        <v>1828</v>
      </c>
      <c r="C282" s="832" t="s">
        <v>1832</v>
      </c>
      <c r="D282" s="832" t="s">
        <v>1837</v>
      </c>
      <c r="E282" s="832" t="s">
        <v>1838</v>
      </c>
      <c r="F282" s="849">
        <v>3380</v>
      </c>
      <c r="G282" s="849">
        <v>23930.2</v>
      </c>
      <c r="H282" s="849">
        <v>1.0036951443035635</v>
      </c>
      <c r="I282" s="849">
        <v>7.0799408284023668</v>
      </c>
      <c r="J282" s="849">
        <v>3310</v>
      </c>
      <c r="K282" s="849">
        <v>23842.100000000006</v>
      </c>
      <c r="L282" s="849">
        <v>1</v>
      </c>
      <c r="M282" s="849">
        <v>7.2030513595166177</v>
      </c>
      <c r="N282" s="849">
        <v>1121</v>
      </c>
      <c r="O282" s="849">
        <v>8126.85</v>
      </c>
      <c r="P282" s="837">
        <v>0.34086133352347314</v>
      </c>
      <c r="Q282" s="850">
        <v>7.2496431757359501</v>
      </c>
    </row>
    <row r="283" spans="1:17" ht="14.45" customHeight="1" x14ac:dyDescent="0.2">
      <c r="A283" s="831" t="s">
        <v>2062</v>
      </c>
      <c r="B283" s="832" t="s">
        <v>1828</v>
      </c>
      <c r="C283" s="832" t="s">
        <v>1832</v>
      </c>
      <c r="D283" s="832" t="s">
        <v>1843</v>
      </c>
      <c r="E283" s="832" t="s">
        <v>1844</v>
      </c>
      <c r="F283" s="849">
        <v>1074</v>
      </c>
      <c r="G283" s="849">
        <v>5681.46</v>
      </c>
      <c r="H283" s="849">
        <v>0.44576623058708337</v>
      </c>
      <c r="I283" s="849">
        <v>5.29</v>
      </c>
      <c r="J283" s="849">
        <v>2386</v>
      </c>
      <c r="K283" s="849">
        <v>12745.38</v>
      </c>
      <c r="L283" s="849">
        <v>1</v>
      </c>
      <c r="M283" s="849">
        <v>5.3417351215423299</v>
      </c>
      <c r="N283" s="849"/>
      <c r="O283" s="849"/>
      <c r="P283" s="837"/>
      <c r="Q283" s="850"/>
    </row>
    <row r="284" spans="1:17" ht="14.45" customHeight="1" x14ac:dyDescent="0.2">
      <c r="A284" s="831" t="s">
        <v>2062</v>
      </c>
      <c r="B284" s="832" t="s">
        <v>1828</v>
      </c>
      <c r="C284" s="832" t="s">
        <v>1832</v>
      </c>
      <c r="D284" s="832" t="s">
        <v>1857</v>
      </c>
      <c r="E284" s="832" t="s">
        <v>1858</v>
      </c>
      <c r="F284" s="849"/>
      <c r="G284" s="849"/>
      <c r="H284" s="849"/>
      <c r="I284" s="849"/>
      <c r="J284" s="849">
        <v>935</v>
      </c>
      <c r="K284" s="849">
        <v>19541.5</v>
      </c>
      <c r="L284" s="849">
        <v>1</v>
      </c>
      <c r="M284" s="849">
        <v>20.9</v>
      </c>
      <c r="N284" s="849">
        <v>990</v>
      </c>
      <c r="O284" s="849">
        <v>19849.5</v>
      </c>
      <c r="P284" s="837">
        <v>1.0157613284548268</v>
      </c>
      <c r="Q284" s="850">
        <v>20.05</v>
      </c>
    </row>
    <row r="285" spans="1:17" ht="14.45" customHeight="1" x14ac:dyDescent="0.2">
      <c r="A285" s="831" t="s">
        <v>2062</v>
      </c>
      <c r="B285" s="832" t="s">
        <v>1828</v>
      </c>
      <c r="C285" s="832" t="s">
        <v>1832</v>
      </c>
      <c r="D285" s="832" t="s">
        <v>1863</v>
      </c>
      <c r="E285" s="832" t="s">
        <v>1864</v>
      </c>
      <c r="F285" s="849">
        <v>4</v>
      </c>
      <c r="G285" s="849">
        <v>7946.6</v>
      </c>
      <c r="H285" s="849">
        <v>0.68879019228502281</v>
      </c>
      <c r="I285" s="849">
        <v>1986.65</v>
      </c>
      <c r="J285" s="849">
        <v>6</v>
      </c>
      <c r="K285" s="849">
        <v>11537.04</v>
      </c>
      <c r="L285" s="849">
        <v>1</v>
      </c>
      <c r="M285" s="849">
        <v>1922.8400000000001</v>
      </c>
      <c r="N285" s="849">
        <v>3</v>
      </c>
      <c r="O285" s="849">
        <v>5480.86</v>
      </c>
      <c r="P285" s="837">
        <v>0.4750663948465117</v>
      </c>
      <c r="Q285" s="850">
        <v>1826.9533333333331</v>
      </c>
    </row>
    <row r="286" spans="1:17" ht="14.45" customHeight="1" x14ac:dyDescent="0.2">
      <c r="A286" s="831" t="s">
        <v>2062</v>
      </c>
      <c r="B286" s="832" t="s">
        <v>1828</v>
      </c>
      <c r="C286" s="832" t="s">
        <v>1832</v>
      </c>
      <c r="D286" s="832" t="s">
        <v>1867</v>
      </c>
      <c r="E286" s="832" t="s">
        <v>1868</v>
      </c>
      <c r="F286" s="849">
        <v>4276</v>
      </c>
      <c r="G286" s="849">
        <v>16050.380000000001</v>
      </c>
      <c r="H286" s="849">
        <v>0.73365418326110476</v>
      </c>
      <c r="I286" s="849">
        <v>3.753596819457437</v>
      </c>
      <c r="J286" s="849">
        <v>5771</v>
      </c>
      <c r="K286" s="849">
        <v>21877.31</v>
      </c>
      <c r="L286" s="849">
        <v>1</v>
      </c>
      <c r="M286" s="849">
        <v>3.7909045226130655</v>
      </c>
      <c r="N286" s="849">
        <v>2288</v>
      </c>
      <c r="O286" s="849">
        <v>8518.0799999999981</v>
      </c>
      <c r="P286" s="837">
        <v>0.38935682677623518</v>
      </c>
      <c r="Q286" s="850">
        <v>3.7229370629370622</v>
      </c>
    </row>
    <row r="287" spans="1:17" ht="14.45" customHeight="1" x14ac:dyDescent="0.2">
      <c r="A287" s="831" t="s">
        <v>2062</v>
      </c>
      <c r="B287" s="832" t="s">
        <v>1828</v>
      </c>
      <c r="C287" s="832" t="s">
        <v>1832</v>
      </c>
      <c r="D287" s="832" t="s">
        <v>2000</v>
      </c>
      <c r="E287" s="832" t="s">
        <v>2001</v>
      </c>
      <c r="F287" s="849">
        <v>5621</v>
      </c>
      <c r="G287" s="849">
        <v>190093.5</v>
      </c>
      <c r="H287" s="849">
        <v>1.2589888986629625</v>
      </c>
      <c r="I287" s="849">
        <v>33.818448674613059</v>
      </c>
      <c r="J287" s="849">
        <v>4424</v>
      </c>
      <c r="K287" s="849">
        <v>150989.01999999999</v>
      </c>
      <c r="L287" s="849">
        <v>1</v>
      </c>
      <c r="M287" s="849">
        <v>34.129525316455691</v>
      </c>
      <c r="N287" s="849">
        <v>6728</v>
      </c>
      <c r="O287" s="849">
        <v>229025.68000000002</v>
      </c>
      <c r="P287" s="837">
        <v>1.5168366547448286</v>
      </c>
      <c r="Q287" s="850">
        <v>34.040677764565999</v>
      </c>
    </row>
    <row r="288" spans="1:17" ht="14.45" customHeight="1" x14ac:dyDescent="0.2">
      <c r="A288" s="831" t="s">
        <v>2062</v>
      </c>
      <c r="B288" s="832" t="s">
        <v>1828</v>
      </c>
      <c r="C288" s="832" t="s">
        <v>1832</v>
      </c>
      <c r="D288" s="832" t="s">
        <v>1873</v>
      </c>
      <c r="E288" s="832" t="s">
        <v>1874</v>
      </c>
      <c r="F288" s="849">
        <v>281</v>
      </c>
      <c r="G288" s="849">
        <v>44661.729999999996</v>
      </c>
      <c r="H288" s="849">
        <v>0.90425932974829104</v>
      </c>
      <c r="I288" s="849">
        <v>158.93854092526689</v>
      </c>
      <c r="J288" s="849">
        <v>320</v>
      </c>
      <c r="K288" s="849">
        <v>49390.400000000001</v>
      </c>
      <c r="L288" s="849">
        <v>1</v>
      </c>
      <c r="M288" s="849">
        <v>154.345</v>
      </c>
      <c r="N288" s="849">
        <v>473</v>
      </c>
      <c r="O288" s="849">
        <v>70855.399999999994</v>
      </c>
      <c r="P288" s="837">
        <v>1.4345986264537236</v>
      </c>
      <c r="Q288" s="850">
        <v>149.79999999999998</v>
      </c>
    </row>
    <row r="289" spans="1:17" ht="14.45" customHeight="1" x14ac:dyDescent="0.2">
      <c r="A289" s="831" t="s">
        <v>2062</v>
      </c>
      <c r="B289" s="832" t="s">
        <v>1828</v>
      </c>
      <c r="C289" s="832" t="s">
        <v>1832</v>
      </c>
      <c r="D289" s="832" t="s">
        <v>2063</v>
      </c>
      <c r="E289" s="832" t="s">
        <v>2064</v>
      </c>
      <c r="F289" s="849"/>
      <c r="G289" s="849"/>
      <c r="H289" s="849"/>
      <c r="I289" s="849"/>
      <c r="J289" s="849">
        <v>1</v>
      </c>
      <c r="K289" s="849">
        <v>43570.94</v>
      </c>
      <c r="L289" s="849">
        <v>1</v>
      </c>
      <c r="M289" s="849">
        <v>43570.94</v>
      </c>
      <c r="N289" s="849"/>
      <c r="O289" s="849"/>
      <c r="P289" s="837"/>
      <c r="Q289" s="850"/>
    </row>
    <row r="290" spans="1:17" ht="14.45" customHeight="1" x14ac:dyDescent="0.2">
      <c r="A290" s="831" t="s">
        <v>2062</v>
      </c>
      <c r="B290" s="832" t="s">
        <v>1828</v>
      </c>
      <c r="C290" s="832" t="s">
        <v>1897</v>
      </c>
      <c r="D290" s="832" t="s">
        <v>1898</v>
      </c>
      <c r="E290" s="832" t="s">
        <v>1899</v>
      </c>
      <c r="F290" s="849">
        <v>1</v>
      </c>
      <c r="G290" s="849">
        <v>37</v>
      </c>
      <c r="H290" s="849"/>
      <c r="I290" s="849">
        <v>37</v>
      </c>
      <c r="J290" s="849"/>
      <c r="K290" s="849"/>
      <c r="L290" s="849"/>
      <c r="M290" s="849"/>
      <c r="N290" s="849">
        <v>1</v>
      </c>
      <c r="O290" s="849">
        <v>38</v>
      </c>
      <c r="P290" s="837"/>
      <c r="Q290" s="850">
        <v>38</v>
      </c>
    </row>
    <row r="291" spans="1:17" ht="14.45" customHeight="1" x14ac:dyDescent="0.2">
      <c r="A291" s="831" t="s">
        <v>2062</v>
      </c>
      <c r="B291" s="832" t="s">
        <v>1828</v>
      </c>
      <c r="C291" s="832" t="s">
        <v>1897</v>
      </c>
      <c r="D291" s="832" t="s">
        <v>1900</v>
      </c>
      <c r="E291" s="832" t="s">
        <v>1901</v>
      </c>
      <c r="F291" s="849"/>
      <c r="G291" s="849"/>
      <c r="H291" s="849"/>
      <c r="I291" s="849"/>
      <c r="J291" s="849">
        <v>1</v>
      </c>
      <c r="K291" s="849">
        <v>444</v>
      </c>
      <c r="L291" s="849">
        <v>1</v>
      </c>
      <c r="M291" s="849">
        <v>444</v>
      </c>
      <c r="N291" s="849"/>
      <c r="O291" s="849"/>
      <c r="P291" s="837"/>
      <c r="Q291" s="850"/>
    </row>
    <row r="292" spans="1:17" ht="14.45" customHeight="1" x14ac:dyDescent="0.2">
      <c r="A292" s="831" t="s">
        <v>2062</v>
      </c>
      <c r="B292" s="832" t="s">
        <v>1828</v>
      </c>
      <c r="C292" s="832" t="s">
        <v>1897</v>
      </c>
      <c r="D292" s="832" t="s">
        <v>1924</v>
      </c>
      <c r="E292" s="832" t="s">
        <v>1925</v>
      </c>
      <c r="F292" s="849">
        <v>1</v>
      </c>
      <c r="G292" s="849">
        <v>1213</v>
      </c>
      <c r="H292" s="849"/>
      <c r="I292" s="849">
        <v>1213</v>
      </c>
      <c r="J292" s="849"/>
      <c r="K292" s="849"/>
      <c r="L292" s="849"/>
      <c r="M292" s="849"/>
      <c r="N292" s="849"/>
      <c r="O292" s="849"/>
      <c r="P292" s="837"/>
      <c r="Q292" s="850"/>
    </row>
    <row r="293" spans="1:17" ht="14.45" customHeight="1" x14ac:dyDescent="0.2">
      <c r="A293" s="831" t="s">
        <v>2062</v>
      </c>
      <c r="B293" s="832" t="s">
        <v>1828</v>
      </c>
      <c r="C293" s="832" t="s">
        <v>1897</v>
      </c>
      <c r="D293" s="832" t="s">
        <v>1928</v>
      </c>
      <c r="E293" s="832" t="s">
        <v>1929</v>
      </c>
      <c r="F293" s="849">
        <v>4</v>
      </c>
      <c r="G293" s="849">
        <v>2728</v>
      </c>
      <c r="H293" s="849">
        <v>0.66666666666666663</v>
      </c>
      <c r="I293" s="849">
        <v>682</v>
      </c>
      <c r="J293" s="849">
        <v>6</v>
      </c>
      <c r="K293" s="849">
        <v>4092</v>
      </c>
      <c r="L293" s="849">
        <v>1</v>
      </c>
      <c r="M293" s="849">
        <v>682</v>
      </c>
      <c r="N293" s="849">
        <v>3</v>
      </c>
      <c r="O293" s="849">
        <v>2055</v>
      </c>
      <c r="P293" s="837">
        <v>0.50219941348973607</v>
      </c>
      <c r="Q293" s="850">
        <v>685</v>
      </c>
    </row>
    <row r="294" spans="1:17" ht="14.45" customHeight="1" x14ac:dyDescent="0.2">
      <c r="A294" s="831" t="s">
        <v>2062</v>
      </c>
      <c r="B294" s="832" t="s">
        <v>1828</v>
      </c>
      <c r="C294" s="832" t="s">
        <v>1897</v>
      </c>
      <c r="D294" s="832" t="s">
        <v>1932</v>
      </c>
      <c r="E294" s="832" t="s">
        <v>1933</v>
      </c>
      <c r="F294" s="849">
        <v>1</v>
      </c>
      <c r="G294" s="849">
        <v>2638</v>
      </c>
      <c r="H294" s="849"/>
      <c r="I294" s="849">
        <v>2638</v>
      </c>
      <c r="J294" s="849"/>
      <c r="K294" s="849"/>
      <c r="L294" s="849"/>
      <c r="M294" s="849"/>
      <c r="N294" s="849"/>
      <c r="O294" s="849"/>
      <c r="P294" s="837"/>
      <c r="Q294" s="850"/>
    </row>
    <row r="295" spans="1:17" ht="14.45" customHeight="1" x14ac:dyDescent="0.2">
      <c r="A295" s="831" t="s">
        <v>2062</v>
      </c>
      <c r="B295" s="832" t="s">
        <v>1828</v>
      </c>
      <c r="C295" s="832" t="s">
        <v>1897</v>
      </c>
      <c r="D295" s="832" t="s">
        <v>1934</v>
      </c>
      <c r="E295" s="832" t="s">
        <v>1935</v>
      </c>
      <c r="F295" s="849">
        <v>34</v>
      </c>
      <c r="G295" s="849">
        <v>62050</v>
      </c>
      <c r="H295" s="849">
        <v>0.9994523548740416</v>
      </c>
      <c r="I295" s="849">
        <v>1825</v>
      </c>
      <c r="J295" s="849">
        <v>34</v>
      </c>
      <c r="K295" s="849">
        <v>62084</v>
      </c>
      <c r="L295" s="849">
        <v>1</v>
      </c>
      <c r="M295" s="849">
        <v>1826</v>
      </c>
      <c r="N295" s="849">
        <v>19</v>
      </c>
      <c r="O295" s="849">
        <v>34789</v>
      </c>
      <c r="P295" s="837">
        <v>0.56035371432253078</v>
      </c>
      <c r="Q295" s="850">
        <v>1831</v>
      </c>
    </row>
    <row r="296" spans="1:17" ht="14.45" customHeight="1" x14ac:dyDescent="0.2">
      <c r="A296" s="831" t="s">
        <v>2062</v>
      </c>
      <c r="B296" s="832" t="s">
        <v>1828</v>
      </c>
      <c r="C296" s="832" t="s">
        <v>1897</v>
      </c>
      <c r="D296" s="832" t="s">
        <v>1936</v>
      </c>
      <c r="E296" s="832" t="s">
        <v>1937</v>
      </c>
      <c r="F296" s="849">
        <v>6</v>
      </c>
      <c r="G296" s="849">
        <v>2574</v>
      </c>
      <c r="H296" s="849">
        <v>0.74825581395348839</v>
      </c>
      <c r="I296" s="849">
        <v>429</v>
      </c>
      <c r="J296" s="849">
        <v>8</v>
      </c>
      <c r="K296" s="849">
        <v>3440</v>
      </c>
      <c r="L296" s="849">
        <v>1</v>
      </c>
      <c r="M296" s="849">
        <v>430</v>
      </c>
      <c r="N296" s="849">
        <v>5</v>
      </c>
      <c r="O296" s="849">
        <v>2155</v>
      </c>
      <c r="P296" s="837">
        <v>0.62645348837209303</v>
      </c>
      <c r="Q296" s="850">
        <v>431</v>
      </c>
    </row>
    <row r="297" spans="1:17" ht="14.45" customHeight="1" x14ac:dyDescent="0.2">
      <c r="A297" s="831" t="s">
        <v>2062</v>
      </c>
      <c r="B297" s="832" t="s">
        <v>1828</v>
      </c>
      <c r="C297" s="832" t="s">
        <v>1897</v>
      </c>
      <c r="D297" s="832" t="s">
        <v>2012</v>
      </c>
      <c r="E297" s="832" t="s">
        <v>2013</v>
      </c>
      <c r="F297" s="849">
        <v>22</v>
      </c>
      <c r="G297" s="849">
        <v>319154</v>
      </c>
      <c r="H297" s="849">
        <v>1.1577561251659616</v>
      </c>
      <c r="I297" s="849">
        <v>14507</v>
      </c>
      <c r="J297" s="849">
        <v>19</v>
      </c>
      <c r="K297" s="849">
        <v>275666</v>
      </c>
      <c r="L297" s="849">
        <v>1</v>
      </c>
      <c r="M297" s="849">
        <v>14508.736842105263</v>
      </c>
      <c r="N297" s="849">
        <v>25</v>
      </c>
      <c r="O297" s="849">
        <v>362875</v>
      </c>
      <c r="P297" s="837">
        <v>1.3163574760761212</v>
      </c>
      <c r="Q297" s="850">
        <v>14515</v>
      </c>
    </row>
    <row r="298" spans="1:17" ht="14.45" customHeight="1" x14ac:dyDescent="0.2">
      <c r="A298" s="831" t="s">
        <v>2062</v>
      </c>
      <c r="B298" s="832" t="s">
        <v>1828</v>
      </c>
      <c r="C298" s="832" t="s">
        <v>1897</v>
      </c>
      <c r="D298" s="832" t="s">
        <v>1946</v>
      </c>
      <c r="E298" s="832" t="s">
        <v>1947</v>
      </c>
      <c r="F298" s="849">
        <v>1</v>
      </c>
      <c r="G298" s="849">
        <v>610</v>
      </c>
      <c r="H298" s="849"/>
      <c r="I298" s="849">
        <v>610</v>
      </c>
      <c r="J298" s="849"/>
      <c r="K298" s="849"/>
      <c r="L298" s="849"/>
      <c r="M298" s="849"/>
      <c r="N298" s="849"/>
      <c r="O298" s="849"/>
      <c r="P298" s="837"/>
      <c r="Q298" s="850"/>
    </row>
    <row r="299" spans="1:17" ht="14.45" customHeight="1" x14ac:dyDescent="0.2">
      <c r="A299" s="831" t="s">
        <v>2062</v>
      </c>
      <c r="B299" s="832" t="s">
        <v>1828</v>
      </c>
      <c r="C299" s="832" t="s">
        <v>1897</v>
      </c>
      <c r="D299" s="832" t="s">
        <v>1952</v>
      </c>
      <c r="E299" s="832" t="s">
        <v>1953</v>
      </c>
      <c r="F299" s="849">
        <v>6</v>
      </c>
      <c r="G299" s="849">
        <v>8052</v>
      </c>
      <c r="H299" s="849">
        <v>0.74965087049622936</v>
      </c>
      <c r="I299" s="849">
        <v>1342</v>
      </c>
      <c r="J299" s="849">
        <v>8</v>
      </c>
      <c r="K299" s="849">
        <v>10741</v>
      </c>
      <c r="L299" s="849">
        <v>1</v>
      </c>
      <c r="M299" s="849">
        <v>1342.625</v>
      </c>
      <c r="N299" s="849">
        <v>3</v>
      </c>
      <c r="O299" s="849">
        <v>4041</v>
      </c>
      <c r="P299" s="837">
        <v>0.37622195326319707</v>
      </c>
      <c r="Q299" s="850">
        <v>1347</v>
      </c>
    </row>
    <row r="300" spans="1:17" ht="14.45" customHeight="1" x14ac:dyDescent="0.2">
      <c r="A300" s="831" t="s">
        <v>2062</v>
      </c>
      <c r="B300" s="832" t="s">
        <v>1828</v>
      </c>
      <c r="C300" s="832" t="s">
        <v>1897</v>
      </c>
      <c r="D300" s="832" t="s">
        <v>1954</v>
      </c>
      <c r="E300" s="832" t="s">
        <v>1955</v>
      </c>
      <c r="F300" s="849">
        <v>18</v>
      </c>
      <c r="G300" s="849">
        <v>9162</v>
      </c>
      <c r="H300" s="849">
        <v>0.94531572430870825</v>
      </c>
      <c r="I300" s="849">
        <v>509</v>
      </c>
      <c r="J300" s="849">
        <v>19</v>
      </c>
      <c r="K300" s="849">
        <v>9692</v>
      </c>
      <c r="L300" s="849">
        <v>1</v>
      </c>
      <c r="M300" s="849">
        <v>510.10526315789474</v>
      </c>
      <c r="N300" s="849">
        <v>7</v>
      </c>
      <c r="O300" s="849">
        <v>3584</v>
      </c>
      <c r="P300" s="837">
        <v>0.36978951712752783</v>
      </c>
      <c r="Q300" s="850">
        <v>512</v>
      </c>
    </row>
    <row r="301" spans="1:17" ht="14.45" customHeight="1" x14ac:dyDescent="0.2">
      <c r="A301" s="831" t="s">
        <v>2062</v>
      </c>
      <c r="B301" s="832" t="s">
        <v>1828</v>
      </c>
      <c r="C301" s="832" t="s">
        <v>1897</v>
      </c>
      <c r="D301" s="832" t="s">
        <v>1956</v>
      </c>
      <c r="E301" s="832" t="s">
        <v>1957</v>
      </c>
      <c r="F301" s="849"/>
      <c r="G301" s="849"/>
      <c r="H301" s="849"/>
      <c r="I301" s="849"/>
      <c r="J301" s="849">
        <v>2</v>
      </c>
      <c r="K301" s="849">
        <v>4666</v>
      </c>
      <c r="L301" s="849">
        <v>1</v>
      </c>
      <c r="M301" s="849">
        <v>2333</v>
      </c>
      <c r="N301" s="849">
        <v>2</v>
      </c>
      <c r="O301" s="849">
        <v>4684</v>
      </c>
      <c r="P301" s="837">
        <v>1.0038576939562796</v>
      </c>
      <c r="Q301" s="850">
        <v>2342</v>
      </c>
    </row>
    <row r="302" spans="1:17" ht="14.45" customHeight="1" x14ac:dyDescent="0.2">
      <c r="A302" s="831" t="s">
        <v>2062</v>
      </c>
      <c r="B302" s="832" t="s">
        <v>1828</v>
      </c>
      <c r="C302" s="832" t="s">
        <v>1897</v>
      </c>
      <c r="D302" s="832" t="s">
        <v>1976</v>
      </c>
      <c r="E302" s="832" t="s">
        <v>1977</v>
      </c>
      <c r="F302" s="849">
        <v>1</v>
      </c>
      <c r="G302" s="849">
        <v>719</v>
      </c>
      <c r="H302" s="849">
        <v>0.5</v>
      </c>
      <c r="I302" s="849">
        <v>719</v>
      </c>
      <c r="J302" s="849">
        <v>2</v>
      </c>
      <c r="K302" s="849">
        <v>1438</v>
      </c>
      <c r="L302" s="849">
        <v>1</v>
      </c>
      <c r="M302" s="849">
        <v>719</v>
      </c>
      <c r="N302" s="849">
        <v>2</v>
      </c>
      <c r="O302" s="849">
        <v>1444</v>
      </c>
      <c r="P302" s="837">
        <v>1.0041724617524339</v>
      </c>
      <c r="Q302" s="850">
        <v>722</v>
      </c>
    </row>
    <row r="303" spans="1:17" ht="14.45" customHeight="1" x14ac:dyDescent="0.2">
      <c r="A303" s="831" t="s">
        <v>2065</v>
      </c>
      <c r="B303" s="832" t="s">
        <v>1828</v>
      </c>
      <c r="C303" s="832" t="s">
        <v>1829</v>
      </c>
      <c r="D303" s="832" t="s">
        <v>1995</v>
      </c>
      <c r="E303" s="832" t="s">
        <v>1994</v>
      </c>
      <c r="F303" s="849"/>
      <c r="G303" s="849"/>
      <c r="H303" s="849"/>
      <c r="I303" s="849"/>
      <c r="J303" s="849">
        <v>0.4</v>
      </c>
      <c r="K303" s="849">
        <v>262.20999999999998</v>
      </c>
      <c r="L303" s="849">
        <v>1</v>
      </c>
      <c r="M303" s="849">
        <v>655.52499999999986</v>
      </c>
      <c r="N303" s="849"/>
      <c r="O303" s="849"/>
      <c r="P303" s="837"/>
      <c r="Q303" s="850"/>
    </row>
    <row r="304" spans="1:17" ht="14.45" customHeight="1" x14ac:dyDescent="0.2">
      <c r="A304" s="831" t="s">
        <v>2065</v>
      </c>
      <c r="B304" s="832" t="s">
        <v>1828</v>
      </c>
      <c r="C304" s="832" t="s">
        <v>1832</v>
      </c>
      <c r="D304" s="832" t="s">
        <v>1837</v>
      </c>
      <c r="E304" s="832" t="s">
        <v>1838</v>
      </c>
      <c r="F304" s="849"/>
      <c r="G304" s="849"/>
      <c r="H304" s="849"/>
      <c r="I304" s="849"/>
      <c r="J304" s="849">
        <v>370</v>
      </c>
      <c r="K304" s="849">
        <v>2660.3</v>
      </c>
      <c r="L304" s="849">
        <v>1</v>
      </c>
      <c r="M304" s="849">
        <v>7.19</v>
      </c>
      <c r="N304" s="849"/>
      <c r="O304" s="849"/>
      <c r="P304" s="837"/>
      <c r="Q304" s="850"/>
    </row>
    <row r="305" spans="1:17" ht="14.45" customHeight="1" x14ac:dyDescent="0.2">
      <c r="A305" s="831" t="s">
        <v>2065</v>
      </c>
      <c r="B305" s="832" t="s">
        <v>1828</v>
      </c>
      <c r="C305" s="832" t="s">
        <v>1832</v>
      </c>
      <c r="D305" s="832" t="s">
        <v>1863</v>
      </c>
      <c r="E305" s="832" t="s">
        <v>1864</v>
      </c>
      <c r="F305" s="849"/>
      <c r="G305" s="849"/>
      <c r="H305" s="849"/>
      <c r="I305" s="849"/>
      <c r="J305" s="849">
        <v>1</v>
      </c>
      <c r="K305" s="849">
        <v>2027.89</v>
      </c>
      <c r="L305" s="849">
        <v>1</v>
      </c>
      <c r="M305" s="849">
        <v>2027.89</v>
      </c>
      <c r="N305" s="849"/>
      <c r="O305" s="849"/>
      <c r="P305" s="837"/>
      <c r="Q305" s="850"/>
    </row>
    <row r="306" spans="1:17" ht="14.45" customHeight="1" x14ac:dyDescent="0.2">
      <c r="A306" s="831" t="s">
        <v>2065</v>
      </c>
      <c r="B306" s="832" t="s">
        <v>1828</v>
      </c>
      <c r="C306" s="832" t="s">
        <v>1832</v>
      </c>
      <c r="D306" s="832" t="s">
        <v>2000</v>
      </c>
      <c r="E306" s="832" t="s">
        <v>2001</v>
      </c>
      <c r="F306" s="849"/>
      <c r="G306" s="849"/>
      <c r="H306" s="849"/>
      <c r="I306" s="849"/>
      <c r="J306" s="849">
        <v>139</v>
      </c>
      <c r="K306" s="849">
        <v>4723.22</v>
      </c>
      <c r="L306" s="849">
        <v>1</v>
      </c>
      <c r="M306" s="849">
        <v>33.980000000000004</v>
      </c>
      <c r="N306" s="849">
        <v>268</v>
      </c>
      <c r="O306" s="849">
        <v>9144.16</v>
      </c>
      <c r="P306" s="837">
        <v>1.9360012872574217</v>
      </c>
      <c r="Q306" s="850">
        <v>34.119999999999997</v>
      </c>
    </row>
    <row r="307" spans="1:17" ht="14.45" customHeight="1" x14ac:dyDescent="0.2">
      <c r="A307" s="831" t="s">
        <v>2065</v>
      </c>
      <c r="B307" s="832" t="s">
        <v>1828</v>
      </c>
      <c r="C307" s="832" t="s">
        <v>1897</v>
      </c>
      <c r="D307" s="832" t="s">
        <v>1928</v>
      </c>
      <c r="E307" s="832" t="s">
        <v>1929</v>
      </c>
      <c r="F307" s="849"/>
      <c r="G307" s="849"/>
      <c r="H307" s="849"/>
      <c r="I307" s="849"/>
      <c r="J307" s="849">
        <v>1</v>
      </c>
      <c r="K307" s="849">
        <v>682</v>
      </c>
      <c r="L307" s="849">
        <v>1</v>
      </c>
      <c r="M307" s="849">
        <v>682</v>
      </c>
      <c r="N307" s="849"/>
      <c r="O307" s="849"/>
      <c r="P307" s="837"/>
      <c r="Q307" s="850"/>
    </row>
    <row r="308" spans="1:17" ht="14.45" customHeight="1" x14ac:dyDescent="0.2">
      <c r="A308" s="831" t="s">
        <v>2065</v>
      </c>
      <c r="B308" s="832" t="s">
        <v>1828</v>
      </c>
      <c r="C308" s="832" t="s">
        <v>1897</v>
      </c>
      <c r="D308" s="832" t="s">
        <v>1934</v>
      </c>
      <c r="E308" s="832" t="s">
        <v>1935</v>
      </c>
      <c r="F308" s="849"/>
      <c r="G308" s="849"/>
      <c r="H308" s="849"/>
      <c r="I308" s="849"/>
      <c r="J308" s="849">
        <v>2</v>
      </c>
      <c r="K308" s="849">
        <v>3652</v>
      </c>
      <c r="L308" s="849">
        <v>1</v>
      </c>
      <c r="M308" s="849">
        <v>1826</v>
      </c>
      <c r="N308" s="849"/>
      <c r="O308" s="849"/>
      <c r="P308" s="837"/>
      <c r="Q308" s="850"/>
    </row>
    <row r="309" spans="1:17" ht="14.45" customHeight="1" x14ac:dyDescent="0.2">
      <c r="A309" s="831" t="s">
        <v>2065</v>
      </c>
      <c r="B309" s="832" t="s">
        <v>1828</v>
      </c>
      <c r="C309" s="832" t="s">
        <v>1897</v>
      </c>
      <c r="D309" s="832" t="s">
        <v>2012</v>
      </c>
      <c r="E309" s="832" t="s">
        <v>2013</v>
      </c>
      <c r="F309" s="849"/>
      <c r="G309" s="849"/>
      <c r="H309" s="849"/>
      <c r="I309" s="849"/>
      <c r="J309" s="849">
        <v>1</v>
      </c>
      <c r="K309" s="849">
        <v>14508</v>
      </c>
      <c r="L309" s="849">
        <v>1</v>
      </c>
      <c r="M309" s="849">
        <v>14508</v>
      </c>
      <c r="N309" s="849">
        <v>1</v>
      </c>
      <c r="O309" s="849">
        <v>14515</v>
      </c>
      <c r="P309" s="837">
        <v>1.0004824924179763</v>
      </c>
      <c r="Q309" s="850">
        <v>14515</v>
      </c>
    </row>
    <row r="310" spans="1:17" ht="14.45" customHeight="1" x14ac:dyDescent="0.2">
      <c r="A310" s="831" t="s">
        <v>2065</v>
      </c>
      <c r="B310" s="832" t="s">
        <v>1828</v>
      </c>
      <c r="C310" s="832" t="s">
        <v>1897</v>
      </c>
      <c r="D310" s="832" t="s">
        <v>1954</v>
      </c>
      <c r="E310" s="832" t="s">
        <v>1955</v>
      </c>
      <c r="F310" s="849"/>
      <c r="G310" s="849"/>
      <c r="H310" s="849"/>
      <c r="I310" s="849"/>
      <c r="J310" s="849">
        <v>2</v>
      </c>
      <c r="K310" s="849">
        <v>1020</v>
      </c>
      <c r="L310" s="849">
        <v>1</v>
      </c>
      <c r="M310" s="849">
        <v>510</v>
      </c>
      <c r="N310" s="849"/>
      <c r="O310" s="849"/>
      <c r="P310" s="837"/>
      <c r="Q310" s="850"/>
    </row>
    <row r="311" spans="1:17" ht="14.45" customHeight="1" x14ac:dyDescent="0.2">
      <c r="A311" s="831" t="s">
        <v>2066</v>
      </c>
      <c r="B311" s="832" t="s">
        <v>1828</v>
      </c>
      <c r="C311" s="832" t="s">
        <v>1829</v>
      </c>
      <c r="D311" s="832" t="s">
        <v>1995</v>
      </c>
      <c r="E311" s="832" t="s">
        <v>1994</v>
      </c>
      <c r="F311" s="849">
        <v>0.5</v>
      </c>
      <c r="G311" s="849">
        <v>909.52</v>
      </c>
      <c r="H311" s="849"/>
      <c r="I311" s="849">
        <v>1819.04</v>
      </c>
      <c r="J311" s="849"/>
      <c r="K311" s="849"/>
      <c r="L311" s="849"/>
      <c r="M311" s="849"/>
      <c r="N311" s="849"/>
      <c r="O311" s="849"/>
      <c r="P311" s="837"/>
      <c r="Q311" s="850"/>
    </row>
    <row r="312" spans="1:17" ht="14.45" customHeight="1" x14ac:dyDescent="0.2">
      <c r="A312" s="831" t="s">
        <v>2066</v>
      </c>
      <c r="B312" s="832" t="s">
        <v>1828</v>
      </c>
      <c r="C312" s="832" t="s">
        <v>1832</v>
      </c>
      <c r="D312" s="832" t="s">
        <v>1837</v>
      </c>
      <c r="E312" s="832" t="s">
        <v>1838</v>
      </c>
      <c r="F312" s="849">
        <v>180</v>
      </c>
      <c r="G312" s="849">
        <v>1288.8</v>
      </c>
      <c r="H312" s="849">
        <v>0.2479295916895109</v>
      </c>
      <c r="I312" s="849">
        <v>7.16</v>
      </c>
      <c r="J312" s="849">
        <v>719</v>
      </c>
      <c r="K312" s="849">
        <v>5198.25</v>
      </c>
      <c r="L312" s="849">
        <v>1</v>
      </c>
      <c r="M312" s="849">
        <v>7.2298331015299029</v>
      </c>
      <c r="N312" s="849">
        <v>150</v>
      </c>
      <c r="O312" s="849">
        <v>1102.5</v>
      </c>
      <c r="P312" s="837">
        <v>0.21209060741595728</v>
      </c>
      <c r="Q312" s="850">
        <v>7.35</v>
      </c>
    </row>
    <row r="313" spans="1:17" ht="14.45" customHeight="1" x14ac:dyDescent="0.2">
      <c r="A313" s="831" t="s">
        <v>2066</v>
      </c>
      <c r="B313" s="832" t="s">
        <v>1828</v>
      </c>
      <c r="C313" s="832" t="s">
        <v>1832</v>
      </c>
      <c r="D313" s="832" t="s">
        <v>1863</v>
      </c>
      <c r="E313" s="832" t="s">
        <v>1864</v>
      </c>
      <c r="F313" s="849">
        <v>1</v>
      </c>
      <c r="G313" s="849">
        <v>1986.65</v>
      </c>
      <c r="H313" s="849">
        <v>0.51659264421376716</v>
      </c>
      <c r="I313" s="849">
        <v>1986.65</v>
      </c>
      <c r="J313" s="849">
        <v>2</v>
      </c>
      <c r="K313" s="849">
        <v>3845.6800000000003</v>
      </c>
      <c r="L313" s="849">
        <v>1</v>
      </c>
      <c r="M313" s="849">
        <v>1922.8400000000001</v>
      </c>
      <c r="N313" s="849"/>
      <c r="O313" s="849"/>
      <c r="P313" s="837"/>
      <c r="Q313" s="850"/>
    </row>
    <row r="314" spans="1:17" ht="14.45" customHeight="1" x14ac:dyDescent="0.2">
      <c r="A314" s="831" t="s">
        <v>2066</v>
      </c>
      <c r="B314" s="832" t="s">
        <v>1828</v>
      </c>
      <c r="C314" s="832" t="s">
        <v>1832</v>
      </c>
      <c r="D314" s="832" t="s">
        <v>2000</v>
      </c>
      <c r="E314" s="832" t="s">
        <v>2001</v>
      </c>
      <c r="F314" s="849">
        <v>249</v>
      </c>
      <c r="G314" s="849">
        <v>8428.65</v>
      </c>
      <c r="H314" s="849"/>
      <c r="I314" s="849">
        <v>33.85</v>
      </c>
      <c r="J314" s="849"/>
      <c r="K314" s="849"/>
      <c r="L314" s="849"/>
      <c r="M314" s="849"/>
      <c r="N314" s="849"/>
      <c r="O314" s="849"/>
      <c r="P314" s="837"/>
      <c r="Q314" s="850"/>
    </row>
    <row r="315" spans="1:17" ht="14.45" customHeight="1" x14ac:dyDescent="0.2">
      <c r="A315" s="831" t="s">
        <v>2066</v>
      </c>
      <c r="B315" s="832" t="s">
        <v>1828</v>
      </c>
      <c r="C315" s="832" t="s">
        <v>1832</v>
      </c>
      <c r="D315" s="832" t="s">
        <v>1873</v>
      </c>
      <c r="E315" s="832" t="s">
        <v>1874</v>
      </c>
      <c r="F315" s="849"/>
      <c r="G315" s="849"/>
      <c r="H315" s="849"/>
      <c r="I315" s="849"/>
      <c r="J315" s="849">
        <v>142</v>
      </c>
      <c r="K315" s="849">
        <v>21271.599999999999</v>
      </c>
      <c r="L315" s="849">
        <v>1</v>
      </c>
      <c r="M315" s="849">
        <v>149.79999999999998</v>
      </c>
      <c r="N315" s="849"/>
      <c r="O315" s="849"/>
      <c r="P315" s="837"/>
      <c r="Q315" s="850"/>
    </row>
    <row r="316" spans="1:17" ht="14.45" customHeight="1" x14ac:dyDescent="0.2">
      <c r="A316" s="831" t="s">
        <v>2066</v>
      </c>
      <c r="B316" s="832" t="s">
        <v>1828</v>
      </c>
      <c r="C316" s="832" t="s">
        <v>1897</v>
      </c>
      <c r="D316" s="832" t="s">
        <v>1928</v>
      </c>
      <c r="E316" s="832" t="s">
        <v>1929</v>
      </c>
      <c r="F316" s="849">
        <v>1</v>
      </c>
      <c r="G316" s="849">
        <v>682</v>
      </c>
      <c r="H316" s="849">
        <v>0.5</v>
      </c>
      <c r="I316" s="849">
        <v>682</v>
      </c>
      <c r="J316" s="849">
        <v>2</v>
      </c>
      <c r="K316" s="849">
        <v>1364</v>
      </c>
      <c r="L316" s="849">
        <v>1</v>
      </c>
      <c r="M316" s="849">
        <v>682</v>
      </c>
      <c r="N316" s="849"/>
      <c r="O316" s="849"/>
      <c r="P316" s="837"/>
      <c r="Q316" s="850"/>
    </row>
    <row r="317" spans="1:17" ht="14.45" customHeight="1" x14ac:dyDescent="0.2">
      <c r="A317" s="831" t="s">
        <v>2066</v>
      </c>
      <c r="B317" s="832" t="s">
        <v>1828</v>
      </c>
      <c r="C317" s="832" t="s">
        <v>1897</v>
      </c>
      <c r="D317" s="832" t="s">
        <v>1934</v>
      </c>
      <c r="E317" s="832" t="s">
        <v>1935</v>
      </c>
      <c r="F317" s="849">
        <v>1</v>
      </c>
      <c r="G317" s="849">
        <v>1825</v>
      </c>
      <c r="H317" s="849">
        <v>0.19989047097480833</v>
      </c>
      <c r="I317" s="849">
        <v>1825</v>
      </c>
      <c r="J317" s="849">
        <v>5</v>
      </c>
      <c r="K317" s="849">
        <v>9130</v>
      </c>
      <c r="L317" s="849">
        <v>1</v>
      </c>
      <c r="M317" s="849">
        <v>1826</v>
      </c>
      <c r="N317" s="849">
        <v>1</v>
      </c>
      <c r="O317" s="849">
        <v>1831</v>
      </c>
      <c r="P317" s="837">
        <v>0.20054764512595838</v>
      </c>
      <c r="Q317" s="850">
        <v>1831</v>
      </c>
    </row>
    <row r="318" spans="1:17" ht="14.45" customHeight="1" x14ac:dyDescent="0.2">
      <c r="A318" s="831" t="s">
        <v>2066</v>
      </c>
      <c r="B318" s="832" t="s">
        <v>1828</v>
      </c>
      <c r="C318" s="832" t="s">
        <v>1897</v>
      </c>
      <c r="D318" s="832" t="s">
        <v>1936</v>
      </c>
      <c r="E318" s="832" t="s">
        <v>1937</v>
      </c>
      <c r="F318" s="849"/>
      <c r="G318" s="849"/>
      <c r="H318" s="849"/>
      <c r="I318" s="849"/>
      <c r="J318" s="849">
        <v>1</v>
      </c>
      <c r="K318" s="849">
        <v>430</v>
      </c>
      <c r="L318" s="849">
        <v>1</v>
      </c>
      <c r="M318" s="849">
        <v>430</v>
      </c>
      <c r="N318" s="849"/>
      <c r="O318" s="849"/>
      <c r="P318" s="837"/>
      <c r="Q318" s="850"/>
    </row>
    <row r="319" spans="1:17" ht="14.45" customHeight="1" x14ac:dyDescent="0.2">
      <c r="A319" s="831" t="s">
        <v>2066</v>
      </c>
      <c r="B319" s="832" t="s">
        <v>1828</v>
      </c>
      <c r="C319" s="832" t="s">
        <v>1897</v>
      </c>
      <c r="D319" s="832" t="s">
        <v>2012</v>
      </c>
      <c r="E319" s="832" t="s">
        <v>2013</v>
      </c>
      <c r="F319" s="849">
        <v>1</v>
      </c>
      <c r="G319" s="849">
        <v>14507</v>
      </c>
      <c r="H319" s="849"/>
      <c r="I319" s="849">
        <v>14507</v>
      </c>
      <c r="J319" s="849"/>
      <c r="K319" s="849"/>
      <c r="L319" s="849"/>
      <c r="M319" s="849"/>
      <c r="N319" s="849"/>
      <c r="O319" s="849"/>
      <c r="P319" s="837"/>
      <c r="Q319" s="850"/>
    </row>
    <row r="320" spans="1:17" ht="14.45" customHeight="1" x14ac:dyDescent="0.2">
      <c r="A320" s="831" t="s">
        <v>2066</v>
      </c>
      <c r="B320" s="832" t="s">
        <v>1828</v>
      </c>
      <c r="C320" s="832" t="s">
        <v>1897</v>
      </c>
      <c r="D320" s="832" t="s">
        <v>1954</v>
      </c>
      <c r="E320" s="832" t="s">
        <v>1955</v>
      </c>
      <c r="F320" s="849">
        <v>1</v>
      </c>
      <c r="G320" s="849">
        <v>509</v>
      </c>
      <c r="H320" s="849">
        <v>0.24926542605288932</v>
      </c>
      <c r="I320" s="849">
        <v>509</v>
      </c>
      <c r="J320" s="849">
        <v>4</v>
      </c>
      <c r="K320" s="849">
        <v>2042</v>
      </c>
      <c r="L320" s="849">
        <v>1</v>
      </c>
      <c r="M320" s="849">
        <v>510.5</v>
      </c>
      <c r="N320" s="849">
        <v>1</v>
      </c>
      <c r="O320" s="849">
        <v>512</v>
      </c>
      <c r="P320" s="837">
        <v>0.25073457394711068</v>
      </c>
      <c r="Q320" s="850">
        <v>512</v>
      </c>
    </row>
    <row r="321" spans="1:17" ht="14.45" customHeight="1" x14ac:dyDescent="0.2">
      <c r="A321" s="831" t="s">
        <v>2067</v>
      </c>
      <c r="B321" s="832" t="s">
        <v>1828</v>
      </c>
      <c r="C321" s="832" t="s">
        <v>1829</v>
      </c>
      <c r="D321" s="832" t="s">
        <v>1995</v>
      </c>
      <c r="E321" s="832" t="s">
        <v>1994</v>
      </c>
      <c r="F321" s="849">
        <v>4.6500000000000004</v>
      </c>
      <c r="G321" s="849">
        <v>8458.5400000000009</v>
      </c>
      <c r="H321" s="849">
        <v>1.1924420522565855</v>
      </c>
      <c r="I321" s="849">
        <v>1819.0408602150537</v>
      </c>
      <c r="J321" s="849">
        <v>6.6499999999999995</v>
      </c>
      <c r="K321" s="849">
        <v>7093.4600000000009</v>
      </c>
      <c r="L321" s="849">
        <v>1</v>
      </c>
      <c r="M321" s="849">
        <v>1066.6857142857145</v>
      </c>
      <c r="N321" s="849"/>
      <c r="O321" s="849"/>
      <c r="P321" s="837"/>
      <c r="Q321" s="850"/>
    </row>
    <row r="322" spans="1:17" ht="14.45" customHeight="1" x14ac:dyDescent="0.2">
      <c r="A322" s="831" t="s">
        <v>2067</v>
      </c>
      <c r="B322" s="832" t="s">
        <v>1828</v>
      </c>
      <c r="C322" s="832" t="s">
        <v>1829</v>
      </c>
      <c r="D322" s="832" t="s">
        <v>1996</v>
      </c>
      <c r="E322" s="832" t="s">
        <v>1997</v>
      </c>
      <c r="F322" s="849">
        <v>0.1</v>
      </c>
      <c r="G322" s="849">
        <v>90.38</v>
      </c>
      <c r="H322" s="849"/>
      <c r="I322" s="849">
        <v>903.8</v>
      </c>
      <c r="J322" s="849"/>
      <c r="K322" s="849"/>
      <c r="L322" s="849"/>
      <c r="M322" s="849"/>
      <c r="N322" s="849"/>
      <c r="O322" s="849"/>
      <c r="P322" s="837"/>
      <c r="Q322" s="850"/>
    </row>
    <row r="323" spans="1:17" ht="14.45" customHeight="1" x14ac:dyDescent="0.2">
      <c r="A323" s="831" t="s">
        <v>2067</v>
      </c>
      <c r="B323" s="832" t="s">
        <v>1828</v>
      </c>
      <c r="C323" s="832" t="s">
        <v>1829</v>
      </c>
      <c r="D323" s="832" t="s">
        <v>1998</v>
      </c>
      <c r="E323" s="832" t="s">
        <v>1994</v>
      </c>
      <c r="F323" s="849"/>
      <c r="G323" s="849"/>
      <c r="H323" s="849"/>
      <c r="I323" s="849"/>
      <c r="J323" s="849"/>
      <c r="K323" s="849"/>
      <c r="L323" s="849"/>
      <c r="M323" s="849"/>
      <c r="N323" s="849">
        <v>2.95</v>
      </c>
      <c r="O323" s="849">
        <v>1933.79</v>
      </c>
      <c r="P323" s="837"/>
      <c r="Q323" s="850">
        <v>655.52203389830504</v>
      </c>
    </row>
    <row r="324" spans="1:17" ht="14.45" customHeight="1" x14ac:dyDescent="0.2">
      <c r="A324" s="831" t="s">
        <v>2067</v>
      </c>
      <c r="B324" s="832" t="s">
        <v>1828</v>
      </c>
      <c r="C324" s="832" t="s">
        <v>1832</v>
      </c>
      <c r="D324" s="832" t="s">
        <v>1835</v>
      </c>
      <c r="E324" s="832" t="s">
        <v>1836</v>
      </c>
      <c r="F324" s="849">
        <v>180</v>
      </c>
      <c r="G324" s="849">
        <v>464.4</v>
      </c>
      <c r="H324" s="849">
        <v>0.88669950738916248</v>
      </c>
      <c r="I324" s="849">
        <v>2.58</v>
      </c>
      <c r="J324" s="849">
        <v>203</v>
      </c>
      <c r="K324" s="849">
        <v>523.74</v>
      </c>
      <c r="L324" s="849">
        <v>1</v>
      </c>
      <c r="M324" s="849">
        <v>2.58</v>
      </c>
      <c r="N324" s="849">
        <v>221</v>
      </c>
      <c r="O324" s="849">
        <v>587.86</v>
      </c>
      <c r="P324" s="837">
        <v>1.1224271585137664</v>
      </c>
      <c r="Q324" s="850">
        <v>2.66</v>
      </c>
    </row>
    <row r="325" spans="1:17" ht="14.45" customHeight="1" x14ac:dyDescent="0.2">
      <c r="A325" s="831" t="s">
        <v>2067</v>
      </c>
      <c r="B325" s="832" t="s">
        <v>1828</v>
      </c>
      <c r="C325" s="832" t="s">
        <v>1832</v>
      </c>
      <c r="D325" s="832" t="s">
        <v>1837</v>
      </c>
      <c r="E325" s="832" t="s">
        <v>1838</v>
      </c>
      <c r="F325" s="849">
        <v>920</v>
      </c>
      <c r="G325" s="849">
        <v>6265.2000000000007</v>
      </c>
      <c r="H325" s="849">
        <v>0.5840262500466088</v>
      </c>
      <c r="I325" s="849">
        <v>6.8100000000000005</v>
      </c>
      <c r="J325" s="849">
        <v>1480</v>
      </c>
      <c r="K325" s="849">
        <v>10727.6</v>
      </c>
      <c r="L325" s="849">
        <v>1</v>
      </c>
      <c r="M325" s="849">
        <v>7.2483783783783791</v>
      </c>
      <c r="N325" s="849">
        <v>2363</v>
      </c>
      <c r="O325" s="849">
        <v>17027.8</v>
      </c>
      <c r="P325" s="837">
        <v>1.5872888623736903</v>
      </c>
      <c r="Q325" s="850">
        <v>7.2060093101988993</v>
      </c>
    </row>
    <row r="326" spans="1:17" ht="14.45" customHeight="1" x14ac:dyDescent="0.2">
      <c r="A326" s="831" t="s">
        <v>2067</v>
      </c>
      <c r="B326" s="832" t="s">
        <v>1828</v>
      </c>
      <c r="C326" s="832" t="s">
        <v>1832</v>
      </c>
      <c r="D326" s="832" t="s">
        <v>1843</v>
      </c>
      <c r="E326" s="832" t="s">
        <v>1844</v>
      </c>
      <c r="F326" s="849"/>
      <c r="G326" s="849"/>
      <c r="H326" s="849"/>
      <c r="I326" s="849"/>
      <c r="J326" s="849">
        <v>350</v>
      </c>
      <c r="K326" s="849">
        <v>1865.5</v>
      </c>
      <c r="L326" s="849">
        <v>1</v>
      </c>
      <c r="M326" s="849">
        <v>5.33</v>
      </c>
      <c r="N326" s="849">
        <v>280</v>
      </c>
      <c r="O326" s="849">
        <v>1447.6</v>
      </c>
      <c r="P326" s="837">
        <v>0.77598499061913695</v>
      </c>
      <c r="Q326" s="850">
        <v>5.17</v>
      </c>
    </row>
    <row r="327" spans="1:17" ht="14.45" customHeight="1" x14ac:dyDescent="0.2">
      <c r="A327" s="831" t="s">
        <v>2067</v>
      </c>
      <c r="B327" s="832" t="s">
        <v>1828</v>
      </c>
      <c r="C327" s="832" t="s">
        <v>1832</v>
      </c>
      <c r="D327" s="832" t="s">
        <v>1847</v>
      </c>
      <c r="E327" s="832" t="s">
        <v>1848</v>
      </c>
      <c r="F327" s="849">
        <v>350</v>
      </c>
      <c r="G327" s="849">
        <v>3213</v>
      </c>
      <c r="H327" s="849"/>
      <c r="I327" s="849">
        <v>9.18</v>
      </c>
      <c r="J327" s="849"/>
      <c r="K327" s="849"/>
      <c r="L327" s="849"/>
      <c r="M327" s="849"/>
      <c r="N327" s="849">
        <v>1107</v>
      </c>
      <c r="O327" s="849">
        <v>10228.68</v>
      </c>
      <c r="P327" s="837"/>
      <c r="Q327" s="850">
        <v>9.24</v>
      </c>
    </row>
    <row r="328" spans="1:17" ht="14.45" customHeight="1" x14ac:dyDescent="0.2">
      <c r="A328" s="831" t="s">
        <v>2067</v>
      </c>
      <c r="B328" s="832" t="s">
        <v>1828</v>
      </c>
      <c r="C328" s="832" t="s">
        <v>1832</v>
      </c>
      <c r="D328" s="832" t="s">
        <v>1849</v>
      </c>
      <c r="E328" s="832" t="s">
        <v>1850</v>
      </c>
      <c r="F328" s="849"/>
      <c r="G328" s="849"/>
      <c r="H328" s="849"/>
      <c r="I328" s="849"/>
      <c r="J328" s="849"/>
      <c r="K328" s="849"/>
      <c r="L328" s="849"/>
      <c r="M328" s="849"/>
      <c r="N328" s="849">
        <v>124</v>
      </c>
      <c r="O328" s="849">
        <v>1277.2</v>
      </c>
      <c r="P328" s="837"/>
      <c r="Q328" s="850">
        <v>10.3</v>
      </c>
    </row>
    <row r="329" spans="1:17" ht="14.45" customHeight="1" x14ac:dyDescent="0.2">
      <c r="A329" s="831" t="s">
        <v>2067</v>
      </c>
      <c r="B329" s="832" t="s">
        <v>1828</v>
      </c>
      <c r="C329" s="832" t="s">
        <v>1832</v>
      </c>
      <c r="D329" s="832" t="s">
        <v>1855</v>
      </c>
      <c r="E329" s="832" t="s">
        <v>1856</v>
      </c>
      <c r="F329" s="849"/>
      <c r="G329" s="849"/>
      <c r="H329" s="849"/>
      <c r="I329" s="849"/>
      <c r="J329" s="849"/>
      <c r="K329" s="849"/>
      <c r="L329" s="849"/>
      <c r="M329" s="849"/>
      <c r="N329" s="849">
        <v>500</v>
      </c>
      <c r="O329" s="849">
        <v>3850</v>
      </c>
      <c r="P329" s="837"/>
      <c r="Q329" s="850">
        <v>7.7</v>
      </c>
    </row>
    <row r="330" spans="1:17" ht="14.45" customHeight="1" x14ac:dyDescent="0.2">
      <c r="A330" s="831" t="s">
        <v>2067</v>
      </c>
      <c r="B330" s="832" t="s">
        <v>1828</v>
      </c>
      <c r="C330" s="832" t="s">
        <v>1832</v>
      </c>
      <c r="D330" s="832" t="s">
        <v>1863</v>
      </c>
      <c r="E330" s="832" t="s">
        <v>1864</v>
      </c>
      <c r="F330" s="849">
        <v>5</v>
      </c>
      <c r="G330" s="849">
        <v>9933.25</v>
      </c>
      <c r="H330" s="849">
        <v>0.72110550757421221</v>
      </c>
      <c r="I330" s="849">
        <v>1986.65</v>
      </c>
      <c r="J330" s="849">
        <v>7</v>
      </c>
      <c r="K330" s="849">
        <v>13775.029999999999</v>
      </c>
      <c r="L330" s="849">
        <v>1</v>
      </c>
      <c r="M330" s="849">
        <v>1967.8614285714284</v>
      </c>
      <c r="N330" s="849">
        <v>10</v>
      </c>
      <c r="O330" s="849">
        <v>18342.84</v>
      </c>
      <c r="P330" s="837">
        <v>1.3316007297261785</v>
      </c>
      <c r="Q330" s="850">
        <v>1834.2840000000001</v>
      </c>
    </row>
    <row r="331" spans="1:17" ht="14.45" customHeight="1" x14ac:dyDescent="0.2">
      <c r="A331" s="831" t="s">
        <v>2067</v>
      </c>
      <c r="B331" s="832" t="s">
        <v>1828</v>
      </c>
      <c r="C331" s="832" t="s">
        <v>1832</v>
      </c>
      <c r="D331" s="832" t="s">
        <v>1867</v>
      </c>
      <c r="E331" s="832" t="s">
        <v>1868</v>
      </c>
      <c r="F331" s="849">
        <v>5999</v>
      </c>
      <c r="G331" s="849">
        <v>22564.269999999997</v>
      </c>
      <c r="H331" s="849">
        <v>1.884478129241048</v>
      </c>
      <c r="I331" s="849">
        <v>3.7613385564260704</v>
      </c>
      <c r="J331" s="849">
        <v>3193</v>
      </c>
      <c r="K331" s="849">
        <v>11973.75</v>
      </c>
      <c r="L331" s="849">
        <v>1</v>
      </c>
      <c r="M331" s="849">
        <v>3.75</v>
      </c>
      <c r="N331" s="849">
        <v>1706</v>
      </c>
      <c r="O331" s="849">
        <v>6437.16</v>
      </c>
      <c r="P331" s="837">
        <v>0.53760601315377388</v>
      </c>
      <c r="Q331" s="850">
        <v>3.7732473622508791</v>
      </c>
    </row>
    <row r="332" spans="1:17" ht="14.45" customHeight="1" x14ac:dyDescent="0.2">
      <c r="A332" s="831" t="s">
        <v>2067</v>
      </c>
      <c r="B332" s="832" t="s">
        <v>1828</v>
      </c>
      <c r="C332" s="832" t="s">
        <v>1832</v>
      </c>
      <c r="D332" s="832" t="s">
        <v>2000</v>
      </c>
      <c r="E332" s="832" t="s">
        <v>2001</v>
      </c>
      <c r="F332" s="849">
        <v>2283</v>
      </c>
      <c r="G332" s="849">
        <v>77355.03</v>
      </c>
      <c r="H332" s="849">
        <v>0.56745072229175619</v>
      </c>
      <c r="I332" s="849">
        <v>33.883061760840995</v>
      </c>
      <c r="J332" s="849">
        <v>4000</v>
      </c>
      <c r="K332" s="849">
        <v>136320.26</v>
      </c>
      <c r="L332" s="849">
        <v>1</v>
      </c>
      <c r="M332" s="849">
        <v>34.080065000000005</v>
      </c>
      <c r="N332" s="849">
        <v>3767</v>
      </c>
      <c r="O332" s="849">
        <v>128139.72000000002</v>
      </c>
      <c r="P332" s="837">
        <v>0.9399902846429431</v>
      </c>
      <c r="Q332" s="850">
        <v>34.016384390761885</v>
      </c>
    </row>
    <row r="333" spans="1:17" ht="14.45" customHeight="1" x14ac:dyDescent="0.2">
      <c r="A333" s="831" t="s">
        <v>2067</v>
      </c>
      <c r="B333" s="832" t="s">
        <v>1828</v>
      </c>
      <c r="C333" s="832" t="s">
        <v>1832</v>
      </c>
      <c r="D333" s="832" t="s">
        <v>2002</v>
      </c>
      <c r="E333" s="832" t="s">
        <v>2003</v>
      </c>
      <c r="F333" s="849"/>
      <c r="G333" s="849"/>
      <c r="H333" s="849"/>
      <c r="I333" s="849"/>
      <c r="J333" s="849"/>
      <c r="K333" s="849"/>
      <c r="L333" s="849"/>
      <c r="M333" s="849"/>
      <c r="N333" s="849">
        <v>336</v>
      </c>
      <c r="O333" s="849">
        <v>17196.48</v>
      </c>
      <c r="P333" s="837"/>
      <c r="Q333" s="850">
        <v>51.18</v>
      </c>
    </row>
    <row r="334" spans="1:17" ht="14.45" customHeight="1" x14ac:dyDescent="0.2">
      <c r="A334" s="831" t="s">
        <v>2067</v>
      </c>
      <c r="B334" s="832" t="s">
        <v>1828</v>
      </c>
      <c r="C334" s="832" t="s">
        <v>1832</v>
      </c>
      <c r="D334" s="832" t="s">
        <v>1881</v>
      </c>
      <c r="E334" s="832" t="s">
        <v>1882</v>
      </c>
      <c r="F334" s="849"/>
      <c r="G334" s="849"/>
      <c r="H334" s="849"/>
      <c r="I334" s="849"/>
      <c r="J334" s="849"/>
      <c r="K334" s="849"/>
      <c r="L334" s="849"/>
      <c r="M334" s="849"/>
      <c r="N334" s="849">
        <v>708</v>
      </c>
      <c r="O334" s="849">
        <v>13522.8</v>
      </c>
      <c r="P334" s="837"/>
      <c r="Q334" s="850">
        <v>19.099999999999998</v>
      </c>
    </row>
    <row r="335" spans="1:17" ht="14.45" customHeight="1" x14ac:dyDescent="0.2">
      <c r="A335" s="831" t="s">
        <v>2067</v>
      </c>
      <c r="B335" s="832" t="s">
        <v>1828</v>
      </c>
      <c r="C335" s="832" t="s">
        <v>1897</v>
      </c>
      <c r="D335" s="832" t="s">
        <v>1902</v>
      </c>
      <c r="E335" s="832" t="s">
        <v>1903</v>
      </c>
      <c r="F335" s="849">
        <v>1</v>
      </c>
      <c r="G335" s="849">
        <v>177</v>
      </c>
      <c r="H335" s="849"/>
      <c r="I335" s="849">
        <v>177</v>
      </c>
      <c r="J335" s="849"/>
      <c r="K335" s="849"/>
      <c r="L335" s="849"/>
      <c r="M335" s="849"/>
      <c r="N335" s="849"/>
      <c r="O335" s="849"/>
      <c r="P335" s="837"/>
      <c r="Q335" s="850"/>
    </row>
    <row r="336" spans="1:17" ht="14.45" customHeight="1" x14ac:dyDescent="0.2">
      <c r="A336" s="831" t="s">
        <v>2067</v>
      </c>
      <c r="B336" s="832" t="s">
        <v>1828</v>
      </c>
      <c r="C336" s="832" t="s">
        <v>1897</v>
      </c>
      <c r="D336" s="832" t="s">
        <v>1920</v>
      </c>
      <c r="E336" s="832" t="s">
        <v>1921</v>
      </c>
      <c r="F336" s="849">
        <v>2</v>
      </c>
      <c r="G336" s="849">
        <v>3824</v>
      </c>
      <c r="H336" s="849"/>
      <c r="I336" s="849">
        <v>1912</v>
      </c>
      <c r="J336" s="849"/>
      <c r="K336" s="849"/>
      <c r="L336" s="849"/>
      <c r="M336" s="849"/>
      <c r="N336" s="849">
        <v>7</v>
      </c>
      <c r="O336" s="849">
        <v>13440</v>
      </c>
      <c r="P336" s="837"/>
      <c r="Q336" s="850">
        <v>1920</v>
      </c>
    </row>
    <row r="337" spans="1:17" ht="14.45" customHeight="1" x14ac:dyDescent="0.2">
      <c r="A337" s="831" t="s">
        <v>2067</v>
      </c>
      <c r="B337" s="832" t="s">
        <v>1828</v>
      </c>
      <c r="C337" s="832" t="s">
        <v>1897</v>
      </c>
      <c r="D337" s="832" t="s">
        <v>1928</v>
      </c>
      <c r="E337" s="832" t="s">
        <v>1929</v>
      </c>
      <c r="F337" s="849">
        <v>5</v>
      </c>
      <c r="G337" s="849">
        <v>3410</v>
      </c>
      <c r="H337" s="849">
        <v>0.7142857142857143</v>
      </c>
      <c r="I337" s="849">
        <v>682</v>
      </c>
      <c r="J337" s="849">
        <v>7</v>
      </c>
      <c r="K337" s="849">
        <v>4774</v>
      </c>
      <c r="L337" s="849">
        <v>1</v>
      </c>
      <c r="M337" s="849">
        <v>682</v>
      </c>
      <c r="N337" s="849">
        <v>10</v>
      </c>
      <c r="O337" s="849">
        <v>6850</v>
      </c>
      <c r="P337" s="837">
        <v>1.4348554671135316</v>
      </c>
      <c r="Q337" s="850">
        <v>685</v>
      </c>
    </row>
    <row r="338" spans="1:17" ht="14.45" customHeight="1" x14ac:dyDescent="0.2">
      <c r="A338" s="831" t="s">
        <v>2067</v>
      </c>
      <c r="B338" s="832" t="s">
        <v>1828</v>
      </c>
      <c r="C338" s="832" t="s">
        <v>1897</v>
      </c>
      <c r="D338" s="832" t="s">
        <v>1932</v>
      </c>
      <c r="E338" s="832" t="s">
        <v>1933</v>
      </c>
      <c r="F338" s="849"/>
      <c r="G338" s="849"/>
      <c r="H338" s="849"/>
      <c r="I338" s="849"/>
      <c r="J338" s="849">
        <v>1</v>
      </c>
      <c r="K338" s="849">
        <v>2641</v>
      </c>
      <c r="L338" s="849">
        <v>1</v>
      </c>
      <c r="M338" s="849">
        <v>2641</v>
      </c>
      <c r="N338" s="849"/>
      <c r="O338" s="849"/>
      <c r="P338" s="837"/>
      <c r="Q338" s="850"/>
    </row>
    <row r="339" spans="1:17" ht="14.45" customHeight="1" x14ac:dyDescent="0.2">
      <c r="A339" s="831" t="s">
        <v>2067</v>
      </c>
      <c r="B339" s="832" t="s">
        <v>1828</v>
      </c>
      <c r="C339" s="832" t="s">
        <v>1897</v>
      </c>
      <c r="D339" s="832" t="s">
        <v>1934</v>
      </c>
      <c r="E339" s="832" t="s">
        <v>1935</v>
      </c>
      <c r="F339" s="849">
        <v>20</v>
      </c>
      <c r="G339" s="849">
        <v>36500</v>
      </c>
      <c r="H339" s="849">
        <v>0.9994523548740416</v>
      </c>
      <c r="I339" s="849">
        <v>1825</v>
      </c>
      <c r="J339" s="849">
        <v>20</v>
      </c>
      <c r="K339" s="849">
        <v>36520</v>
      </c>
      <c r="L339" s="849">
        <v>1</v>
      </c>
      <c r="M339" s="849">
        <v>1826</v>
      </c>
      <c r="N339" s="849">
        <v>29</v>
      </c>
      <c r="O339" s="849">
        <v>53099</v>
      </c>
      <c r="P339" s="837">
        <v>1.4539704271631984</v>
      </c>
      <c r="Q339" s="850">
        <v>1831</v>
      </c>
    </row>
    <row r="340" spans="1:17" ht="14.45" customHeight="1" x14ac:dyDescent="0.2">
      <c r="A340" s="831" t="s">
        <v>2067</v>
      </c>
      <c r="B340" s="832" t="s">
        <v>1828</v>
      </c>
      <c r="C340" s="832" t="s">
        <v>1897</v>
      </c>
      <c r="D340" s="832" t="s">
        <v>1936</v>
      </c>
      <c r="E340" s="832" t="s">
        <v>1937</v>
      </c>
      <c r="F340" s="849"/>
      <c r="G340" s="849"/>
      <c r="H340" s="849"/>
      <c r="I340" s="849"/>
      <c r="J340" s="849">
        <v>2</v>
      </c>
      <c r="K340" s="849">
        <v>860</v>
      </c>
      <c r="L340" s="849">
        <v>1</v>
      </c>
      <c r="M340" s="849">
        <v>430</v>
      </c>
      <c r="N340" s="849">
        <v>1</v>
      </c>
      <c r="O340" s="849">
        <v>431</v>
      </c>
      <c r="P340" s="837">
        <v>0.50116279069767444</v>
      </c>
      <c r="Q340" s="850">
        <v>431</v>
      </c>
    </row>
    <row r="341" spans="1:17" ht="14.45" customHeight="1" x14ac:dyDescent="0.2">
      <c r="A341" s="831" t="s">
        <v>2067</v>
      </c>
      <c r="B341" s="832" t="s">
        <v>1828</v>
      </c>
      <c r="C341" s="832" t="s">
        <v>1897</v>
      </c>
      <c r="D341" s="832" t="s">
        <v>2012</v>
      </c>
      <c r="E341" s="832" t="s">
        <v>2013</v>
      </c>
      <c r="F341" s="849">
        <v>10</v>
      </c>
      <c r="G341" s="849">
        <v>145070</v>
      </c>
      <c r="H341" s="849">
        <v>0.62493807482714803</v>
      </c>
      <c r="I341" s="849">
        <v>14507</v>
      </c>
      <c r="J341" s="849">
        <v>16</v>
      </c>
      <c r="K341" s="849">
        <v>232135</v>
      </c>
      <c r="L341" s="849">
        <v>1</v>
      </c>
      <c r="M341" s="849">
        <v>14508.4375</v>
      </c>
      <c r="N341" s="849">
        <v>16</v>
      </c>
      <c r="O341" s="849">
        <v>232240</v>
      </c>
      <c r="P341" s="837">
        <v>1.0004523230017015</v>
      </c>
      <c r="Q341" s="850">
        <v>14515</v>
      </c>
    </row>
    <row r="342" spans="1:17" ht="14.45" customHeight="1" x14ac:dyDescent="0.2">
      <c r="A342" s="831" t="s">
        <v>2067</v>
      </c>
      <c r="B342" s="832" t="s">
        <v>1828</v>
      </c>
      <c r="C342" s="832" t="s">
        <v>1897</v>
      </c>
      <c r="D342" s="832" t="s">
        <v>1950</v>
      </c>
      <c r="E342" s="832" t="s">
        <v>1951</v>
      </c>
      <c r="F342" s="849">
        <v>1</v>
      </c>
      <c r="G342" s="849">
        <v>437</v>
      </c>
      <c r="H342" s="849">
        <v>0.99771689497716898</v>
      </c>
      <c r="I342" s="849">
        <v>437</v>
      </c>
      <c r="J342" s="849">
        <v>1</v>
      </c>
      <c r="K342" s="849">
        <v>438</v>
      </c>
      <c r="L342" s="849">
        <v>1</v>
      </c>
      <c r="M342" s="849">
        <v>438</v>
      </c>
      <c r="N342" s="849">
        <v>1</v>
      </c>
      <c r="O342" s="849">
        <v>438</v>
      </c>
      <c r="P342" s="837">
        <v>1</v>
      </c>
      <c r="Q342" s="850">
        <v>438</v>
      </c>
    </row>
    <row r="343" spans="1:17" ht="14.45" customHeight="1" x14ac:dyDescent="0.2">
      <c r="A343" s="831" t="s">
        <v>2067</v>
      </c>
      <c r="B343" s="832" t="s">
        <v>1828</v>
      </c>
      <c r="C343" s="832" t="s">
        <v>1897</v>
      </c>
      <c r="D343" s="832" t="s">
        <v>1952</v>
      </c>
      <c r="E343" s="832" t="s">
        <v>1953</v>
      </c>
      <c r="F343" s="849">
        <v>9</v>
      </c>
      <c r="G343" s="849">
        <v>12078</v>
      </c>
      <c r="H343" s="849">
        <v>1.7989276139410189</v>
      </c>
      <c r="I343" s="849">
        <v>1342</v>
      </c>
      <c r="J343" s="849">
        <v>5</v>
      </c>
      <c r="K343" s="849">
        <v>6714</v>
      </c>
      <c r="L343" s="849">
        <v>1</v>
      </c>
      <c r="M343" s="849">
        <v>1342.8</v>
      </c>
      <c r="N343" s="849">
        <v>2</v>
      </c>
      <c r="O343" s="849">
        <v>2694</v>
      </c>
      <c r="P343" s="837">
        <v>0.40125111706881145</v>
      </c>
      <c r="Q343" s="850">
        <v>1347</v>
      </c>
    </row>
    <row r="344" spans="1:17" ht="14.45" customHeight="1" x14ac:dyDescent="0.2">
      <c r="A344" s="831" t="s">
        <v>2067</v>
      </c>
      <c r="B344" s="832" t="s">
        <v>1828</v>
      </c>
      <c r="C344" s="832" t="s">
        <v>1897</v>
      </c>
      <c r="D344" s="832" t="s">
        <v>1954</v>
      </c>
      <c r="E344" s="832" t="s">
        <v>1955</v>
      </c>
      <c r="F344" s="849">
        <v>5</v>
      </c>
      <c r="G344" s="849">
        <v>2545</v>
      </c>
      <c r="H344" s="849">
        <v>0.62331618907665931</v>
      </c>
      <c r="I344" s="849">
        <v>509</v>
      </c>
      <c r="J344" s="849">
        <v>8</v>
      </c>
      <c r="K344" s="849">
        <v>4083</v>
      </c>
      <c r="L344" s="849">
        <v>1</v>
      </c>
      <c r="M344" s="849">
        <v>510.375</v>
      </c>
      <c r="N344" s="849">
        <v>15</v>
      </c>
      <c r="O344" s="849">
        <v>7680</v>
      </c>
      <c r="P344" s="837">
        <v>1.8809698750918442</v>
      </c>
      <c r="Q344" s="850">
        <v>512</v>
      </c>
    </row>
    <row r="345" spans="1:17" ht="14.45" customHeight="1" x14ac:dyDescent="0.2">
      <c r="A345" s="831" t="s">
        <v>2067</v>
      </c>
      <c r="B345" s="832" t="s">
        <v>1828</v>
      </c>
      <c r="C345" s="832" t="s">
        <v>1897</v>
      </c>
      <c r="D345" s="832" t="s">
        <v>1958</v>
      </c>
      <c r="E345" s="832" t="s">
        <v>1959</v>
      </c>
      <c r="F345" s="849"/>
      <c r="G345" s="849"/>
      <c r="H345" s="849"/>
      <c r="I345" s="849"/>
      <c r="J345" s="849"/>
      <c r="K345" s="849"/>
      <c r="L345" s="849"/>
      <c r="M345" s="849"/>
      <c r="N345" s="849">
        <v>1</v>
      </c>
      <c r="O345" s="849">
        <v>2658</v>
      </c>
      <c r="P345" s="837"/>
      <c r="Q345" s="850">
        <v>2658</v>
      </c>
    </row>
    <row r="346" spans="1:17" ht="14.45" customHeight="1" x14ac:dyDescent="0.2">
      <c r="A346" s="831" t="s">
        <v>2067</v>
      </c>
      <c r="B346" s="832" t="s">
        <v>1828</v>
      </c>
      <c r="C346" s="832" t="s">
        <v>1897</v>
      </c>
      <c r="D346" s="832" t="s">
        <v>1978</v>
      </c>
      <c r="E346" s="832" t="s">
        <v>1979</v>
      </c>
      <c r="F346" s="849"/>
      <c r="G346" s="849"/>
      <c r="H346" s="849"/>
      <c r="I346" s="849"/>
      <c r="J346" s="849"/>
      <c r="K346" s="849"/>
      <c r="L346" s="849"/>
      <c r="M346" s="849"/>
      <c r="N346" s="849">
        <v>1</v>
      </c>
      <c r="O346" s="849">
        <v>1944</v>
      </c>
      <c r="P346" s="837"/>
      <c r="Q346" s="850">
        <v>1944</v>
      </c>
    </row>
    <row r="347" spans="1:17" ht="14.45" customHeight="1" x14ac:dyDescent="0.2">
      <c r="A347" s="831" t="s">
        <v>552</v>
      </c>
      <c r="B347" s="832" t="s">
        <v>1828</v>
      </c>
      <c r="C347" s="832" t="s">
        <v>1829</v>
      </c>
      <c r="D347" s="832" t="s">
        <v>1990</v>
      </c>
      <c r="E347" s="832" t="s">
        <v>1991</v>
      </c>
      <c r="F347" s="849">
        <v>0.4</v>
      </c>
      <c r="G347" s="849">
        <v>803.86</v>
      </c>
      <c r="H347" s="849"/>
      <c r="I347" s="849">
        <v>2009.6499999999999</v>
      </c>
      <c r="J347" s="849"/>
      <c r="K347" s="849"/>
      <c r="L347" s="849"/>
      <c r="M347" s="849"/>
      <c r="N347" s="849"/>
      <c r="O347" s="849"/>
      <c r="P347" s="837"/>
      <c r="Q347" s="850"/>
    </row>
    <row r="348" spans="1:17" ht="14.45" customHeight="1" x14ac:dyDescent="0.2">
      <c r="A348" s="831" t="s">
        <v>552</v>
      </c>
      <c r="B348" s="832" t="s">
        <v>1828</v>
      </c>
      <c r="C348" s="832" t="s">
        <v>1829</v>
      </c>
      <c r="D348" s="832" t="s">
        <v>1995</v>
      </c>
      <c r="E348" s="832" t="s">
        <v>1994</v>
      </c>
      <c r="F348" s="849">
        <v>4.25</v>
      </c>
      <c r="G348" s="849">
        <v>7730.92</v>
      </c>
      <c r="H348" s="849">
        <v>0.83940955162623032</v>
      </c>
      <c r="I348" s="849">
        <v>1819.04</v>
      </c>
      <c r="J348" s="849">
        <v>6.95</v>
      </c>
      <c r="K348" s="849">
        <v>9209.9500000000007</v>
      </c>
      <c r="L348" s="849">
        <v>1</v>
      </c>
      <c r="M348" s="849">
        <v>1325.1726618705036</v>
      </c>
      <c r="N348" s="849"/>
      <c r="O348" s="849"/>
      <c r="P348" s="837"/>
      <c r="Q348" s="850"/>
    </row>
    <row r="349" spans="1:17" ht="14.45" customHeight="1" x14ac:dyDescent="0.2">
      <c r="A349" s="831" t="s">
        <v>552</v>
      </c>
      <c r="B349" s="832" t="s">
        <v>1828</v>
      </c>
      <c r="C349" s="832" t="s">
        <v>1829</v>
      </c>
      <c r="D349" s="832" t="s">
        <v>1996</v>
      </c>
      <c r="E349" s="832" t="s">
        <v>1997</v>
      </c>
      <c r="F349" s="849">
        <v>0.35</v>
      </c>
      <c r="G349" s="849">
        <v>316.33</v>
      </c>
      <c r="H349" s="849"/>
      <c r="I349" s="849">
        <v>903.80000000000007</v>
      </c>
      <c r="J349" s="849"/>
      <c r="K349" s="849"/>
      <c r="L349" s="849"/>
      <c r="M349" s="849"/>
      <c r="N349" s="849"/>
      <c r="O349" s="849"/>
      <c r="P349" s="837"/>
      <c r="Q349" s="850"/>
    </row>
    <row r="350" spans="1:17" ht="14.45" customHeight="1" x14ac:dyDescent="0.2">
      <c r="A350" s="831" t="s">
        <v>552</v>
      </c>
      <c r="B350" s="832" t="s">
        <v>1828</v>
      </c>
      <c r="C350" s="832" t="s">
        <v>1832</v>
      </c>
      <c r="D350" s="832" t="s">
        <v>1835</v>
      </c>
      <c r="E350" s="832" t="s">
        <v>1836</v>
      </c>
      <c r="F350" s="849">
        <v>10600</v>
      </c>
      <c r="G350" s="849">
        <v>27393.899999999998</v>
      </c>
      <c r="H350" s="849">
        <v>0.93496900604315591</v>
      </c>
      <c r="I350" s="849">
        <v>2.5843301886792451</v>
      </c>
      <c r="J350" s="849">
        <v>11319</v>
      </c>
      <c r="K350" s="849">
        <v>29299.260000000002</v>
      </c>
      <c r="L350" s="849">
        <v>1</v>
      </c>
      <c r="M350" s="849">
        <v>2.588502517890273</v>
      </c>
      <c r="N350" s="849">
        <v>2628</v>
      </c>
      <c r="O350" s="849">
        <v>6679.72</v>
      </c>
      <c r="P350" s="837">
        <v>0.2279825497299249</v>
      </c>
      <c r="Q350" s="850">
        <v>2.5417503805175037</v>
      </c>
    </row>
    <row r="351" spans="1:17" ht="14.45" customHeight="1" x14ac:dyDescent="0.2">
      <c r="A351" s="831" t="s">
        <v>552</v>
      </c>
      <c r="B351" s="832" t="s">
        <v>1828</v>
      </c>
      <c r="C351" s="832" t="s">
        <v>1832</v>
      </c>
      <c r="D351" s="832" t="s">
        <v>1837</v>
      </c>
      <c r="E351" s="832" t="s">
        <v>1838</v>
      </c>
      <c r="F351" s="849"/>
      <c r="G351" s="849"/>
      <c r="H351" s="849"/>
      <c r="I351" s="849"/>
      <c r="J351" s="849">
        <v>-360</v>
      </c>
      <c r="K351" s="849">
        <v>-2588.4</v>
      </c>
      <c r="L351" s="849">
        <v>1</v>
      </c>
      <c r="M351" s="849">
        <v>7.19</v>
      </c>
      <c r="N351" s="849"/>
      <c r="O351" s="849"/>
      <c r="P351" s="837"/>
      <c r="Q351" s="850"/>
    </row>
    <row r="352" spans="1:17" ht="14.45" customHeight="1" x14ac:dyDescent="0.2">
      <c r="A352" s="831" t="s">
        <v>552</v>
      </c>
      <c r="B352" s="832" t="s">
        <v>1828</v>
      </c>
      <c r="C352" s="832" t="s">
        <v>1832</v>
      </c>
      <c r="D352" s="832" t="s">
        <v>1847</v>
      </c>
      <c r="E352" s="832" t="s">
        <v>1848</v>
      </c>
      <c r="F352" s="849"/>
      <c r="G352" s="849"/>
      <c r="H352" s="849"/>
      <c r="I352" s="849"/>
      <c r="J352" s="849">
        <v>-42</v>
      </c>
      <c r="K352" s="849">
        <v>-385.56</v>
      </c>
      <c r="L352" s="849">
        <v>1</v>
      </c>
      <c r="M352" s="849">
        <v>9.18</v>
      </c>
      <c r="N352" s="849"/>
      <c r="O352" s="849"/>
      <c r="P352" s="837"/>
      <c r="Q352" s="850"/>
    </row>
    <row r="353" spans="1:17" ht="14.45" customHeight="1" x14ac:dyDescent="0.2">
      <c r="A353" s="831" t="s">
        <v>552</v>
      </c>
      <c r="B353" s="832" t="s">
        <v>1828</v>
      </c>
      <c r="C353" s="832" t="s">
        <v>1832</v>
      </c>
      <c r="D353" s="832" t="s">
        <v>1853</v>
      </c>
      <c r="E353" s="832" t="s">
        <v>1854</v>
      </c>
      <c r="F353" s="849">
        <v>15117.859999999999</v>
      </c>
      <c r="G353" s="849">
        <v>554694.08000000007</v>
      </c>
      <c r="H353" s="849">
        <v>1.0031576564352174</v>
      </c>
      <c r="I353" s="849">
        <v>36.691309484278868</v>
      </c>
      <c r="J353" s="849">
        <v>18043.21</v>
      </c>
      <c r="K353" s="849">
        <v>552948.06000000006</v>
      </c>
      <c r="L353" s="849">
        <v>1</v>
      </c>
      <c r="M353" s="849">
        <v>30.645769793734047</v>
      </c>
      <c r="N353" s="849">
        <v>17160.2</v>
      </c>
      <c r="O353" s="849">
        <v>556485.39</v>
      </c>
      <c r="P353" s="837">
        <v>1.0063972192975954</v>
      </c>
      <c r="Q353" s="850">
        <v>32.428840572953696</v>
      </c>
    </row>
    <row r="354" spans="1:17" ht="14.45" customHeight="1" x14ac:dyDescent="0.2">
      <c r="A354" s="831" t="s">
        <v>552</v>
      </c>
      <c r="B354" s="832" t="s">
        <v>1828</v>
      </c>
      <c r="C354" s="832" t="s">
        <v>1832</v>
      </c>
      <c r="D354" s="832" t="s">
        <v>1863</v>
      </c>
      <c r="E354" s="832" t="s">
        <v>1864</v>
      </c>
      <c r="F354" s="849"/>
      <c r="G354" s="849"/>
      <c r="H354" s="849"/>
      <c r="I354" s="849"/>
      <c r="J354" s="849">
        <v>-2</v>
      </c>
      <c r="K354" s="849">
        <v>-6787.0800000000008</v>
      </c>
      <c r="L354" s="849">
        <v>1</v>
      </c>
      <c r="M354" s="849">
        <v>3393.5400000000004</v>
      </c>
      <c r="N354" s="849"/>
      <c r="O354" s="849"/>
      <c r="P354" s="837"/>
      <c r="Q354" s="850"/>
    </row>
    <row r="355" spans="1:17" ht="14.45" customHeight="1" x14ac:dyDescent="0.2">
      <c r="A355" s="831" t="s">
        <v>552</v>
      </c>
      <c r="B355" s="832" t="s">
        <v>1828</v>
      </c>
      <c r="C355" s="832" t="s">
        <v>1832</v>
      </c>
      <c r="D355" s="832" t="s">
        <v>1867</v>
      </c>
      <c r="E355" s="832" t="s">
        <v>1868</v>
      </c>
      <c r="F355" s="849">
        <v>0</v>
      </c>
      <c r="G355" s="849">
        <v>-32.14</v>
      </c>
      <c r="H355" s="849"/>
      <c r="I355" s="849"/>
      <c r="J355" s="849"/>
      <c r="K355" s="849"/>
      <c r="L355" s="849"/>
      <c r="M355" s="849"/>
      <c r="N355" s="849"/>
      <c r="O355" s="849"/>
      <c r="P355" s="837"/>
      <c r="Q355" s="850"/>
    </row>
    <row r="356" spans="1:17" ht="14.45" customHeight="1" x14ac:dyDescent="0.2">
      <c r="A356" s="831" t="s">
        <v>552</v>
      </c>
      <c r="B356" s="832" t="s">
        <v>1828</v>
      </c>
      <c r="C356" s="832" t="s">
        <v>1832</v>
      </c>
      <c r="D356" s="832" t="s">
        <v>2000</v>
      </c>
      <c r="E356" s="832" t="s">
        <v>2001</v>
      </c>
      <c r="F356" s="849">
        <v>3939</v>
      </c>
      <c r="G356" s="849">
        <v>133335.15</v>
      </c>
      <c r="H356" s="849">
        <v>0.75263476908501481</v>
      </c>
      <c r="I356" s="849">
        <v>33.85</v>
      </c>
      <c r="J356" s="849">
        <v>5225</v>
      </c>
      <c r="K356" s="849">
        <v>177157.84</v>
      </c>
      <c r="L356" s="849">
        <v>1</v>
      </c>
      <c r="M356" s="849">
        <v>33.905806698564589</v>
      </c>
      <c r="N356" s="849">
        <v>3927</v>
      </c>
      <c r="O356" s="849">
        <v>133776.72</v>
      </c>
      <c r="P356" s="837">
        <v>0.75512729213677476</v>
      </c>
      <c r="Q356" s="850">
        <v>34.065882352941173</v>
      </c>
    </row>
    <row r="357" spans="1:17" ht="14.45" customHeight="1" x14ac:dyDescent="0.2">
      <c r="A357" s="831" t="s">
        <v>552</v>
      </c>
      <c r="B357" s="832" t="s">
        <v>1828</v>
      </c>
      <c r="C357" s="832" t="s">
        <v>1832</v>
      </c>
      <c r="D357" s="832" t="s">
        <v>1875</v>
      </c>
      <c r="E357" s="832" t="s">
        <v>1876</v>
      </c>
      <c r="F357" s="849"/>
      <c r="G357" s="849"/>
      <c r="H357" s="849"/>
      <c r="I357" s="849"/>
      <c r="J357" s="849">
        <v>0</v>
      </c>
      <c r="K357" s="849">
        <v>-242.97</v>
      </c>
      <c r="L357" s="849">
        <v>1</v>
      </c>
      <c r="M357" s="849"/>
      <c r="N357" s="849"/>
      <c r="O357" s="849"/>
      <c r="P357" s="837"/>
      <c r="Q357" s="850"/>
    </row>
    <row r="358" spans="1:17" ht="14.45" customHeight="1" x14ac:dyDescent="0.2">
      <c r="A358" s="831" t="s">
        <v>552</v>
      </c>
      <c r="B358" s="832" t="s">
        <v>1828</v>
      </c>
      <c r="C358" s="832" t="s">
        <v>1832</v>
      </c>
      <c r="D358" s="832" t="s">
        <v>1881</v>
      </c>
      <c r="E358" s="832" t="s">
        <v>1882</v>
      </c>
      <c r="F358" s="849"/>
      <c r="G358" s="849"/>
      <c r="H358" s="849"/>
      <c r="I358" s="849"/>
      <c r="J358" s="849">
        <v>0</v>
      </c>
      <c r="K358" s="849">
        <v>-551.29999999999995</v>
      </c>
      <c r="L358" s="849">
        <v>1</v>
      </c>
      <c r="M358" s="849"/>
      <c r="N358" s="849"/>
      <c r="O358" s="849"/>
      <c r="P358" s="837"/>
      <c r="Q358" s="850"/>
    </row>
    <row r="359" spans="1:17" ht="14.45" customHeight="1" x14ac:dyDescent="0.2">
      <c r="A359" s="831" t="s">
        <v>552</v>
      </c>
      <c r="B359" s="832" t="s">
        <v>1828</v>
      </c>
      <c r="C359" s="832" t="s">
        <v>1897</v>
      </c>
      <c r="D359" s="832" t="s">
        <v>1898</v>
      </c>
      <c r="E359" s="832" t="s">
        <v>1899</v>
      </c>
      <c r="F359" s="849"/>
      <c r="G359" s="849"/>
      <c r="H359" s="849"/>
      <c r="I359" s="849"/>
      <c r="J359" s="849">
        <v>43</v>
      </c>
      <c r="K359" s="849">
        <v>1591</v>
      </c>
      <c r="L359" s="849">
        <v>1</v>
      </c>
      <c r="M359" s="849">
        <v>37</v>
      </c>
      <c r="N359" s="849">
        <v>38</v>
      </c>
      <c r="O359" s="849">
        <v>1444</v>
      </c>
      <c r="P359" s="837">
        <v>0.90760527969830296</v>
      </c>
      <c r="Q359" s="850">
        <v>38</v>
      </c>
    </row>
    <row r="360" spans="1:17" ht="14.45" customHeight="1" x14ac:dyDescent="0.2">
      <c r="A360" s="831" t="s">
        <v>552</v>
      </c>
      <c r="B360" s="832" t="s">
        <v>1828</v>
      </c>
      <c r="C360" s="832" t="s">
        <v>1897</v>
      </c>
      <c r="D360" s="832" t="s">
        <v>1934</v>
      </c>
      <c r="E360" s="832" t="s">
        <v>1935</v>
      </c>
      <c r="F360" s="849">
        <v>119</v>
      </c>
      <c r="G360" s="849">
        <v>217175</v>
      </c>
      <c r="H360" s="849">
        <v>1.2788691422581824</v>
      </c>
      <c r="I360" s="849">
        <v>1825</v>
      </c>
      <c r="J360" s="849">
        <v>93</v>
      </c>
      <c r="K360" s="849">
        <v>169818</v>
      </c>
      <c r="L360" s="849">
        <v>1</v>
      </c>
      <c r="M360" s="849">
        <v>1826</v>
      </c>
      <c r="N360" s="849">
        <v>120</v>
      </c>
      <c r="O360" s="849">
        <v>219720</v>
      </c>
      <c r="P360" s="837">
        <v>1.293855775006183</v>
      </c>
      <c r="Q360" s="850">
        <v>1831</v>
      </c>
    </row>
    <row r="361" spans="1:17" ht="14.45" customHeight="1" x14ac:dyDescent="0.2">
      <c r="A361" s="831" t="s">
        <v>552</v>
      </c>
      <c r="B361" s="832" t="s">
        <v>1828</v>
      </c>
      <c r="C361" s="832" t="s">
        <v>1897</v>
      </c>
      <c r="D361" s="832" t="s">
        <v>2012</v>
      </c>
      <c r="E361" s="832" t="s">
        <v>2013</v>
      </c>
      <c r="F361" s="849">
        <v>15</v>
      </c>
      <c r="G361" s="849">
        <v>217605</v>
      </c>
      <c r="H361" s="849">
        <v>0.74991212169250177</v>
      </c>
      <c r="I361" s="849">
        <v>14507</v>
      </c>
      <c r="J361" s="849">
        <v>20</v>
      </c>
      <c r="K361" s="849">
        <v>290174</v>
      </c>
      <c r="L361" s="849">
        <v>1</v>
      </c>
      <c r="M361" s="849">
        <v>14508.7</v>
      </c>
      <c r="N361" s="849">
        <v>13</v>
      </c>
      <c r="O361" s="849">
        <v>188695</v>
      </c>
      <c r="P361" s="837">
        <v>0.65028224444643556</v>
      </c>
      <c r="Q361" s="850">
        <v>14515</v>
      </c>
    </row>
    <row r="362" spans="1:17" ht="14.45" customHeight="1" x14ac:dyDescent="0.2">
      <c r="A362" s="831" t="s">
        <v>552</v>
      </c>
      <c r="B362" s="832" t="s">
        <v>1828</v>
      </c>
      <c r="C362" s="832" t="s">
        <v>1897</v>
      </c>
      <c r="D362" s="832" t="s">
        <v>1948</v>
      </c>
      <c r="E362" s="832" t="s">
        <v>1949</v>
      </c>
      <c r="F362" s="849">
        <v>220</v>
      </c>
      <c r="G362" s="849">
        <v>443080</v>
      </c>
      <c r="H362" s="849">
        <v>0.90773876594402125</v>
      </c>
      <c r="I362" s="849">
        <v>2014</v>
      </c>
      <c r="J362" s="849">
        <v>242</v>
      </c>
      <c r="K362" s="849">
        <v>488114</v>
      </c>
      <c r="L362" s="849">
        <v>1</v>
      </c>
      <c r="M362" s="849">
        <v>2017</v>
      </c>
      <c r="N362" s="849">
        <v>246</v>
      </c>
      <c r="O362" s="849">
        <v>498396</v>
      </c>
      <c r="P362" s="837">
        <v>1.021064751267122</v>
      </c>
      <c r="Q362" s="850">
        <v>2026</v>
      </c>
    </row>
    <row r="363" spans="1:17" ht="14.45" customHeight="1" x14ac:dyDescent="0.2">
      <c r="A363" s="831" t="s">
        <v>552</v>
      </c>
      <c r="B363" s="832" t="s">
        <v>1828</v>
      </c>
      <c r="C363" s="832" t="s">
        <v>1897</v>
      </c>
      <c r="D363" s="832" t="s">
        <v>1950</v>
      </c>
      <c r="E363" s="832" t="s">
        <v>1951</v>
      </c>
      <c r="F363" s="849">
        <v>138</v>
      </c>
      <c r="G363" s="849">
        <v>60306</v>
      </c>
      <c r="H363" s="849">
        <v>1.0204060913705584</v>
      </c>
      <c r="I363" s="849">
        <v>437</v>
      </c>
      <c r="J363" s="849">
        <v>135</v>
      </c>
      <c r="K363" s="849">
        <v>59100</v>
      </c>
      <c r="L363" s="849">
        <v>1</v>
      </c>
      <c r="M363" s="849">
        <v>437.77777777777777</v>
      </c>
      <c r="N363" s="849">
        <v>118</v>
      </c>
      <c r="O363" s="849">
        <v>51684</v>
      </c>
      <c r="P363" s="837">
        <v>0.87451776649746193</v>
      </c>
      <c r="Q363" s="850">
        <v>438</v>
      </c>
    </row>
    <row r="364" spans="1:17" ht="14.45" customHeight="1" x14ac:dyDescent="0.2">
      <c r="A364" s="831" t="s">
        <v>552</v>
      </c>
      <c r="B364" s="832" t="s">
        <v>1828</v>
      </c>
      <c r="C364" s="832" t="s">
        <v>1897</v>
      </c>
      <c r="D364" s="832" t="s">
        <v>1966</v>
      </c>
      <c r="E364" s="832" t="s">
        <v>1967</v>
      </c>
      <c r="F364" s="849">
        <v>7</v>
      </c>
      <c r="G364" s="849">
        <v>7252</v>
      </c>
      <c r="H364" s="849">
        <v>1.7432692307692308</v>
      </c>
      <c r="I364" s="849">
        <v>1036</v>
      </c>
      <c r="J364" s="849">
        <v>4</v>
      </c>
      <c r="K364" s="849">
        <v>4160</v>
      </c>
      <c r="L364" s="849">
        <v>1</v>
      </c>
      <c r="M364" s="849">
        <v>1040</v>
      </c>
      <c r="N364" s="849">
        <v>1</v>
      </c>
      <c r="O364" s="849">
        <v>1057</v>
      </c>
      <c r="P364" s="837">
        <v>0.25408653846153845</v>
      </c>
      <c r="Q364" s="850">
        <v>1057</v>
      </c>
    </row>
    <row r="365" spans="1:17" ht="14.45" customHeight="1" x14ac:dyDescent="0.2">
      <c r="A365" s="831" t="s">
        <v>552</v>
      </c>
      <c r="B365" s="832" t="s">
        <v>2068</v>
      </c>
      <c r="C365" s="832" t="s">
        <v>1829</v>
      </c>
      <c r="D365" s="832" t="s">
        <v>2069</v>
      </c>
      <c r="E365" s="832" t="s">
        <v>2070</v>
      </c>
      <c r="F365" s="849">
        <v>0</v>
      </c>
      <c r="G365" s="849">
        <v>6.5483618527650833E-11</v>
      </c>
      <c r="H365" s="849">
        <v>0.5</v>
      </c>
      <c r="I365" s="849"/>
      <c r="J365" s="849">
        <v>0</v>
      </c>
      <c r="K365" s="849">
        <v>1.3096723705530167E-10</v>
      </c>
      <c r="L365" s="849">
        <v>1</v>
      </c>
      <c r="M365" s="849"/>
      <c r="N365" s="849">
        <v>0</v>
      </c>
      <c r="O365" s="849">
        <v>-4.3655745685100555E-11</v>
      </c>
      <c r="P365" s="837">
        <v>-0.33333333333333331</v>
      </c>
      <c r="Q365" s="850"/>
    </row>
    <row r="366" spans="1:17" ht="14.45" customHeight="1" x14ac:dyDescent="0.2">
      <c r="A366" s="831" t="s">
        <v>552</v>
      </c>
      <c r="B366" s="832" t="s">
        <v>2068</v>
      </c>
      <c r="C366" s="832" t="s">
        <v>1829</v>
      </c>
      <c r="D366" s="832" t="s">
        <v>2069</v>
      </c>
      <c r="E366" s="832" t="s">
        <v>2071</v>
      </c>
      <c r="F366" s="849">
        <v>41.5</v>
      </c>
      <c r="G366" s="849">
        <v>777391.39</v>
      </c>
      <c r="H366" s="849">
        <v>1.1559889321235455</v>
      </c>
      <c r="I366" s="849">
        <v>18732.322650602411</v>
      </c>
      <c r="J366" s="849">
        <v>35.9</v>
      </c>
      <c r="K366" s="849">
        <v>672490.34</v>
      </c>
      <c r="L366" s="849">
        <v>1</v>
      </c>
      <c r="M366" s="849">
        <v>18732.321448467967</v>
      </c>
      <c r="N366" s="849">
        <v>32</v>
      </c>
      <c r="O366" s="849">
        <v>591926.45000000007</v>
      </c>
      <c r="P366" s="837">
        <v>0.88020067321710538</v>
      </c>
      <c r="Q366" s="850">
        <v>18497.701562500002</v>
      </c>
    </row>
    <row r="367" spans="1:17" ht="14.45" customHeight="1" x14ac:dyDescent="0.2">
      <c r="A367" s="831" t="s">
        <v>552</v>
      </c>
      <c r="B367" s="832" t="s">
        <v>2068</v>
      </c>
      <c r="C367" s="832" t="s">
        <v>1832</v>
      </c>
      <c r="D367" s="832" t="s">
        <v>2072</v>
      </c>
      <c r="E367" s="832" t="s">
        <v>2073</v>
      </c>
      <c r="F367" s="849">
        <v>4425</v>
      </c>
      <c r="G367" s="849">
        <v>8819.64</v>
      </c>
      <c r="H367" s="849">
        <v>0.71065379594862454</v>
      </c>
      <c r="I367" s="849">
        <v>1.9931389830508472</v>
      </c>
      <c r="J367" s="849">
        <v>5968</v>
      </c>
      <c r="K367" s="849">
        <v>12410.6</v>
      </c>
      <c r="L367" s="849">
        <v>1</v>
      </c>
      <c r="M367" s="849">
        <v>2.0795241286863271</v>
      </c>
      <c r="N367" s="849">
        <v>5364</v>
      </c>
      <c r="O367" s="849">
        <v>10990.08</v>
      </c>
      <c r="P367" s="837">
        <v>0.88553978051020898</v>
      </c>
      <c r="Q367" s="850">
        <v>2.0488590604026844</v>
      </c>
    </row>
    <row r="368" spans="1:17" ht="14.45" customHeight="1" x14ac:dyDescent="0.2">
      <c r="A368" s="831" t="s">
        <v>552</v>
      </c>
      <c r="B368" s="832" t="s">
        <v>2068</v>
      </c>
      <c r="C368" s="832" t="s">
        <v>1832</v>
      </c>
      <c r="D368" s="832" t="s">
        <v>2074</v>
      </c>
      <c r="E368" s="832" t="s">
        <v>2075</v>
      </c>
      <c r="F368" s="849"/>
      <c r="G368" s="849"/>
      <c r="H368" s="849"/>
      <c r="I368" s="849"/>
      <c r="J368" s="849">
        <v>0</v>
      </c>
      <c r="K368" s="849">
        <v>0</v>
      </c>
      <c r="L368" s="849"/>
      <c r="M368" s="849"/>
      <c r="N368" s="849"/>
      <c r="O368" s="849"/>
      <c r="P368" s="837"/>
      <c r="Q368" s="850"/>
    </row>
    <row r="369" spans="1:17" ht="14.45" customHeight="1" x14ac:dyDescent="0.2">
      <c r="A369" s="831" t="s">
        <v>552</v>
      </c>
      <c r="B369" s="832" t="s">
        <v>2068</v>
      </c>
      <c r="C369" s="832" t="s">
        <v>1832</v>
      </c>
      <c r="D369" s="832" t="s">
        <v>2076</v>
      </c>
      <c r="E369" s="832" t="s">
        <v>2077</v>
      </c>
      <c r="F369" s="849">
        <v>383155.1</v>
      </c>
      <c r="G369" s="849">
        <v>653076.71</v>
      </c>
      <c r="H369" s="849">
        <v>0.9973961244609042</v>
      </c>
      <c r="I369" s="849">
        <v>1.7044708787642393</v>
      </c>
      <c r="J369" s="849">
        <v>372342</v>
      </c>
      <c r="K369" s="849">
        <v>654781.68000000005</v>
      </c>
      <c r="L369" s="849">
        <v>1</v>
      </c>
      <c r="M369" s="849">
        <v>1.7585490758496223</v>
      </c>
      <c r="N369" s="849">
        <v>518140</v>
      </c>
      <c r="O369" s="849">
        <v>927939.60000000021</v>
      </c>
      <c r="P369" s="837">
        <v>1.4171740418882828</v>
      </c>
      <c r="Q369" s="850">
        <v>1.7909051607673605</v>
      </c>
    </row>
    <row r="370" spans="1:17" ht="14.45" customHeight="1" x14ac:dyDescent="0.2">
      <c r="A370" s="831" t="s">
        <v>552</v>
      </c>
      <c r="B370" s="832" t="s">
        <v>2068</v>
      </c>
      <c r="C370" s="832" t="s">
        <v>1897</v>
      </c>
      <c r="D370" s="832" t="s">
        <v>2078</v>
      </c>
      <c r="E370" s="832" t="s">
        <v>2079</v>
      </c>
      <c r="F370" s="849">
        <v>1569</v>
      </c>
      <c r="G370" s="849">
        <v>1580371</v>
      </c>
      <c r="H370" s="849">
        <v>0.92626873422269429</v>
      </c>
      <c r="I370" s="849">
        <v>1007.2472912683238</v>
      </c>
      <c r="J370" s="849">
        <v>1702</v>
      </c>
      <c r="K370" s="849">
        <v>1706169</v>
      </c>
      <c r="L370" s="849">
        <v>1</v>
      </c>
      <c r="M370" s="849">
        <v>1002.4494712103408</v>
      </c>
      <c r="N370" s="849">
        <v>1811</v>
      </c>
      <c r="O370" s="849">
        <v>1817575</v>
      </c>
      <c r="P370" s="837">
        <v>1.0652959935387409</v>
      </c>
      <c r="Q370" s="850">
        <v>1003.6305908337935</v>
      </c>
    </row>
    <row r="371" spans="1:17" ht="14.45" customHeight="1" x14ac:dyDescent="0.2">
      <c r="A371" s="831" t="s">
        <v>552</v>
      </c>
      <c r="B371" s="832" t="s">
        <v>2068</v>
      </c>
      <c r="C371" s="832" t="s">
        <v>1897</v>
      </c>
      <c r="D371" s="832" t="s">
        <v>2080</v>
      </c>
      <c r="E371" s="832" t="s">
        <v>2081</v>
      </c>
      <c r="F371" s="849">
        <v>49</v>
      </c>
      <c r="G371" s="849">
        <v>34202</v>
      </c>
      <c r="H371" s="849">
        <v>0.97859799713876972</v>
      </c>
      <c r="I371" s="849">
        <v>698</v>
      </c>
      <c r="J371" s="849">
        <v>50</v>
      </c>
      <c r="K371" s="849">
        <v>34950</v>
      </c>
      <c r="L371" s="849">
        <v>1</v>
      </c>
      <c r="M371" s="849">
        <v>699</v>
      </c>
      <c r="N371" s="849">
        <v>71</v>
      </c>
      <c r="O371" s="849">
        <v>49984</v>
      </c>
      <c r="P371" s="837">
        <v>1.4301573676680972</v>
      </c>
      <c r="Q371" s="850">
        <v>704</v>
      </c>
    </row>
    <row r="372" spans="1:17" ht="14.45" customHeight="1" x14ac:dyDescent="0.2">
      <c r="A372" s="831" t="s">
        <v>552</v>
      </c>
      <c r="B372" s="832" t="s">
        <v>2068</v>
      </c>
      <c r="C372" s="832" t="s">
        <v>1897</v>
      </c>
      <c r="D372" s="832" t="s">
        <v>1934</v>
      </c>
      <c r="E372" s="832" t="s">
        <v>1935</v>
      </c>
      <c r="F372" s="849"/>
      <c r="G372" s="849"/>
      <c r="H372" s="849"/>
      <c r="I372" s="849"/>
      <c r="J372" s="849">
        <v>0</v>
      </c>
      <c r="K372" s="849">
        <v>0</v>
      </c>
      <c r="L372" s="849"/>
      <c r="M372" s="849"/>
      <c r="N372" s="849"/>
      <c r="O372" s="849"/>
      <c r="P372" s="837"/>
      <c r="Q372" s="850"/>
    </row>
    <row r="373" spans="1:17" ht="14.45" customHeight="1" x14ac:dyDescent="0.2">
      <c r="A373" s="831" t="s">
        <v>552</v>
      </c>
      <c r="B373" s="832" t="s">
        <v>2068</v>
      </c>
      <c r="C373" s="832" t="s">
        <v>1897</v>
      </c>
      <c r="D373" s="832" t="s">
        <v>2082</v>
      </c>
      <c r="E373" s="832" t="s">
        <v>2083</v>
      </c>
      <c r="F373" s="849">
        <v>0</v>
      </c>
      <c r="G373" s="849">
        <v>0</v>
      </c>
      <c r="H373" s="849"/>
      <c r="I373" s="849"/>
      <c r="J373" s="849">
        <v>0</v>
      </c>
      <c r="K373" s="849">
        <v>0</v>
      </c>
      <c r="L373" s="849"/>
      <c r="M373" s="849"/>
      <c r="N373" s="849">
        <v>0</v>
      </c>
      <c r="O373" s="849">
        <v>0</v>
      </c>
      <c r="P373" s="837"/>
      <c r="Q373" s="850"/>
    </row>
    <row r="374" spans="1:17" ht="14.45" customHeight="1" x14ac:dyDescent="0.2">
      <c r="A374" s="831" t="s">
        <v>552</v>
      </c>
      <c r="B374" s="832" t="s">
        <v>2068</v>
      </c>
      <c r="C374" s="832" t="s">
        <v>1897</v>
      </c>
      <c r="D374" s="832" t="s">
        <v>2084</v>
      </c>
      <c r="E374" s="832" t="s">
        <v>2085</v>
      </c>
      <c r="F374" s="849">
        <v>6</v>
      </c>
      <c r="G374" s="849">
        <v>0</v>
      </c>
      <c r="H374" s="849"/>
      <c r="I374" s="849">
        <v>0</v>
      </c>
      <c r="J374" s="849">
        <v>9</v>
      </c>
      <c r="K374" s="849">
        <v>0</v>
      </c>
      <c r="L374" s="849"/>
      <c r="M374" s="849">
        <v>0</v>
      </c>
      <c r="N374" s="849">
        <v>6</v>
      </c>
      <c r="O374" s="849">
        <v>0</v>
      </c>
      <c r="P374" s="837"/>
      <c r="Q374" s="850">
        <v>0</v>
      </c>
    </row>
    <row r="375" spans="1:17" ht="14.45" customHeight="1" x14ac:dyDescent="0.2">
      <c r="A375" s="831" t="s">
        <v>552</v>
      </c>
      <c r="B375" s="832" t="s">
        <v>2068</v>
      </c>
      <c r="C375" s="832" t="s">
        <v>1897</v>
      </c>
      <c r="D375" s="832" t="s">
        <v>1940</v>
      </c>
      <c r="E375" s="832" t="s">
        <v>1941</v>
      </c>
      <c r="F375" s="849">
        <v>18</v>
      </c>
      <c r="G375" s="849">
        <v>0</v>
      </c>
      <c r="H375" s="849"/>
      <c r="I375" s="849">
        <v>0</v>
      </c>
      <c r="J375" s="849">
        <v>18</v>
      </c>
      <c r="K375" s="849">
        <v>0</v>
      </c>
      <c r="L375" s="849"/>
      <c r="M375" s="849">
        <v>0</v>
      </c>
      <c r="N375" s="849">
        <v>18</v>
      </c>
      <c r="O375" s="849">
        <v>0</v>
      </c>
      <c r="P375" s="837"/>
      <c r="Q375" s="850">
        <v>0</v>
      </c>
    </row>
    <row r="376" spans="1:17" ht="14.45" customHeight="1" x14ac:dyDescent="0.2">
      <c r="A376" s="831" t="s">
        <v>552</v>
      </c>
      <c r="B376" s="832" t="s">
        <v>2068</v>
      </c>
      <c r="C376" s="832" t="s">
        <v>1897</v>
      </c>
      <c r="D376" s="832" t="s">
        <v>2045</v>
      </c>
      <c r="E376" s="832" t="s">
        <v>2046</v>
      </c>
      <c r="F376" s="849"/>
      <c r="G376" s="849"/>
      <c r="H376" s="849"/>
      <c r="I376" s="849"/>
      <c r="J376" s="849">
        <v>1</v>
      </c>
      <c r="K376" s="849">
        <v>0</v>
      </c>
      <c r="L376" s="849"/>
      <c r="M376" s="849">
        <v>0</v>
      </c>
      <c r="N376" s="849">
        <v>1</v>
      </c>
      <c r="O376" s="849">
        <v>0</v>
      </c>
      <c r="P376" s="837"/>
      <c r="Q376" s="850">
        <v>0</v>
      </c>
    </row>
    <row r="377" spans="1:17" ht="14.45" customHeight="1" x14ac:dyDescent="0.2">
      <c r="A377" s="831" t="s">
        <v>552</v>
      </c>
      <c r="B377" s="832" t="s">
        <v>2068</v>
      </c>
      <c r="C377" s="832" t="s">
        <v>1897</v>
      </c>
      <c r="D377" s="832" t="s">
        <v>1960</v>
      </c>
      <c r="E377" s="832" t="s">
        <v>1961</v>
      </c>
      <c r="F377" s="849">
        <v>288</v>
      </c>
      <c r="G377" s="849">
        <v>102240</v>
      </c>
      <c r="H377" s="849">
        <v>0.96644295302013428</v>
      </c>
      <c r="I377" s="849">
        <v>355</v>
      </c>
      <c r="J377" s="849">
        <v>298</v>
      </c>
      <c r="K377" s="849">
        <v>105790</v>
      </c>
      <c r="L377" s="849">
        <v>1</v>
      </c>
      <c r="M377" s="849">
        <v>355</v>
      </c>
      <c r="N377" s="849">
        <v>313</v>
      </c>
      <c r="O377" s="849">
        <v>112054</v>
      </c>
      <c r="P377" s="837">
        <v>1.0592116457132055</v>
      </c>
      <c r="Q377" s="850">
        <v>358</v>
      </c>
    </row>
    <row r="378" spans="1:17" ht="14.45" customHeight="1" x14ac:dyDescent="0.2">
      <c r="A378" s="831" t="s">
        <v>552</v>
      </c>
      <c r="B378" s="832" t="s">
        <v>2068</v>
      </c>
      <c r="C378" s="832" t="s">
        <v>1897</v>
      </c>
      <c r="D378" s="832" t="s">
        <v>2086</v>
      </c>
      <c r="E378" s="832" t="s">
        <v>2087</v>
      </c>
      <c r="F378" s="849">
        <v>15</v>
      </c>
      <c r="G378" s="849">
        <v>5265</v>
      </c>
      <c r="H378" s="849">
        <v>0.83280607402720663</v>
      </c>
      <c r="I378" s="849">
        <v>351</v>
      </c>
      <c r="J378" s="849">
        <v>18</v>
      </c>
      <c r="K378" s="849">
        <v>6322</v>
      </c>
      <c r="L378" s="849">
        <v>1</v>
      </c>
      <c r="M378" s="849">
        <v>351.22222222222223</v>
      </c>
      <c r="N378" s="849">
        <v>16</v>
      </c>
      <c r="O378" s="849">
        <v>5680</v>
      </c>
      <c r="P378" s="837">
        <v>0.8984498576399873</v>
      </c>
      <c r="Q378" s="850">
        <v>355</v>
      </c>
    </row>
    <row r="379" spans="1:17" ht="14.45" customHeight="1" x14ac:dyDescent="0.2">
      <c r="A379" s="831" t="s">
        <v>552</v>
      </c>
      <c r="B379" s="832" t="s">
        <v>2068</v>
      </c>
      <c r="C379" s="832" t="s">
        <v>1897</v>
      </c>
      <c r="D379" s="832" t="s">
        <v>1962</v>
      </c>
      <c r="E379" s="832" t="s">
        <v>1963</v>
      </c>
      <c r="F379" s="849">
        <v>233</v>
      </c>
      <c r="G379" s="849">
        <v>163333</v>
      </c>
      <c r="H379" s="849">
        <v>0.92328607606385382</v>
      </c>
      <c r="I379" s="849">
        <v>701</v>
      </c>
      <c r="J379" s="849">
        <v>252</v>
      </c>
      <c r="K379" s="849">
        <v>176904</v>
      </c>
      <c r="L379" s="849">
        <v>1</v>
      </c>
      <c r="M379" s="849">
        <v>702</v>
      </c>
      <c r="N379" s="849">
        <v>271</v>
      </c>
      <c r="O379" s="849">
        <v>191597</v>
      </c>
      <c r="P379" s="837">
        <v>1.0830563469452359</v>
      </c>
      <c r="Q379" s="850">
        <v>707</v>
      </c>
    </row>
    <row r="380" spans="1:17" ht="14.45" customHeight="1" x14ac:dyDescent="0.2">
      <c r="A380" s="831" t="s">
        <v>552</v>
      </c>
      <c r="B380" s="832" t="s">
        <v>2068</v>
      </c>
      <c r="C380" s="832" t="s">
        <v>1897</v>
      </c>
      <c r="D380" s="832" t="s">
        <v>2088</v>
      </c>
      <c r="E380" s="832" t="s">
        <v>2089</v>
      </c>
      <c r="F380" s="849">
        <v>31</v>
      </c>
      <c r="G380" s="849">
        <v>21638</v>
      </c>
      <c r="H380" s="849">
        <v>0.9985693848354793</v>
      </c>
      <c r="I380" s="849">
        <v>698</v>
      </c>
      <c r="J380" s="849">
        <v>31</v>
      </c>
      <c r="K380" s="849">
        <v>21669</v>
      </c>
      <c r="L380" s="849">
        <v>1</v>
      </c>
      <c r="M380" s="849">
        <v>699</v>
      </c>
      <c r="N380" s="849">
        <v>36</v>
      </c>
      <c r="O380" s="849">
        <v>25344</v>
      </c>
      <c r="P380" s="837">
        <v>1.1695971203101205</v>
      </c>
      <c r="Q380" s="850">
        <v>704</v>
      </c>
    </row>
    <row r="381" spans="1:17" ht="14.45" customHeight="1" x14ac:dyDescent="0.2">
      <c r="A381" s="831" t="s">
        <v>552</v>
      </c>
      <c r="B381" s="832" t="s">
        <v>2068</v>
      </c>
      <c r="C381" s="832" t="s">
        <v>1897</v>
      </c>
      <c r="D381" s="832" t="s">
        <v>2090</v>
      </c>
      <c r="E381" s="832" t="s">
        <v>2091</v>
      </c>
      <c r="F381" s="849"/>
      <c r="G381" s="849"/>
      <c r="H381" s="849"/>
      <c r="I381" s="849"/>
      <c r="J381" s="849"/>
      <c r="K381" s="849"/>
      <c r="L381" s="849"/>
      <c r="M381" s="849"/>
      <c r="N381" s="849">
        <v>4</v>
      </c>
      <c r="O381" s="849">
        <v>0</v>
      </c>
      <c r="P381" s="837"/>
      <c r="Q381" s="850">
        <v>0</v>
      </c>
    </row>
    <row r="382" spans="1:17" ht="14.45" customHeight="1" x14ac:dyDescent="0.2">
      <c r="A382" s="831" t="s">
        <v>552</v>
      </c>
      <c r="B382" s="832" t="s">
        <v>2068</v>
      </c>
      <c r="C382" s="832" t="s">
        <v>1897</v>
      </c>
      <c r="D382" s="832" t="s">
        <v>2092</v>
      </c>
      <c r="E382" s="832" t="s">
        <v>2093</v>
      </c>
      <c r="F382" s="849"/>
      <c r="G382" s="849"/>
      <c r="H382" s="849"/>
      <c r="I382" s="849"/>
      <c r="J382" s="849"/>
      <c r="K382" s="849"/>
      <c r="L382" s="849"/>
      <c r="M382" s="849"/>
      <c r="N382" s="849">
        <v>103</v>
      </c>
      <c r="O382" s="849">
        <v>0</v>
      </c>
      <c r="P382" s="837"/>
      <c r="Q382" s="850">
        <v>0</v>
      </c>
    </row>
    <row r="383" spans="1:17" ht="14.45" customHeight="1" x14ac:dyDescent="0.2">
      <c r="A383" s="831" t="s">
        <v>552</v>
      </c>
      <c r="B383" s="832" t="s">
        <v>2068</v>
      </c>
      <c r="C383" s="832" t="s">
        <v>1897</v>
      </c>
      <c r="D383" s="832" t="s">
        <v>2094</v>
      </c>
      <c r="E383" s="832" t="s">
        <v>2095</v>
      </c>
      <c r="F383" s="849"/>
      <c r="G383" s="849"/>
      <c r="H383" s="849"/>
      <c r="I383" s="849"/>
      <c r="J383" s="849"/>
      <c r="K383" s="849"/>
      <c r="L383" s="849"/>
      <c r="M383" s="849"/>
      <c r="N383" s="849">
        <v>82</v>
      </c>
      <c r="O383" s="849">
        <v>0</v>
      </c>
      <c r="P383" s="837"/>
      <c r="Q383" s="850">
        <v>0</v>
      </c>
    </row>
    <row r="384" spans="1:17" ht="14.45" customHeight="1" x14ac:dyDescent="0.2">
      <c r="A384" s="831" t="s">
        <v>552</v>
      </c>
      <c r="B384" s="832" t="s">
        <v>2068</v>
      </c>
      <c r="C384" s="832" t="s">
        <v>1897</v>
      </c>
      <c r="D384" s="832" t="s">
        <v>2096</v>
      </c>
      <c r="E384" s="832" t="s">
        <v>2097</v>
      </c>
      <c r="F384" s="849"/>
      <c r="G384" s="849"/>
      <c r="H384" s="849"/>
      <c r="I384" s="849"/>
      <c r="J384" s="849"/>
      <c r="K384" s="849"/>
      <c r="L384" s="849"/>
      <c r="M384" s="849"/>
      <c r="N384" s="849">
        <v>8</v>
      </c>
      <c r="O384" s="849">
        <v>0</v>
      </c>
      <c r="P384" s="837"/>
      <c r="Q384" s="850">
        <v>0</v>
      </c>
    </row>
    <row r="385" spans="1:17" ht="14.45" customHeight="1" x14ac:dyDescent="0.2">
      <c r="A385" s="831" t="s">
        <v>552</v>
      </c>
      <c r="B385" s="832" t="s">
        <v>2068</v>
      </c>
      <c r="C385" s="832" t="s">
        <v>1897</v>
      </c>
      <c r="D385" s="832" t="s">
        <v>2098</v>
      </c>
      <c r="E385" s="832" t="s">
        <v>2099</v>
      </c>
      <c r="F385" s="849"/>
      <c r="G385" s="849"/>
      <c r="H385" s="849"/>
      <c r="I385" s="849"/>
      <c r="J385" s="849"/>
      <c r="K385" s="849"/>
      <c r="L385" s="849"/>
      <c r="M385" s="849"/>
      <c r="N385" s="849">
        <v>8</v>
      </c>
      <c r="O385" s="849">
        <v>0</v>
      </c>
      <c r="P385" s="837"/>
      <c r="Q385" s="850">
        <v>0</v>
      </c>
    </row>
    <row r="386" spans="1:17" ht="14.45" customHeight="1" x14ac:dyDescent="0.2">
      <c r="A386" s="831" t="s">
        <v>2100</v>
      </c>
      <c r="B386" s="832" t="s">
        <v>1828</v>
      </c>
      <c r="C386" s="832" t="s">
        <v>1829</v>
      </c>
      <c r="D386" s="832" t="s">
        <v>1995</v>
      </c>
      <c r="E386" s="832" t="s">
        <v>1994</v>
      </c>
      <c r="F386" s="849">
        <v>3</v>
      </c>
      <c r="G386" s="849">
        <v>5457.130000000001</v>
      </c>
      <c r="H386" s="849">
        <v>2.8719016093212226</v>
      </c>
      <c r="I386" s="849">
        <v>1819.0433333333337</v>
      </c>
      <c r="J386" s="849">
        <v>2.1</v>
      </c>
      <c r="K386" s="849">
        <v>1900.18</v>
      </c>
      <c r="L386" s="849">
        <v>1</v>
      </c>
      <c r="M386" s="849">
        <v>904.84761904761899</v>
      </c>
      <c r="N386" s="849"/>
      <c r="O386" s="849"/>
      <c r="P386" s="837"/>
      <c r="Q386" s="850"/>
    </row>
    <row r="387" spans="1:17" ht="14.45" customHeight="1" x14ac:dyDescent="0.2">
      <c r="A387" s="831" t="s">
        <v>2100</v>
      </c>
      <c r="B387" s="832" t="s">
        <v>1828</v>
      </c>
      <c r="C387" s="832" t="s">
        <v>1829</v>
      </c>
      <c r="D387" s="832" t="s">
        <v>1996</v>
      </c>
      <c r="E387" s="832" t="s">
        <v>1997</v>
      </c>
      <c r="F387" s="849">
        <v>0.15000000000000002</v>
      </c>
      <c r="G387" s="849">
        <v>135.57</v>
      </c>
      <c r="H387" s="849"/>
      <c r="I387" s="849">
        <v>903.79999999999984</v>
      </c>
      <c r="J387" s="849"/>
      <c r="K387" s="849"/>
      <c r="L387" s="849"/>
      <c r="M387" s="849"/>
      <c r="N387" s="849"/>
      <c r="O387" s="849"/>
      <c r="P387" s="837"/>
      <c r="Q387" s="850"/>
    </row>
    <row r="388" spans="1:17" ht="14.45" customHeight="1" x14ac:dyDescent="0.2">
      <c r="A388" s="831" t="s">
        <v>2100</v>
      </c>
      <c r="B388" s="832" t="s">
        <v>1828</v>
      </c>
      <c r="C388" s="832" t="s">
        <v>1829</v>
      </c>
      <c r="D388" s="832" t="s">
        <v>1998</v>
      </c>
      <c r="E388" s="832" t="s">
        <v>1994</v>
      </c>
      <c r="F388" s="849"/>
      <c r="G388" s="849"/>
      <c r="H388" s="849"/>
      <c r="I388" s="849"/>
      <c r="J388" s="849"/>
      <c r="K388" s="849"/>
      <c r="L388" s="849"/>
      <c r="M388" s="849"/>
      <c r="N388" s="849">
        <v>0.35</v>
      </c>
      <c r="O388" s="849">
        <v>229.43</v>
      </c>
      <c r="P388" s="837"/>
      <c r="Q388" s="850">
        <v>655.51428571428573</v>
      </c>
    </row>
    <row r="389" spans="1:17" ht="14.45" customHeight="1" x14ac:dyDescent="0.2">
      <c r="A389" s="831" t="s">
        <v>2100</v>
      </c>
      <c r="B389" s="832" t="s">
        <v>1828</v>
      </c>
      <c r="C389" s="832" t="s">
        <v>1832</v>
      </c>
      <c r="D389" s="832" t="s">
        <v>1837</v>
      </c>
      <c r="E389" s="832" t="s">
        <v>1838</v>
      </c>
      <c r="F389" s="849"/>
      <c r="G389" s="849"/>
      <c r="H389" s="849"/>
      <c r="I389" s="849"/>
      <c r="J389" s="849">
        <v>180</v>
      </c>
      <c r="K389" s="849">
        <v>1294.2</v>
      </c>
      <c r="L389" s="849">
        <v>1</v>
      </c>
      <c r="M389" s="849">
        <v>7.19</v>
      </c>
      <c r="N389" s="849"/>
      <c r="O389" s="849"/>
      <c r="P389" s="837"/>
      <c r="Q389" s="850"/>
    </row>
    <row r="390" spans="1:17" ht="14.45" customHeight="1" x14ac:dyDescent="0.2">
      <c r="A390" s="831" t="s">
        <v>2100</v>
      </c>
      <c r="B390" s="832" t="s">
        <v>1828</v>
      </c>
      <c r="C390" s="832" t="s">
        <v>1832</v>
      </c>
      <c r="D390" s="832" t="s">
        <v>1863</v>
      </c>
      <c r="E390" s="832" t="s">
        <v>1864</v>
      </c>
      <c r="F390" s="849"/>
      <c r="G390" s="849"/>
      <c r="H390" s="849"/>
      <c r="I390" s="849"/>
      <c r="J390" s="849">
        <v>1</v>
      </c>
      <c r="K390" s="849">
        <v>2027.89</v>
      </c>
      <c r="L390" s="849">
        <v>1</v>
      </c>
      <c r="M390" s="849">
        <v>2027.89</v>
      </c>
      <c r="N390" s="849"/>
      <c r="O390" s="849"/>
      <c r="P390" s="837"/>
      <c r="Q390" s="850"/>
    </row>
    <row r="391" spans="1:17" ht="14.45" customHeight="1" x14ac:dyDescent="0.2">
      <c r="A391" s="831" t="s">
        <v>2100</v>
      </c>
      <c r="B391" s="832" t="s">
        <v>1828</v>
      </c>
      <c r="C391" s="832" t="s">
        <v>1832</v>
      </c>
      <c r="D391" s="832" t="s">
        <v>2000</v>
      </c>
      <c r="E391" s="832" t="s">
        <v>2001</v>
      </c>
      <c r="F391" s="849">
        <v>1370</v>
      </c>
      <c r="G391" s="849">
        <v>46334.770000000004</v>
      </c>
      <c r="H391" s="849">
        <v>1.0074541321805517</v>
      </c>
      <c r="I391" s="849">
        <v>33.821000000000005</v>
      </c>
      <c r="J391" s="849">
        <v>1348</v>
      </c>
      <c r="K391" s="849">
        <v>45991.94</v>
      </c>
      <c r="L391" s="849">
        <v>1</v>
      </c>
      <c r="M391" s="849">
        <v>34.11864985163205</v>
      </c>
      <c r="N391" s="849">
        <v>1418</v>
      </c>
      <c r="O391" s="849">
        <v>48260.78</v>
      </c>
      <c r="P391" s="837">
        <v>1.0493312523890055</v>
      </c>
      <c r="Q391" s="850">
        <v>34.034400564174895</v>
      </c>
    </row>
    <row r="392" spans="1:17" ht="14.45" customHeight="1" x14ac:dyDescent="0.2">
      <c r="A392" s="831" t="s">
        <v>2100</v>
      </c>
      <c r="B392" s="832" t="s">
        <v>1828</v>
      </c>
      <c r="C392" s="832" t="s">
        <v>1897</v>
      </c>
      <c r="D392" s="832" t="s">
        <v>1928</v>
      </c>
      <c r="E392" s="832" t="s">
        <v>1929</v>
      </c>
      <c r="F392" s="849"/>
      <c r="G392" s="849"/>
      <c r="H392" s="849"/>
      <c r="I392" s="849"/>
      <c r="J392" s="849">
        <v>1</v>
      </c>
      <c r="K392" s="849">
        <v>682</v>
      </c>
      <c r="L392" s="849">
        <v>1</v>
      </c>
      <c r="M392" s="849">
        <v>682</v>
      </c>
      <c r="N392" s="849"/>
      <c r="O392" s="849"/>
      <c r="P392" s="837"/>
      <c r="Q392" s="850"/>
    </row>
    <row r="393" spans="1:17" ht="14.45" customHeight="1" x14ac:dyDescent="0.2">
      <c r="A393" s="831" t="s">
        <v>2100</v>
      </c>
      <c r="B393" s="832" t="s">
        <v>1828</v>
      </c>
      <c r="C393" s="832" t="s">
        <v>1897</v>
      </c>
      <c r="D393" s="832" t="s">
        <v>1934</v>
      </c>
      <c r="E393" s="832" t="s">
        <v>1935</v>
      </c>
      <c r="F393" s="849"/>
      <c r="G393" s="849"/>
      <c r="H393" s="849"/>
      <c r="I393" s="849"/>
      <c r="J393" s="849">
        <v>1</v>
      </c>
      <c r="K393" s="849">
        <v>1826</v>
      </c>
      <c r="L393" s="849">
        <v>1</v>
      </c>
      <c r="M393" s="849">
        <v>1826</v>
      </c>
      <c r="N393" s="849"/>
      <c r="O393" s="849"/>
      <c r="P393" s="837"/>
      <c r="Q393" s="850"/>
    </row>
    <row r="394" spans="1:17" ht="14.45" customHeight="1" x14ac:dyDescent="0.2">
      <c r="A394" s="831" t="s">
        <v>2100</v>
      </c>
      <c r="B394" s="832" t="s">
        <v>1828</v>
      </c>
      <c r="C394" s="832" t="s">
        <v>1897</v>
      </c>
      <c r="D394" s="832" t="s">
        <v>2012</v>
      </c>
      <c r="E394" s="832" t="s">
        <v>2013</v>
      </c>
      <c r="F394" s="849">
        <v>6</v>
      </c>
      <c r="G394" s="849">
        <v>87042</v>
      </c>
      <c r="H394" s="849">
        <v>0.9998851261315076</v>
      </c>
      <c r="I394" s="849">
        <v>14507</v>
      </c>
      <c r="J394" s="849">
        <v>6</v>
      </c>
      <c r="K394" s="849">
        <v>87052</v>
      </c>
      <c r="L394" s="849">
        <v>1</v>
      </c>
      <c r="M394" s="849">
        <v>14508.666666666666</v>
      </c>
      <c r="N394" s="849">
        <v>6</v>
      </c>
      <c r="O394" s="849">
        <v>87090</v>
      </c>
      <c r="P394" s="837">
        <v>1.000436520700271</v>
      </c>
      <c r="Q394" s="850">
        <v>14515</v>
      </c>
    </row>
    <row r="395" spans="1:17" ht="14.45" customHeight="1" x14ac:dyDescent="0.2">
      <c r="A395" s="831" t="s">
        <v>2100</v>
      </c>
      <c r="B395" s="832" t="s">
        <v>1828</v>
      </c>
      <c r="C395" s="832" t="s">
        <v>1897</v>
      </c>
      <c r="D395" s="832" t="s">
        <v>1954</v>
      </c>
      <c r="E395" s="832" t="s">
        <v>1955</v>
      </c>
      <c r="F395" s="849"/>
      <c r="G395" s="849"/>
      <c r="H395" s="849"/>
      <c r="I395" s="849"/>
      <c r="J395" s="849">
        <v>1</v>
      </c>
      <c r="K395" s="849">
        <v>510</v>
      </c>
      <c r="L395" s="849">
        <v>1</v>
      </c>
      <c r="M395" s="849">
        <v>510</v>
      </c>
      <c r="N395" s="849"/>
      <c r="O395" s="849"/>
      <c r="P395" s="837"/>
      <c r="Q395" s="850"/>
    </row>
    <row r="396" spans="1:17" ht="14.45" customHeight="1" x14ac:dyDescent="0.2">
      <c r="A396" s="831" t="s">
        <v>2101</v>
      </c>
      <c r="B396" s="832" t="s">
        <v>1828</v>
      </c>
      <c r="C396" s="832" t="s">
        <v>1829</v>
      </c>
      <c r="D396" s="832" t="s">
        <v>1995</v>
      </c>
      <c r="E396" s="832" t="s">
        <v>1994</v>
      </c>
      <c r="F396" s="849">
        <v>0.8</v>
      </c>
      <c r="G396" s="849">
        <v>1455.23</v>
      </c>
      <c r="H396" s="849">
        <v>1.0253947674377637</v>
      </c>
      <c r="I396" s="849">
        <v>1819.0374999999999</v>
      </c>
      <c r="J396" s="849">
        <v>1.1000000000000001</v>
      </c>
      <c r="K396" s="849">
        <v>1419.19</v>
      </c>
      <c r="L396" s="849">
        <v>1</v>
      </c>
      <c r="M396" s="849">
        <v>1290.1727272727271</v>
      </c>
      <c r="N396" s="849"/>
      <c r="O396" s="849"/>
      <c r="P396" s="837"/>
      <c r="Q396" s="850"/>
    </row>
    <row r="397" spans="1:17" ht="14.45" customHeight="1" x14ac:dyDescent="0.2">
      <c r="A397" s="831" t="s">
        <v>2101</v>
      </c>
      <c r="B397" s="832" t="s">
        <v>1828</v>
      </c>
      <c r="C397" s="832" t="s">
        <v>1829</v>
      </c>
      <c r="D397" s="832" t="s">
        <v>1996</v>
      </c>
      <c r="E397" s="832" t="s">
        <v>1997</v>
      </c>
      <c r="F397" s="849">
        <v>0.03</v>
      </c>
      <c r="G397" s="849">
        <v>22.59</v>
      </c>
      <c r="H397" s="849"/>
      <c r="I397" s="849">
        <v>753</v>
      </c>
      <c r="J397" s="849"/>
      <c r="K397" s="849"/>
      <c r="L397" s="849"/>
      <c r="M397" s="849"/>
      <c r="N397" s="849"/>
      <c r="O397" s="849"/>
      <c r="P397" s="837"/>
      <c r="Q397" s="850"/>
    </row>
    <row r="398" spans="1:17" ht="14.45" customHeight="1" x14ac:dyDescent="0.2">
      <c r="A398" s="831" t="s">
        <v>2101</v>
      </c>
      <c r="B398" s="832" t="s">
        <v>1828</v>
      </c>
      <c r="C398" s="832" t="s">
        <v>1832</v>
      </c>
      <c r="D398" s="832" t="s">
        <v>1843</v>
      </c>
      <c r="E398" s="832" t="s">
        <v>1844</v>
      </c>
      <c r="F398" s="849">
        <v>711</v>
      </c>
      <c r="G398" s="849">
        <v>3761.19</v>
      </c>
      <c r="H398" s="849"/>
      <c r="I398" s="849">
        <v>5.29</v>
      </c>
      <c r="J398" s="849"/>
      <c r="K398" s="849"/>
      <c r="L398" s="849"/>
      <c r="M398" s="849"/>
      <c r="N398" s="849"/>
      <c r="O398" s="849"/>
      <c r="P398" s="837"/>
      <c r="Q398" s="850"/>
    </row>
    <row r="399" spans="1:17" ht="14.45" customHeight="1" x14ac:dyDescent="0.2">
      <c r="A399" s="831" t="s">
        <v>2101</v>
      </c>
      <c r="B399" s="832" t="s">
        <v>1828</v>
      </c>
      <c r="C399" s="832" t="s">
        <v>1832</v>
      </c>
      <c r="D399" s="832" t="s">
        <v>1867</v>
      </c>
      <c r="E399" s="832" t="s">
        <v>1868</v>
      </c>
      <c r="F399" s="849"/>
      <c r="G399" s="849"/>
      <c r="H399" s="849"/>
      <c r="I399" s="849"/>
      <c r="J399" s="849">
        <v>650</v>
      </c>
      <c r="K399" s="849">
        <v>2437.5</v>
      </c>
      <c r="L399" s="849">
        <v>1</v>
      </c>
      <c r="M399" s="849">
        <v>3.75</v>
      </c>
      <c r="N399" s="849">
        <v>687</v>
      </c>
      <c r="O399" s="849">
        <v>2514.42</v>
      </c>
      <c r="P399" s="837">
        <v>1.031556923076923</v>
      </c>
      <c r="Q399" s="850">
        <v>3.66</v>
      </c>
    </row>
    <row r="400" spans="1:17" ht="14.45" customHeight="1" x14ac:dyDescent="0.2">
      <c r="A400" s="831" t="s">
        <v>2101</v>
      </c>
      <c r="B400" s="832" t="s">
        <v>1828</v>
      </c>
      <c r="C400" s="832" t="s">
        <v>1832</v>
      </c>
      <c r="D400" s="832" t="s">
        <v>2000</v>
      </c>
      <c r="E400" s="832" t="s">
        <v>2001</v>
      </c>
      <c r="F400" s="849">
        <v>354</v>
      </c>
      <c r="G400" s="849">
        <v>11982.900000000001</v>
      </c>
      <c r="H400" s="849">
        <v>0.4545106279680175</v>
      </c>
      <c r="I400" s="849">
        <v>33.85</v>
      </c>
      <c r="J400" s="849">
        <v>773</v>
      </c>
      <c r="K400" s="849">
        <v>26364.400000000001</v>
      </c>
      <c r="L400" s="849">
        <v>1</v>
      </c>
      <c r="M400" s="849">
        <v>34.106597671410093</v>
      </c>
      <c r="N400" s="849">
        <v>200</v>
      </c>
      <c r="O400" s="849">
        <v>6824</v>
      </c>
      <c r="P400" s="837">
        <v>0.25883388205307156</v>
      </c>
      <c r="Q400" s="850">
        <v>34.119999999999997</v>
      </c>
    </row>
    <row r="401" spans="1:17" ht="14.45" customHeight="1" x14ac:dyDescent="0.2">
      <c r="A401" s="831" t="s">
        <v>2101</v>
      </c>
      <c r="B401" s="832" t="s">
        <v>1828</v>
      </c>
      <c r="C401" s="832" t="s">
        <v>1832</v>
      </c>
      <c r="D401" s="832" t="s">
        <v>1875</v>
      </c>
      <c r="E401" s="832" t="s">
        <v>1876</v>
      </c>
      <c r="F401" s="849"/>
      <c r="G401" s="849"/>
      <c r="H401" s="849"/>
      <c r="I401" s="849"/>
      <c r="J401" s="849">
        <v>100</v>
      </c>
      <c r="K401" s="849">
        <v>2074</v>
      </c>
      <c r="L401" s="849">
        <v>1</v>
      </c>
      <c r="M401" s="849">
        <v>20.74</v>
      </c>
      <c r="N401" s="849"/>
      <c r="O401" s="849"/>
      <c r="P401" s="837"/>
      <c r="Q401" s="850"/>
    </row>
    <row r="402" spans="1:17" ht="14.45" customHeight="1" x14ac:dyDescent="0.2">
      <c r="A402" s="831" t="s">
        <v>2101</v>
      </c>
      <c r="B402" s="832" t="s">
        <v>1828</v>
      </c>
      <c r="C402" s="832" t="s">
        <v>1897</v>
      </c>
      <c r="D402" s="832" t="s">
        <v>1900</v>
      </c>
      <c r="E402" s="832" t="s">
        <v>1901</v>
      </c>
      <c r="F402" s="849">
        <v>1</v>
      </c>
      <c r="G402" s="849">
        <v>444</v>
      </c>
      <c r="H402" s="849"/>
      <c r="I402" s="849">
        <v>444</v>
      </c>
      <c r="J402" s="849"/>
      <c r="K402" s="849"/>
      <c r="L402" s="849"/>
      <c r="M402" s="849"/>
      <c r="N402" s="849"/>
      <c r="O402" s="849"/>
      <c r="P402" s="837"/>
      <c r="Q402" s="850"/>
    </row>
    <row r="403" spans="1:17" ht="14.45" customHeight="1" x14ac:dyDescent="0.2">
      <c r="A403" s="831" t="s">
        <v>2101</v>
      </c>
      <c r="B403" s="832" t="s">
        <v>1828</v>
      </c>
      <c r="C403" s="832" t="s">
        <v>1897</v>
      </c>
      <c r="D403" s="832" t="s">
        <v>1930</v>
      </c>
      <c r="E403" s="832" t="s">
        <v>1931</v>
      </c>
      <c r="F403" s="849"/>
      <c r="G403" s="849"/>
      <c r="H403" s="849"/>
      <c r="I403" s="849"/>
      <c r="J403" s="849">
        <v>1</v>
      </c>
      <c r="K403" s="849">
        <v>717</v>
      </c>
      <c r="L403" s="849">
        <v>1</v>
      </c>
      <c r="M403" s="849">
        <v>717</v>
      </c>
      <c r="N403" s="849"/>
      <c r="O403" s="849"/>
      <c r="P403" s="837"/>
      <c r="Q403" s="850"/>
    </row>
    <row r="404" spans="1:17" ht="14.45" customHeight="1" x14ac:dyDescent="0.2">
      <c r="A404" s="831" t="s">
        <v>2101</v>
      </c>
      <c r="B404" s="832" t="s">
        <v>1828</v>
      </c>
      <c r="C404" s="832" t="s">
        <v>1897</v>
      </c>
      <c r="D404" s="832" t="s">
        <v>1934</v>
      </c>
      <c r="E404" s="832" t="s">
        <v>1935</v>
      </c>
      <c r="F404" s="849">
        <v>2</v>
      </c>
      <c r="G404" s="849">
        <v>3650</v>
      </c>
      <c r="H404" s="849">
        <v>0.9994523548740416</v>
      </c>
      <c r="I404" s="849">
        <v>1825</v>
      </c>
      <c r="J404" s="849">
        <v>2</v>
      </c>
      <c r="K404" s="849">
        <v>3652</v>
      </c>
      <c r="L404" s="849">
        <v>1</v>
      </c>
      <c r="M404" s="849">
        <v>1826</v>
      </c>
      <c r="N404" s="849">
        <v>2</v>
      </c>
      <c r="O404" s="849">
        <v>3662</v>
      </c>
      <c r="P404" s="837">
        <v>1.0027382256297919</v>
      </c>
      <c r="Q404" s="850">
        <v>1831</v>
      </c>
    </row>
    <row r="405" spans="1:17" ht="14.45" customHeight="1" x14ac:dyDescent="0.2">
      <c r="A405" s="831" t="s">
        <v>2101</v>
      </c>
      <c r="B405" s="832" t="s">
        <v>1828</v>
      </c>
      <c r="C405" s="832" t="s">
        <v>1897</v>
      </c>
      <c r="D405" s="832" t="s">
        <v>1936</v>
      </c>
      <c r="E405" s="832" t="s">
        <v>1937</v>
      </c>
      <c r="F405" s="849">
        <v>2</v>
      </c>
      <c r="G405" s="849">
        <v>858</v>
      </c>
      <c r="H405" s="849"/>
      <c r="I405" s="849">
        <v>429</v>
      </c>
      <c r="J405" s="849"/>
      <c r="K405" s="849"/>
      <c r="L405" s="849"/>
      <c r="M405" s="849"/>
      <c r="N405" s="849"/>
      <c r="O405" s="849"/>
      <c r="P405" s="837"/>
      <c r="Q405" s="850"/>
    </row>
    <row r="406" spans="1:17" ht="14.45" customHeight="1" x14ac:dyDescent="0.2">
      <c r="A406" s="831" t="s">
        <v>2101</v>
      </c>
      <c r="B406" s="832" t="s">
        <v>1828</v>
      </c>
      <c r="C406" s="832" t="s">
        <v>1897</v>
      </c>
      <c r="D406" s="832" t="s">
        <v>2012</v>
      </c>
      <c r="E406" s="832" t="s">
        <v>2013</v>
      </c>
      <c r="F406" s="849">
        <v>2</v>
      </c>
      <c r="G406" s="849">
        <v>29014</v>
      </c>
      <c r="H406" s="849">
        <v>0.99989661233070271</v>
      </c>
      <c r="I406" s="849">
        <v>14507</v>
      </c>
      <c r="J406" s="849">
        <v>2</v>
      </c>
      <c r="K406" s="849">
        <v>29017</v>
      </c>
      <c r="L406" s="849">
        <v>1</v>
      </c>
      <c r="M406" s="849">
        <v>14508.5</v>
      </c>
      <c r="N406" s="849">
        <v>1</v>
      </c>
      <c r="O406" s="849">
        <v>14515</v>
      </c>
      <c r="P406" s="837">
        <v>0.50022400661681088</v>
      </c>
      <c r="Q406" s="850">
        <v>14515</v>
      </c>
    </row>
    <row r="407" spans="1:17" ht="14.45" customHeight="1" x14ac:dyDescent="0.2">
      <c r="A407" s="831" t="s">
        <v>2101</v>
      </c>
      <c r="B407" s="832" t="s">
        <v>1828</v>
      </c>
      <c r="C407" s="832" t="s">
        <v>1897</v>
      </c>
      <c r="D407" s="832" t="s">
        <v>1952</v>
      </c>
      <c r="E407" s="832" t="s">
        <v>1953</v>
      </c>
      <c r="F407" s="849"/>
      <c r="G407" s="849"/>
      <c r="H407" s="849"/>
      <c r="I407" s="849"/>
      <c r="J407" s="849">
        <v>1</v>
      </c>
      <c r="K407" s="849">
        <v>1343</v>
      </c>
      <c r="L407" s="849">
        <v>1</v>
      </c>
      <c r="M407" s="849">
        <v>1343</v>
      </c>
      <c r="N407" s="849">
        <v>1</v>
      </c>
      <c r="O407" s="849">
        <v>1347</v>
      </c>
      <c r="P407" s="837">
        <v>1.0029784065524945</v>
      </c>
      <c r="Q407" s="850">
        <v>1347</v>
      </c>
    </row>
    <row r="408" spans="1:17" ht="14.45" customHeight="1" x14ac:dyDescent="0.2">
      <c r="A408" s="831" t="s">
        <v>2102</v>
      </c>
      <c r="B408" s="832" t="s">
        <v>1828</v>
      </c>
      <c r="C408" s="832" t="s">
        <v>1829</v>
      </c>
      <c r="D408" s="832" t="s">
        <v>1990</v>
      </c>
      <c r="E408" s="832" t="s">
        <v>1991</v>
      </c>
      <c r="F408" s="849">
        <v>0.85</v>
      </c>
      <c r="G408" s="849">
        <v>1708.19</v>
      </c>
      <c r="H408" s="849"/>
      <c r="I408" s="849">
        <v>2009.6352941176472</v>
      </c>
      <c r="J408" s="849"/>
      <c r="K408" s="849"/>
      <c r="L408" s="849"/>
      <c r="M408" s="849"/>
      <c r="N408" s="849"/>
      <c r="O408" s="849"/>
      <c r="P408" s="837"/>
      <c r="Q408" s="850"/>
    </row>
    <row r="409" spans="1:17" ht="14.45" customHeight="1" x14ac:dyDescent="0.2">
      <c r="A409" s="831" t="s">
        <v>2102</v>
      </c>
      <c r="B409" s="832" t="s">
        <v>1828</v>
      </c>
      <c r="C409" s="832" t="s">
        <v>1829</v>
      </c>
      <c r="D409" s="832" t="s">
        <v>1995</v>
      </c>
      <c r="E409" s="832" t="s">
        <v>1994</v>
      </c>
      <c r="F409" s="849">
        <v>2.0999999999999996</v>
      </c>
      <c r="G409" s="849">
        <v>3819.98</v>
      </c>
      <c r="H409" s="849">
        <v>1.5905714428473876</v>
      </c>
      <c r="I409" s="849">
        <v>1819.0380952380956</v>
      </c>
      <c r="J409" s="849">
        <v>1.7999999999999998</v>
      </c>
      <c r="K409" s="849">
        <v>2401.64</v>
      </c>
      <c r="L409" s="849">
        <v>1</v>
      </c>
      <c r="M409" s="849">
        <v>1334.2444444444445</v>
      </c>
      <c r="N409" s="849"/>
      <c r="O409" s="849"/>
      <c r="P409" s="837"/>
      <c r="Q409" s="850"/>
    </row>
    <row r="410" spans="1:17" ht="14.45" customHeight="1" x14ac:dyDescent="0.2">
      <c r="A410" s="831" t="s">
        <v>2102</v>
      </c>
      <c r="B410" s="832" t="s">
        <v>1828</v>
      </c>
      <c r="C410" s="832" t="s">
        <v>1829</v>
      </c>
      <c r="D410" s="832" t="s">
        <v>1996</v>
      </c>
      <c r="E410" s="832" t="s">
        <v>1997</v>
      </c>
      <c r="F410" s="849">
        <v>0.1</v>
      </c>
      <c r="G410" s="849">
        <v>90.38</v>
      </c>
      <c r="H410" s="849"/>
      <c r="I410" s="849">
        <v>903.8</v>
      </c>
      <c r="J410" s="849"/>
      <c r="K410" s="849"/>
      <c r="L410" s="849"/>
      <c r="M410" s="849"/>
      <c r="N410" s="849"/>
      <c r="O410" s="849"/>
      <c r="P410" s="837"/>
      <c r="Q410" s="850"/>
    </row>
    <row r="411" spans="1:17" ht="14.45" customHeight="1" x14ac:dyDescent="0.2">
      <c r="A411" s="831" t="s">
        <v>2102</v>
      </c>
      <c r="B411" s="832" t="s">
        <v>1828</v>
      </c>
      <c r="C411" s="832" t="s">
        <v>1832</v>
      </c>
      <c r="D411" s="832" t="s">
        <v>1837</v>
      </c>
      <c r="E411" s="832" t="s">
        <v>1838</v>
      </c>
      <c r="F411" s="849">
        <v>540</v>
      </c>
      <c r="G411" s="849">
        <v>3866.3999999999996</v>
      </c>
      <c r="H411" s="849">
        <v>0.42712032919992265</v>
      </c>
      <c r="I411" s="849">
        <v>7.1599999999999993</v>
      </c>
      <c r="J411" s="849">
        <v>1255</v>
      </c>
      <c r="K411" s="849">
        <v>9052.25</v>
      </c>
      <c r="L411" s="849">
        <v>1</v>
      </c>
      <c r="M411" s="849">
        <v>7.2129482071713147</v>
      </c>
      <c r="N411" s="849">
        <v>464</v>
      </c>
      <c r="O411" s="849">
        <v>3370.65</v>
      </c>
      <c r="P411" s="837">
        <v>0.37235493937971226</v>
      </c>
      <c r="Q411" s="850">
        <v>7.2643318965517247</v>
      </c>
    </row>
    <row r="412" spans="1:17" ht="14.45" customHeight="1" x14ac:dyDescent="0.2">
      <c r="A412" s="831" t="s">
        <v>2102</v>
      </c>
      <c r="B412" s="832" t="s">
        <v>1828</v>
      </c>
      <c r="C412" s="832" t="s">
        <v>1832</v>
      </c>
      <c r="D412" s="832" t="s">
        <v>1843</v>
      </c>
      <c r="E412" s="832" t="s">
        <v>1844</v>
      </c>
      <c r="F412" s="849">
        <v>1098</v>
      </c>
      <c r="G412" s="849">
        <v>5831.7800000000007</v>
      </c>
      <c r="H412" s="849">
        <v>3.5639823749778472</v>
      </c>
      <c r="I412" s="849">
        <v>5.3112750455373412</v>
      </c>
      <c r="J412" s="849">
        <v>307</v>
      </c>
      <c r="K412" s="849">
        <v>1636.31</v>
      </c>
      <c r="L412" s="849">
        <v>1</v>
      </c>
      <c r="M412" s="849">
        <v>5.33</v>
      </c>
      <c r="N412" s="849">
        <v>341</v>
      </c>
      <c r="O412" s="849">
        <v>1831.17</v>
      </c>
      <c r="P412" s="837">
        <v>1.1190850144532516</v>
      </c>
      <c r="Q412" s="850">
        <v>5.37</v>
      </c>
    </row>
    <row r="413" spans="1:17" ht="14.45" customHeight="1" x14ac:dyDescent="0.2">
      <c r="A413" s="831" t="s">
        <v>2102</v>
      </c>
      <c r="B413" s="832" t="s">
        <v>1828</v>
      </c>
      <c r="C413" s="832" t="s">
        <v>1832</v>
      </c>
      <c r="D413" s="832" t="s">
        <v>1857</v>
      </c>
      <c r="E413" s="832" t="s">
        <v>1858</v>
      </c>
      <c r="F413" s="849"/>
      <c r="G413" s="849"/>
      <c r="H413" s="849"/>
      <c r="I413" s="849"/>
      <c r="J413" s="849">
        <v>590</v>
      </c>
      <c r="K413" s="849">
        <v>11829.5</v>
      </c>
      <c r="L413" s="849">
        <v>1</v>
      </c>
      <c r="M413" s="849">
        <v>20.05</v>
      </c>
      <c r="N413" s="849">
        <v>1120</v>
      </c>
      <c r="O413" s="849">
        <v>22712.5</v>
      </c>
      <c r="P413" s="837">
        <v>1.9199881651802697</v>
      </c>
      <c r="Q413" s="850">
        <v>20.279017857142858</v>
      </c>
    </row>
    <row r="414" spans="1:17" ht="14.45" customHeight="1" x14ac:dyDescent="0.2">
      <c r="A414" s="831" t="s">
        <v>2102</v>
      </c>
      <c r="B414" s="832" t="s">
        <v>1828</v>
      </c>
      <c r="C414" s="832" t="s">
        <v>1832</v>
      </c>
      <c r="D414" s="832" t="s">
        <v>1863</v>
      </c>
      <c r="E414" s="832" t="s">
        <v>1864</v>
      </c>
      <c r="F414" s="849">
        <v>2</v>
      </c>
      <c r="G414" s="849">
        <v>3973.3</v>
      </c>
      <c r="H414" s="849">
        <v>0.40015710998202297</v>
      </c>
      <c r="I414" s="849">
        <v>1986.65</v>
      </c>
      <c r="J414" s="849">
        <v>5</v>
      </c>
      <c r="K414" s="849">
        <v>9929.35</v>
      </c>
      <c r="L414" s="849">
        <v>1</v>
      </c>
      <c r="M414" s="849">
        <v>1985.8700000000001</v>
      </c>
      <c r="N414" s="849">
        <v>2</v>
      </c>
      <c r="O414" s="849">
        <v>3663.0699999999997</v>
      </c>
      <c r="P414" s="837">
        <v>0.3689133729801044</v>
      </c>
      <c r="Q414" s="850">
        <v>1831.5349999999999</v>
      </c>
    </row>
    <row r="415" spans="1:17" ht="14.45" customHeight="1" x14ac:dyDescent="0.2">
      <c r="A415" s="831" t="s">
        <v>2102</v>
      </c>
      <c r="B415" s="832" t="s">
        <v>1828</v>
      </c>
      <c r="C415" s="832" t="s">
        <v>1832</v>
      </c>
      <c r="D415" s="832" t="s">
        <v>1867</v>
      </c>
      <c r="E415" s="832" t="s">
        <v>1868</v>
      </c>
      <c r="F415" s="849">
        <v>3673</v>
      </c>
      <c r="G415" s="849">
        <v>13805.189999999999</v>
      </c>
      <c r="H415" s="849">
        <v>2.3751763507608024</v>
      </c>
      <c r="I415" s="849">
        <v>3.7585597604138301</v>
      </c>
      <c r="J415" s="849">
        <v>1528</v>
      </c>
      <c r="K415" s="849">
        <v>5812.2800000000007</v>
      </c>
      <c r="L415" s="849">
        <v>1</v>
      </c>
      <c r="M415" s="849">
        <v>3.8038481675392672</v>
      </c>
      <c r="N415" s="849">
        <v>715</v>
      </c>
      <c r="O415" s="849">
        <v>2759.9</v>
      </c>
      <c r="P415" s="837">
        <v>0.47483947779528857</v>
      </c>
      <c r="Q415" s="850">
        <v>3.8600000000000003</v>
      </c>
    </row>
    <row r="416" spans="1:17" ht="14.45" customHeight="1" x14ac:dyDescent="0.2">
      <c r="A416" s="831" t="s">
        <v>2102</v>
      </c>
      <c r="B416" s="832" t="s">
        <v>1828</v>
      </c>
      <c r="C416" s="832" t="s">
        <v>1832</v>
      </c>
      <c r="D416" s="832" t="s">
        <v>2000</v>
      </c>
      <c r="E416" s="832" t="s">
        <v>2001</v>
      </c>
      <c r="F416" s="849">
        <v>1399</v>
      </c>
      <c r="G416" s="849">
        <v>47224.36</v>
      </c>
      <c r="H416" s="849">
        <v>1.2419746573247517</v>
      </c>
      <c r="I416" s="849">
        <v>33.755796997855612</v>
      </c>
      <c r="J416" s="849">
        <v>1114</v>
      </c>
      <c r="K416" s="849">
        <v>38023.61</v>
      </c>
      <c r="L416" s="849">
        <v>1</v>
      </c>
      <c r="M416" s="849">
        <v>34.132504488330341</v>
      </c>
      <c r="N416" s="849">
        <v>134</v>
      </c>
      <c r="O416" s="849">
        <v>4553.32</v>
      </c>
      <c r="P416" s="837">
        <v>0.11974980807976937</v>
      </c>
      <c r="Q416" s="850">
        <v>33.979999999999997</v>
      </c>
    </row>
    <row r="417" spans="1:17" ht="14.45" customHeight="1" x14ac:dyDescent="0.2">
      <c r="A417" s="831" t="s">
        <v>2102</v>
      </c>
      <c r="B417" s="832" t="s">
        <v>1828</v>
      </c>
      <c r="C417" s="832" t="s">
        <v>1832</v>
      </c>
      <c r="D417" s="832" t="s">
        <v>2002</v>
      </c>
      <c r="E417" s="832" t="s">
        <v>2003</v>
      </c>
      <c r="F417" s="849">
        <v>1</v>
      </c>
      <c r="G417" s="849">
        <v>57.78</v>
      </c>
      <c r="H417" s="849"/>
      <c r="I417" s="849">
        <v>57.78</v>
      </c>
      <c r="J417" s="849"/>
      <c r="K417" s="849"/>
      <c r="L417" s="849"/>
      <c r="M417" s="849"/>
      <c r="N417" s="849"/>
      <c r="O417" s="849"/>
      <c r="P417" s="837"/>
      <c r="Q417" s="850"/>
    </row>
    <row r="418" spans="1:17" ht="14.45" customHeight="1" x14ac:dyDescent="0.2">
      <c r="A418" s="831" t="s">
        <v>2102</v>
      </c>
      <c r="B418" s="832" t="s">
        <v>1828</v>
      </c>
      <c r="C418" s="832" t="s">
        <v>1832</v>
      </c>
      <c r="D418" s="832" t="s">
        <v>1881</v>
      </c>
      <c r="E418" s="832" t="s">
        <v>1882</v>
      </c>
      <c r="F418" s="849"/>
      <c r="G418" s="849"/>
      <c r="H418" s="849"/>
      <c r="I418" s="849"/>
      <c r="J418" s="849">
        <v>745</v>
      </c>
      <c r="K418" s="849">
        <v>14780.8</v>
      </c>
      <c r="L418" s="849">
        <v>1</v>
      </c>
      <c r="M418" s="849">
        <v>19.84</v>
      </c>
      <c r="N418" s="849"/>
      <c r="O418" s="849"/>
      <c r="P418" s="837"/>
      <c r="Q418" s="850"/>
    </row>
    <row r="419" spans="1:17" ht="14.45" customHeight="1" x14ac:dyDescent="0.2">
      <c r="A419" s="831" t="s">
        <v>2102</v>
      </c>
      <c r="B419" s="832" t="s">
        <v>1828</v>
      </c>
      <c r="C419" s="832" t="s">
        <v>1897</v>
      </c>
      <c r="D419" s="832" t="s">
        <v>1900</v>
      </c>
      <c r="E419" s="832" t="s">
        <v>1901</v>
      </c>
      <c r="F419" s="849">
        <v>1</v>
      </c>
      <c r="G419" s="849">
        <v>444</v>
      </c>
      <c r="H419" s="849"/>
      <c r="I419" s="849">
        <v>444</v>
      </c>
      <c r="J419" s="849"/>
      <c r="K419" s="849"/>
      <c r="L419" s="849"/>
      <c r="M419" s="849"/>
      <c r="N419" s="849"/>
      <c r="O419" s="849"/>
      <c r="P419" s="837"/>
      <c r="Q419" s="850"/>
    </row>
    <row r="420" spans="1:17" ht="14.45" customHeight="1" x14ac:dyDescent="0.2">
      <c r="A420" s="831" t="s">
        <v>2102</v>
      </c>
      <c r="B420" s="832" t="s">
        <v>1828</v>
      </c>
      <c r="C420" s="832" t="s">
        <v>1897</v>
      </c>
      <c r="D420" s="832" t="s">
        <v>1924</v>
      </c>
      <c r="E420" s="832" t="s">
        <v>1925</v>
      </c>
      <c r="F420" s="849">
        <v>1</v>
      </c>
      <c r="G420" s="849">
        <v>1213</v>
      </c>
      <c r="H420" s="849">
        <v>0.99917627677100496</v>
      </c>
      <c r="I420" s="849">
        <v>1213</v>
      </c>
      <c r="J420" s="849">
        <v>1</v>
      </c>
      <c r="K420" s="849">
        <v>1214</v>
      </c>
      <c r="L420" s="849">
        <v>1</v>
      </c>
      <c r="M420" s="849">
        <v>1214</v>
      </c>
      <c r="N420" s="849"/>
      <c r="O420" s="849"/>
      <c r="P420" s="837"/>
      <c r="Q420" s="850"/>
    </row>
    <row r="421" spans="1:17" ht="14.45" customHeight="1" x14ac:dyDescent="0.2">
      <c r="A421" s="831" t="s">
        <v>2102</v>
      </c>
      <c r="B421" s="832" t="s">
        <v>1828</v>
      </c>
      <c r="C421" s="832" t="s">
        <v>1897</v>
      </c>
      <c r="D421" s="832" t="s">
        <v>1928</v>
      </c>
      <c r="E421" s="832" t="s">
        <v>1929</v>
      </c>
      <c r="F421" s="849">
        <v>2</v>
      </c>
      <c r="G421" s="849">
        <v>1364</v>
      </c>
      <c r="H421" s="849">
        <v>0.4</v>
      </c>
      <c r="I421" s="849">
        <v>682</v>
      </c>
      <c r="J421" s="849">
        <v>5</v>
      </c>
      <c r="K421" s="849">
        <v>3410</v>
      </c>
      <c r="L421" s="849">
        <v>1</v>
      </c>
      <c r="M421" s="849">
        <v>682</v>
      </c>
      <c r="N421" s="849">
        <v>2</v>
      </c>
      <c r="O421" s="849">
        <v>1370</v>
      </c>
      <c r="P421" s="837">
        <v>0.40175953079178883</v>
      </c>
      <c r="Q421" s="850">
        <v>685</v>
      </c>
    </row>
    <row r="422" spans="1:17" ht="14.45" customHeight="1" x14ac:dyDescent="0.2">
      <c r="A422" s="831" t="s">
        <v>2102</v>
      </c>
      <c r="B422" s="832" t="s">
        <v>1828</v>
      </c>
      <c r="C422" s="832" t="s">
        <v>1897</v>
      </c>
      <c r="D422" s="832" t="s">
        <v>1932</v>
      </c>
      <c r="E422" s="832" t="s">
        <v>1933</v>
      </c>
      <c r="F422" s="849">
        <v>1</v>
      </c>
      <c r="G422" s="849">
        <v>2638</v>
      </c>
      <c r="H422" s="849"/>
      <c r="I422" s="849">
        <v>2638</v>
      </c>
      <c r="J422" s="849"/>
      <c r="K422" s="849"/>
      <c r="L422" s="849"/>
      <c r="M422" s="849"/>
      <c r="N422" s="849"/>
      <c r="O422" s="849"/>
      <c r="P422" s="837"/>
      <c r="Q422" s="850"/>
    </row>
    <row r="423" spans="1:17" ht="14.45" customHeight="1" x14ac:dyDescent="0.2">
      <c r="A423" s="831" t="s">
        <v>2102</v>
      </c>
      <c r="B423" s="832" t="s">
        <v>1828</v>
      </c>
      <c r="C423" s="832" t="s">
        <v>1897</v>
      </c>
      <c r="D423" s="832" t="s">
        <v>1934</v>
      </c>
      <c r="E423" s="832" t="s">
        <v>1935</v>
      </c>
      <c r="F423" s="849">
        <v>19</v>
      </c>
      <c r="G423" s="849">
        <v>34675</v>
      </c>
      <c r="H423" s="849">
        <v>1.582466228550566</v>
      </c>
      <c r="I423" s="849">
        <v>1825</v>
      </c>
      <c r="J423" s="849">
        <v>12</v>
      </c>
      <c r="K423" s="849">
        <v>21912</v>
      </c>
      <c r="L423" s="849">
        <v>1</v>
      </c>
      <c r="M423" s="849">
        <v>1826</v>
      </c>
      <c r="N423" s="849">
        <v>11</v>
      </c>
      <c r="O423" s="849">
        <v>20141</v>
      </c>
      <c r="P423" s="837">
        <v>0.91917670682730923</v>
      </c>
      <c r="Q423" s="850">
        <v>1831</v>
      </c>
    </row>
    <row r="424" spans="1:17" ht="14.45" customHeight="1" x14ac:dyDescent="0.2">
      <c r="A424" s="831" t="s">
        <v>2102</v>
      </c>
      <c r="B424" s="832" t="s">
        <v>1828</v>
      </c>
      <c r="C424" s="832" t="s">
        <v>1897</v>
      </c>
      <c r="D424" s="832" t="s">
        <v>1936</v>
      </c>
      <c r="E424" s="832" t="s">
        <v>1937</v>
      </c>
      <c r="F424" s="849">
        <v>5</v>
      </c>
      <c r="G424" s="849">
        <v>2145</v>
      </c>
      <c r="H424" s="849">
        <v>2.4941860465116279</v>
      </c>
      <c r="I424" s="849">
        <v>429</v>
      </c>
      <c r="J424" s="849">
        <v>2</v>
      </c>
      <c r="K424" s="849">
        <v>860</v>
      </c>
      <c r="L424" s="849">
        <v>1</v>
      </c>
      <c r="M424" s="849">
        <v>430</v>
      </c>
      <c r="N424" s="849">
        <v>3</v>
      </c>
      <c r="O424" s="849">
        <v>1293</v>
      </c>
      <c r="P424" s="837">
        <v>1.5034883720930232</v>
      </c>
      <c r="Q424" s="850">
        <v>431</v>
      </c>
    </row>
    <row r="425" spans="1:17" ht="14.45" customHeight="1" x14ac:dyDescent="0.2">
      <c r="A425" s="831" t="s">
        <v>2102</v>
      </c>
      <c r="B425" s="832" t="s">
        <v>1828</v>
      </c>
      <c r="C425" s="832" t="s">
        <v>1897</v>
      </c>
      <c r="D425" s="832" t="s">
        <v>2012</v>
      </c>
      <c r="E425" s="832" t="s">
        <v>2013</v>
      </c>
      <c r="F425" s="849">
        <v>7</v>
      </c>
      <c r="G425" s="849">
        <v>101549</v>
      </c>
      <c r="H425" s="849">
        <v>1.7497889204790213</v>
      </c>
      <c r="I425" s="849">
        <v>14507</v>
      </c>
      <c r="J425" s="849">
        <v>4</v>
      </c>
      <c r="K425" s="849">
        <v>58035</v>
      </c>
      <c r="L425" s="849">
        <v>1</v>
      </c>
      <c r="M425" s="849">
        <v>14508.75</v>
      </c>
      <c r="N425" s="849">
        <v>1</v>
      </c>
      <c r="O425" s="849">
        <v>14515</v>
      </c>
      <c r="P425" s="837">
        <v>0.25010769363315238</v>
      </c>
      <c r="Q425" s="850">
        <v>14515</v>
      </c>
    </row>
    <row r="426" spans="1:17" ht="14.45" customHeight="1" x14ac:dyDescent="0.2">
      <c r="A426" s="831" t="s">
        <v>2102</v>
      </c>
      <c r="B426" s="832" t="s">
        <v>1828</v>
      </c>
      <c r="C426" s="832" t="s">
        <v>1897</v>
      </c>
      <c r="D426" s="832" t="s">
        <v>1946</v>
      </c>
      <c r="E426" s="832" t="s">
        <v>1947</v>
      </c>
      <c r="F426" s="849">
        <v>1</v>
      </c>
      <c r="G426" s="849">
        <v>610</v>
      </c>
      <c r="H426" s="849"/>
      <c r="I426" s="849">
        <v>610</v>
      </c>
      <c r="J426" s="849"/>
      <c r="K426" s="849"/>
      <c r="L426" s="849"/>
      <c r="M426" s="849"/>
      <c r="N426" s="849"/>
      <c r="O426" s="849"/>
      <c r="P426" s="837"/>
      <c r="Q426" s="850"/>
    </row>
    <row r="427" spans="1:17" ht="14.45" customHeight="1" x14ac:dyDescent="0.2">
      <c r="A427" s="831" t="s">
        <v>2102</v>
      </c>
      <c r="B427" s="832" t="s">
        <v>1828</v>
      </c>
      <c r="C427" s="832" t="s">
        <v>1897</v>
      </c>
      <c r="D427" s="832" t="s">
        <v>1952</v>
      </c>
      <c r="E427" s="832" t="s">
        <v>1953</v>
      </c>
      <c r="F427" s="849">
        <v>5</v>
      </c>
      <c r="G427" s="849">
        <v>6710</v>
      </c>
      <c r="H427" s="849">
        <v>2.4990689013035383</v>
      </c>
      <c r="I427" s="849">
        <v>1342</v>
      </c>
      <c r="J427" s="849">
        <v>2</v>
      </c>
      <c r="K427" s="849">
        <v>2685</v>
      </c>
      <c r="L427" s="849">
        <v>1</v>
      </c>
      <c r="M427" s="849">
        <v>1342.5</v>
      </c>
      <c r="N427" s="849">
        <v>1</v>
      </c>
      <c r="O427" s="849">
        <v>1347</v>
      </c>
      <c r="P427" s="837">
        <v>0.50167597765363126</v>
      </c>
      <c r="Q427" s="850">
        <v>1347</v>
      </c>
    </row>
    <row r="428" spans="1:17" ht="14.45" customHeight="1" x14ac:dyDescent="0.2">
      <c r="A428" s="831" t="s">
        <v>2102</v>
      </c>
      <c r="B428" s="832" t="s">
        <v>1828</v>
      </c>
      <c r="C428" s="832" t="s">
        <v>1897</v>
      </c>
      <c r="D428" s="832" t="s">
        <v>1954</v>
      </c>
      <c r="E428" s="832" t="s">
        <v>1955</v>
      </c>
      <c r="F428" s="849">
        <v>3</v>
      </c>
      <c r="G428" s="849">
        <v>1527</v>
      </c>
      <c r="H428" s="849">
        <v>0.42761131335760288</v>
      </c>
      <c r="I428" s="849">
        <v>509</v>
      </c>
      <c r="J428" s="849">
        <v>7</v>
      </c>
      <c r="K428" s="849">
        <v>3571</v>
      </c>
      <c r="L428" s="849">
        <v>1</v>
      </c>
      <c r="M428" s="849">
        <v>510.14285714285717</v>
      </c>
      <c r="N428" s="849">
        <v>3</v>
      </c>
      <c r="O428" s="849">
        <v>1536</v>
      </c>
      <c r="P428" s="837">
        <v>0.43013161579389525</v>
      </c>
      <c r="Q428" s="850">
        <v>512</v>
      </c>
    </row>
    <row r="429" spans="1:17" ht="14.45" customHeight="1" x14ac:dyDescent="0.2">
      <c r="A429" s="831" t="s">
        <v>2102</v>
      </c>
      <c r="B429" s="832" t="s">
        <v>1828</v>
      </c>
      <c r="C429" s="832" t="s">
        <v>1897</v>
      </c>
      <c r="D429" s="832" t="s">
        <v>1956</v>
      </c>
      <c r="E429" s="832" t="s">
        <v>1957</v>
      </c>
      <c r="F429" s="849"/>
      <c r="G429" s="849"/>
      <c r="H429" s="849"/>
      <c r="I429" s="849"/>
      <c r="J429" s="849">
        <v>1</v>
      </c>
      <c r="K429" s="849">
        <v>2333</v>
      </c>
      <c r="L429" s="849">
        <v>1</v>
      </c>
      <c r="M429" s="849">
        <v>2333</v>
      </c>
      <c r="N429" s="849">
        <v>2</v>
      </c>
      <c r="O429" s="849">
        <v>4684</v>
      </c>
      <c r="P429" s="837">
        <v>2.0077153879125591</v>
      </c>
      <c r="Q429" s="850">
        <v>2342</v>
      </c>
    </row>
    <row r="430" spans="1:17" ht="14.45" customHeight="1" x14ac:dyDescent="0.2">
      <c r="A430" s="831" t="s">
        <v>2102</v>
      </c>
      <c r="B430" s="832" t="s">
        <v>1828</v>
      </c>
      <c r="C430" s="832" t="s">
        <v>1897</v>
      </c>
      <c r="D430" s="832" t="s">
        <v>1958</v>
      </c>
      <c r="E430" s="832" t="s">
        <v>1959</v>
      </c>
      <c r="F430" s="849"/>
      <c r="G430" s="849"/>
      <c r="H430" s="849"/>
      <c r="I430" s="849"/>
      <c r="J430" s="849">
        <v>1</v>
      </c>
      <c r="K430" s="849">
        <v>2649</v>
      </c>
      <c r="L430" s="849">
        <v>1</v>
      </c>
      <c r="M430" s="849">
        <v>2649</v>
      </c>
      <c r="N430" s="849"/>
      <c r="O430" s="849"/>
      <c r="P430" s="837"/>
      <c r="Q430" s="850"/>
    </row>
    <row r="431" spans="1:17" ht="14.45" customHeight="1" x14ac:dyDescent="0.2">
      <c r="A431" s="831" t="s">
        <v>2102</v>
      </c>
      <c r="B431" s="832" t="s">
        <v>1828</v>
      </c>
      <c r="C431" s="832" t="s">
        <v>1897</v>
      </c>
      <c r="D431" s="832" t="s">
        <v>1976</v>
      </c>
      <c r="E431" s="832" t="s">
        <v>1977</v>
      </c>
      <c r="F431" s="849">
        <v>1</v>
      </c>
      <c r="G431" s="849">
        <v>719</v>
      </c>
      <c r="H431" s="849">
        <v>1</v>
      </c>
      <c r="I431" s="849">
        <v>719</v>
      </c>
      <c r="J431" s="849">
        <v>1</v>
      </c>
      <c r="K431" s="849">
        <v>719</v>
      </c>
      <c r="L431" s="849">
        <v>1</v>
      </c>
      <c r="M431" s="849">
        <v>719</v>
      </c>
      <c r="N431" s="849">
        <v>2</v>
      </c>
      <c r="O431" s="849">
        <v>1444</v>
      </c>
      <c r="P431" s="837">
        <v>2.0083449235048678</v>
      </c>
      <c r="Q431" s="850">
        <v>722</v>
      </c>
    </row>
    <row r="432" spans="1:17" ht="14.45" customHeight="1" x14ac:dyDescent="0.2">
      <c r="A432" s="831" t="s">
        <v>2103</v>
      </c>
      <c r="B432" s="832" t="s">
        <v>1828</v>
      </c>
      <c r="C432" s="832" t="s">
        <v>1829</v>
      </c>
      <c r="D432" s="832" t="s">
        <v>1995</v>
      </c>
      <c r="E432" s="832" t="s">
        <v>1994</v>
      </c>
      <c r="F432" s="849"/>
      <c r="G432" s="849"/>
      <c r="H432" s="849"/>
      <c r="I432" s="849"/>
      <c r="J432" s="849">
        <v>0.85000000000000009</v>
      </c>
      <c r="K432" s="849">
        <v>1080.78</v>
      </c>
      <c r="L432" s="849">
        <v>1</v>
      </c>
      <c r="M432" s="849">
        <v>1271.5058823529409</v>
      </c>
      <c r="N432" s="849"/>
      <c r="O432" s="849"/>
      <c r="P432" s="837"/>
      <c r="Q432" s="850"/>
    </row>
    <row r="433" spans="1:17" ht="14.45" customHeight="1" x14ac:dyDescent="0.2">
      <c r="A433" s="831" t="s">
        <v>2103</v>
      </c>
      <c r="B433" s="832" t="s">
        <v>1828</v>
      </c>
      <c r="C433" s="832" t="s">
        <v>1832</v>
      </c>
      <c r="D433" s="832" t="s">
        <v>1837</v>
      </c>
      <c r="E433" s="832" t="s">
        <v>1838</v>
      </c>
      <c r="F433" s="849"/>
      <c r="G433" s="849"/>
      <c r="H433" s="849"/>
      <c r="I433" s="849"/>
      <c r="J433" s="849">
        <v>430</v>
      </c>
      <c r="K433" s="849">
        <v>3091.7</v>
      </c>
      <c r="L433" s="849">
        <v>1</v>
      </c>
      <c r="M433" s="849">
        <v>7.1899999999999995</v>
      </c>
      <c r="N433" s="849">
        <v>160</v>
      </c>
      <c r="O433" s="849">
        <v>1136</v>
      </c>
      <c r="P433" s="837">
        <v>0.36743539153216681</v>
      </c>
      <c r="Q433" s="850">
        <v>7.1</v>
      </c>
    </row>
    <row r="434" spans="1:17" ht="14.45" customHeight="1" x14ac:dyDescent="0.2">
      <c r="A434" s="831" t="s">
        <v>2103</v>
      </c>
      <c r="B434" s="832" t="s">
        <v>1828</v>
      </c>
      <c r="C434" s="832" t="s">
        <v>1832</v>
      </c>
      <c r="D434" s="832" t="s">
        <v>1843</v>
      </c>
      <c r="E434" s="832" t="s">
        <v>1844</v>
      </c>
      <c r="F434" s="849"/>
      <c r="G434" s="849"/>
      <c r="H434" s="849"/>
      <c r="I434" s="849"/>
      <c r="J434" s="849">
        <v>865</v>
      </c>
      <c r="K434" s="849">
        <v>4610.45</v>
      </c>
      <c r="L434" s="849">
        <v>1</v>
      </c>
      <c r="M434" s="849">
        <v>5.33</v>
      </c>
      <c r="N434" s="849">
        <v>284</v>
      </c>
      <c r="O434" s="849">
        <v>1525.08</v>
      </c>
      <c r="P434" s="837">
        <v>0.3307876671474585</v>
      </c>
      <c r="Q434" s="850">
        <v>5.37</v>
      </c>
    </row>
    <row r="435" spans="1:17" ht="14.45" customHeight="1" x14ac:dyDescent="0.2">
      <c r="A435" s="831" t="s">
        <v>2103</v>
      </c>
      <c r="B435" s="832" t="s">
        <v>1828</v>
      </c>
      <c r="C435" s="832" t="s">
        <v>1832</v>
      </c>
      <c r="D435" s="832" t="s">
        <v>1857</v>
      </c>
      <c r="E435" s="832" t="s">
        <v>1858</v>
      </c>
      <c r="F435" s="849"/>
      <c r="G435" s="849"/>
      <c r="H435" s="849"/>
      <c r="I435" s="849"/>
      <c r="J435" s="849">
        <v>2955</v>
      </c>
      <c r="K435" s="849">
        <v>60391</v>
      </c>
      <c r="L435" s="849">
        <v>1</v>
      </c>
      <c r="M435" s="849">
        <v>20.436886632825718</v>
      </c>
      <c r="N435" s="849">
        <v>595</v>
      </c>
      <c r="O435" s="849">
        <v>12197.5</v>
      </c>
      <c r="P435" s="837">
        <v>0.20197545991952442</v>
      </c>
      <c r="Q435" s="850">
        <v>20.5</v>
      </c>
    </row>
    <row r="436" spans="1:17" ht="14.45" customHeight="1" x14ac:dyDescent="0.2">
      <c r="A436" s="831" t="s">
        <v>2103</v>
      </c>
      <c r="B436" s="832" t="s">
        <v>1828</v>
      </c>
      <c r="C436" s="832" t="s">
        <v>1832</v>
      </c>
      <c r="D436" s="832" t="s">
        <v>1863</v>
      </c>
      <c r="E436" s="832" t="s">
        <v>1864</v>
      </c>
      <c r="F436" s="849"/>
      <c r="G436" s="849"/>
      <c r="H436" s="849"/>
      <c r="I436" s="849"/>
      <c r="J436" s="849"/>
      <c r="K436" s="849"/>
      <c r="L436" s="849"/>
      <c r="M436" s="849"/>
      <c r="N436" s="849">
        <v>1</v>
      </c>
      <c r="O436" s="849">
        <v>1817.79</v>
      </c>
      <c r="P436" s="837"/>
      <c r="Q436" s="850">
        <v>1817.79</v>
      </c>
    </row>
    <row r="437" spans="1:17" ht="14.45" customHeight="1" x14ac:dyDescent="0.2">
      <c r="A437" s="831" t="s">
        <v>2103</v>
      </c>
      <c r="B437" s="832" t="s">
        <v>1828</v>
      </c>
      <c r="C437" s="832" t="s">
        <v>1832</v>
      </c>
      <c r="D437" s="832" t="s">
        <v>2000</v>
      </c>
      <c r="E437" s="832" t="s">
        <v>2001</v>
      </c>
      <c r="F437" s="849"/>
      <c r="G437" s="849"/>
      <c r="H437" s="849"/>
      <c r="I437" s="849"/>
      <c r="J437" s="849">
        <v>405</v>
      </c>
      <c r="K437" s="849">
        <v>13804.74</v>
      </c>
      <c r="L437" s="849">
        <v>1</v>
      </c>
      <c r="M437" s="849">
        <v>34.085777777777778</v>
      </c>
      <c r="N437" s="849">
        <v>234</v>
      </c>
      <c r="O437" s="849">
        <v>7984.08</v>
      </c>
      <c r="P437" s="837">
        <v>0.57835786838433756</v>
      </c>
      <c r="Q437" s="850">
        <v>34.119999999999997</v>
      </c>
    </row>
    <row r="438" spans="1:17" ht="14.45" customHeight="1" x14ac:dyDescent="0.2">
      <c r="A438" s="831" t="s">
        <v>2103</v>
      </c>
      <c r="B438" s="832" t="s">
        <v>1828</v>
      </c>
      <c r="C438" s="832" t="s">
        <v>1897</v>
      </c>
      <c r="D438" s="832" t="s">
        <v>1928</v>
      </c>
      <c r="E438" s="832" t="s">
        <v>1929</v>
      </c>
      <c r="F438" s="849"/>
      <c r="G438" s="849"/>
      <c r="H438" s="849"/>
      <c r="I438" s="849"/>
      <c r="J438" s="849"/>
      <c r="K438" s="849"/>
      <c r="L438" s="849"/>
      <c r="M438" s="849"/>
      <c r="N438" s="849">
        <v>1</v>
      </c>
      <c r="O438" s="849">
        <v>685</v>
      </c>
      <c r="P438" s="837"/>
      <c r="Q438" s="850">
        <v>685</v>
      </c>
    </row>
    <row r="439" spans="1:17" ht="14.45" customHeight="1" x14ac:dyDescent="0.2">
      <c r="A439" s="831" t="s">
        <v>2103</v>
      </c>
      <c r="B439" s="832" t="s">
        <v>1828</v>
      </c>
      <c r="C439" s="832" t="s">
        <v>1897</v>
      </c>
      <c r="D439" s="832" t="s">
        <v>1932</v>
      </c>
      <c r="E439" s="832" t="s">
        <v>1933</v>
      </c>
      <c r="F439" s="849">
        <v>3</v>
      </c>
      <c r="G439" s="849">
        <v>7914</v>
      </c>
      <c r="H439" s="849"/>
      <c r="I439" s="849">
        <v>2638</v>
      </c>
      <c r="J439" s="849"/>
      <c r="K439" s="849"/>
      <c r="L439" s="849"/>
      <c r="M439" s="849"/>
      <c r="N439" s="849"/>
      <c r="O439" s="849"/>
      <c r="P439" s="837"/>
      <c r="Q439" s="850"/>
    </row>
    <row r="440" spans="1:17" ht="14.45" customHeight="1" x14ac:dyDescent="0.2">
      <c r="A440" s="831" t="s">
        <v>2103</v>
      </c>
      <c r="B440" s="832" t="s">
        <v>1828</v>
      </c>
      <c r="C440" s="832" t="s">
        <v>1897</v>
      </c>
      <c r="D440" s="832" t="s">
        <v>1934</v>
      </c>
      <c r="E440" s="832" t="s">
        <v>1935</v>
      </c>
      <c r="F440" s="849">
        <v>6</v>
      </c>
      <c r="G440" s="849">
        <v>10950</v>
      </c>
      <c r="H440" s="849">
        <v>0.37479463307776562</v>
      </c>
      <c r="I440" s="849">
        <v>1825</v>
      </c>
      <c r="J440" s="849">
        <v>16</v>
      </c>
      <c r="K440" s="849">
        <v>29216</v>
      </c>
      <c r="L440" s="849">
        <v>1</v>
      </c>
      <c r="M440" s="849">
        <v>1826</v>
      </c>
      <c r="N440" s="849">
        <v>4</v>
      </c>
      <c r="O440" s="849">
        <v>7324</v>
      </c>
      <c r="P440" s="837">
        <v>0.25068455640744797</v>
      </c>
      <c r="Q440" s="850">
        <v>1831</v>
      </c>
    </row>
    <row r="441" spans="1:17" ht="14.45" customHeight="1" x14ac:dyDescent="0.2">
      <c r="A441" s="831" t="s">
        <v>2103</v>
      </c>
      <c r="B441" s="832" t="s">
        <v>1828</v>
      </c>
      <c r="C441" s="832" t="s">
        <v>1897</v>
      </c>
      <c r="D441" s="832" t="s">
        <v>1936</v>
      </c>
      <c r="E441" s="832" t="s">
        <v>1937</v>
      </c>
      <c r="F441" s="849">
        <v>3</v>
      </c>
      <c r="G441" s="849">
        <v>1287</v>
      </c>
      <c r="H441" s="849">
        <v>0.3741279069767442</v>
      </c>
      <c r="I441" s="849">
        <v>429</v>
      </c>
      <c r="J441" s="849">
        <v>8</v>
      </c>
      <c r="K441" s="849">
        <v>3440</v>
      </c>
      <c r="L441" s="849">
        <v>1</v>
      </c>
      <c r="M441" s="849">
        <v>430</v>
      </c>
      <c r="N441" s="849">
        <v>2</v>
      </c>
      <c r="O441" s="849">
        <v>862</v>
      </c>
      <c r="P441" s="837">
        <v>0.25058139534883722</v>
      </c>
      <c r="Q441" s="850">
        <v>431</v>
      </c>
    </row>
    <row r="442" spans="1:17" ht="14.45" customHeight="1" x14ac:dyDescent="0.2">
      <c r="A442" s="831" t="s">
        <v>2103</v>
      </c>
      <c r="B442" s="832" t="s">
        <v>1828</v>
      </c>
      <c r="C442" s="832" t="s">
        <v>1897</v>
      </c>
      <c r="D442" s="832" t="s">
        <v>2012</v>
      </c>
      <c r="E442" s="832" t="s">
        <v>2013</v>
      </c>
      <c r="F442" s="849"/>
      <c r="G442" s="849"/>
      <c r="H442" s="849"/>
      <c r="I442" s="849"/>
      <c r="J442" s="849">
        <v>2</v>
      </c>
      <c r="K442" s="849">
        <v>29017</v>
      </c>
      <c r="L442" s="849">
        <v>1</v>
      </c>
      <c r="M442" s="849">
        <v>14508.5</v>
      </c>
      <c r="N442" s="849">
        <v>1</v>
      </c>
      <c r="O442" s="849">
        <v>14515</v>
      </c>
      <c r="P442" s="837">
        <v>0.50022400661681088</v>
      </c>
      <c r="Q442" s="850">
        <v>14515</v>
      </c>
    </row>
    <row r="443" spans="1:17" ht="14.45" customHeight="1" x14ac:dyDescent="0.2">
      <c r="A443" s="831" t="s">
        <v>2103</v>
      </c>
      <c r="B443" s="832" t="s">
        <v>1828</v>
      </c>
      <c r="C443" s="832" t="s">
        <v>1897</v>
      </c>
      <c r="D443" s="832" t="s">
        <v>1946</v>
      </c>
      <c r="E443" s="832" t="s">
        <v>1947</v>
      </c>
      <c r="F443" s="849"/>
      <c r="G443" s="849"/>
      <c r="H443" s="849"/>
      <c r="I443" s="849"/>
      <c r="J443" s="849">
        <v>1</v>
      </c>
      <c r="K443" s="849">
        <v>611</v>
      </c>
      <c r="L443" s="849">
        <v>1</v>
      </c>
      <c r="M443" s="849">
        <v>611</v>
      </c>
      <c r="N443" s="849"/>
      <c r="O443" s="849"/>
      <c r="P443" s="837"/>
      <c r="Q443" s="850"/>
    </row>
    <row r="444" spans="1:17" ht="14.45" customHeight="1" x14ac:dyDescent="0.2">
      <c r="A444" s="831" t="s">
        <v>2103</v>
      </c>
      <c r="B444" s="832" t="s">
        <v>1828</v>
      </c>
      <c r="C444" s="832" t="s">
        <v>1897</v>
      </c>
      <c r="D444" s="832" t="s">
        <v>1954</v>
      </c>
      <c r="E444" s="832" t="s">
        <v>1955</v>
      </c>
      <c r="F444" s="849"/>
      <c r="G444" s="849"/>
      <c r="H444" s="849"/>
      <c r="I444" s="849"/>
      <c r="J444" s="849">
        <v>2</v>
      </c>
      <c r="K444" s="849">
        <v>1020</v>
      </c>
      <c r="L444" s="849">
        <v>1</v>
      </c>
      <c r="M444" s="849">
        <v>510</v>
      </c>
      <c r="N444" s="849">
        <v>1</v>
      </c>
      <c r="O444" s="849">
        <v>512</v>
      </c>
      <c r="P444" s="837">
        <v>0.50196078431372548</v>
      </c>
      <c r="Q444" s="850">
        <v>512</v>
      </c>
    </row>
    <row r="445" spans="1:17" ht="14.45" customHeight="1" x14ac:dyDescent="0.2">
      <c r="A445" s="831" t="s">
        <v>2103</v>
      </c>
      <c r="B445" s="832" t="s">
        <v>1828</v>
      </c>
      <c r="C445" s="832" t="s">
        <v>1897</v>
      </c>
      <c r="D445" s="832" t="s">
        <v>1956</v>
      </c>
      <c r="E445" s="832" t="s">
        <v>1957</v>
      </c>
      <c r="F445" s="849"/>
      <c r="G445" s="849"/>
      <c r="H445" s="849"/>
      <c r="I445" s="849"/>
      <c r="J445" s="849">
        <v>6</v>
      </c>
      <c r="K445" s="849">
        <v>13998</v>
      </c>
      <c r="L445" s="849">
        <v>1</v>
      </c>
      <c r="M445" s="849">
        <v>2333</v>
      </c>
      <c r="N445" s="849">
        <v>1</v>
      </c>
      <c r="O445" s="849">
        <v>2342</v>
      </c>
      <c r="P445" s="837">
        <v>0.16730961565937991</v>
      </c>
      <c r="Q445" s="850">
        <v>2342</v>
      </c>
    </row>
    <row r="446" spans="1:17" ht="14.45" customHeight="1" x14ac:dyDescent="0.2">
      <c r="A446" s="831" t="s">
        <v>2103</v>
      </c>
      <c r="B446" s="832" t="s">
        <v>1828</v>
      </c>
      <c r="C446" s="832" t="s">
        <v>1897</v>
      </c>
      <c r="D446" s="832" t="s">
        <v>1976</v>
      </c>
      <c r="E446" s="832" t="s">
        <v>1977</v>
      </c>
      <c r="F446" s="849">
        <v>3</v>
      </c>
      <c r="G446" s="849">
        <v>2157</v>
      </c>
      <c r="H446" s="849">
        <v>0.5</v>
      </c>
      <c r="I446" s="849">
        <v>719</v>
      </c>
      <c r="J446" s="849">
        <v>6</v>
      </c>
      <c r="K446" s="849">
        <v>4314</v>
      </c>
      <c r="L446" s="849">
        <v>1</v>
      </c>
      <c r="M446" s="849">
        <v>719</v>
      </c>
      <c r="N446" s="849">
        <v>1</v>
      </c>
      <c r="O446" s="849">
        <v>722</v>
      </c>
      <c r="P446" s="837">
        <v>0.16736207695873898</v>
      </c>
      <c r="Q446" s="850">
        <v>722</v>
      </c>
    </row>
    <row r="447" spans="1:17" ht="14.45" customHeight="1" x14ac:dyDescent="0.2">
      <c r="A447" s="831" t="s">
        <v>2104</v>
      </c>
      <c r="B447" s="832" t="s">
        <v>1828</v>
      </c>
      <c r="C447" s="832" t="s">
        <v>1829</v>
      </c>
      <c r="D447" s="832" t="s">
        <v>1990</v>
      </c>
      <c r="E447" s="832" t="s">
        <v>1991</v>
      </c>
      <c r="F447" s="849">
        <v>0.47000000000000003</v>
      </c>
      <c r="G447" s="849">
        <v>944.53</v>
      </c>
      <c r="H447" s="849"/>
      <c r="I447" s="849">
        <v>2009.6382978723402</v>
      </c>
      <c r="J447" s="849"/>
      <c r="K447" s="849"/>
      <c r="L447" s="849"/>
      <c r="M447" s="849"/>
      <c r="N447" s="849"/>
      <c r="O447" s="849"/>
      <c r="P447" s="837"/>
      <c r="Q447" s="850"/>
    </row>
    <row r="448" spans="1:17" ht="14.45" customHeight="1" x14ac:dyDescent="0.2">
      <c r="A448" s="831" t="s">
        <v>2104</v>
      </c>
      <c r="B448" s="832" t="s">
        <v>1828</v>
      </c>
      <c r="C448" s="832" t="s">
        <v>1829</v>
      </c>
      <c r="D448" s="832" t="s">
        <v>1995</v>
      </c>
      <c r="E448" s="832" t="s">
        <v>1994</v>
      </c>
      <c r="F448" s="849">
        <v>24.700000000000003</v>
      </c>
      <c r="G448" s="849">
        <v>44930.319999999992</v>
      </c>
      <c r="H448" s="849">
        <v>1.7311933936928445</v>
      </c>
      <c r="I448" s="849">
        <v>1819.0412955465581</v>
      </c>
      <c r="J448" s="849">
        <v>20.599999999999998</v>
      </c>
      <c r="K448" s="849">
        <v>25953.379999999997</v>
      </c>
      <c r="L448" s="849">
        <v>1</v>
      </c>
      <c r="M448" s="849">
        <v>1259.8728155339807</v>
      </c>
      <c r="N448" s="849"/>
      <c r="O448" s="849"/>
      <c r="P448" s="837"/>
      <c r="Q448" s="850"/>
    </row>
    <row r="449" spans="1:17" ht="14.45" customHeight="1" x14ac:dyDescent="0.2">
      <c r="A449" s="831" t="s">
        <v>2104</v>
      </c>
      <c r="B449" s="832" t="s">
        <v>1828</v>
      </c>
      <c r="C449" s="832" t="s">
        <v>1829</v>
      </c>
      <c r="D449" s="832" t="s">
        <v>1996</v>
      </c>
      <c r="E449" s="832" t="s">
        <v>1997</v>
      </c>
      <c r="F449" s="849">
        <v>0.76000000000000012</v>
      </c>
      <c r="G449" s="849">
        <v>677.84</v>
      </c>
      <c r="H449" s="849"/>
      <c r="I449" s="849">
        <v>891.8947368421052</v>
      </c>
      <c r="J449" s="849"/>
      <c r="K449" s="849"/>
      <c r="L449" s="849"/>
      <c r="M449" s="849"/>
      <c r="N449" s="849"/>
      <c r="O449" s="849"/>
      <c r="P449" s="837"/>
      <c r="Q449" s="850"/>
    </row>
    <row r="450" spans="1:17" ht="14.45" customHeight="1" x14ac:dyDescent="0.2">
      <c r="A450" s="831" t="s">
        <v>2104</v>
      </c>
      <c r="B450" s="832" t="s">
        <v>1828</v>
      </c>
      <c r="C450" s="832" t="s">
        <v>1829</v>
      </c>
      <c r="D450" s="832" t="s">
        <v>1998</v>
      </c>
      <c r="E450" s="832" t="s">
        <v>1994</v>
      </c>
      <c r="F450" s="849"/>
      <c r="G450" s="849"/>
      <c r="H450" s="849"/>
      <c r="I450" s="849"/>
      <c r="J450" s="849"/>
      <c r="K450" s="849"/>
      <c r="L450" s="849"/>
      <c r="M450" s="849"/>
      <c r="N450" s="849">
        <v>11.2</v>
      </c>
      <c r="O450" s="849">
        <v>7341.81</v>
      </c>
      <c r="P450" s="837"/>
      <c r="Q450" s="850">
        <v>655.51875000000007</v>
      </c>
    </row>
    <row r="451" spans="1:17" ht="14.45" customHeight="1" x14ac:dyDescent="0.2">
      <c r="A451" s="831" t="s">
        <v>2104</v>
      </c>
      <c r="B451" s="832" t="s">
        <v>1828</v>
      </c>
      <c r="C451" s="832" t="s">
        <v>1832</v>
      </c>
      <c r="D451" s="832" t="s">
        <v>1837</v>
      </c>
      <c r="E451" s="832" t="s">
        <v>1838</v>
      </c>
      <c r="F451" s="849">
        <v>360</v>
      </c>
      <c r="G451" s="849">
        <v>2577.6</v>
      </c>
      <c r="H451" s="849">
        <v>0.39656604818609803</v>
      </c>
      <c r="I451" s="849">
        <v>7.16</v>
      </c>
      <c r="J451" s="849">
        <v>900</v>
      </c>
      <c r="K451" s="849">
        <v>6499.8</v>
      </c>
      <c r="L451" s="849">
        <v>1</v>
      </c>
      <c r="M451" s="849">
        <v>7.2220000000000004</v>
      </c>
      <c r="N451" s="849">
        <v>464</v>
      </c>
      <c r="O451" s="849">
        <v>3294.3999999999996</v>
      </c>
      <c r="P451" s="837">
        <v>0.50684636450352316</v>
      </c>
      <c r="Q451" s="850">
        <v>7.1</v>
      </c>
    </row>
    <row r="452" spans="1:17" ht="14.45" customHeight="1" x14ac:dyDescent="0.2">
      <c r="A452" s="831" t="s">
        <v>2104</v>
      </c>
      <c r="B452" s="832" t="s">
        <v>1828</v>
      </c>
      <c r="C452" s="832" t="s">
        <v>1832</v>
      </c>
      <c r="D452" s="832" t="s">
        <v>1843</v>
      </c>
      <c r="E452" s="832" t="s">
        <v>1844</v>
      </c>
      <c r="F452" s="849">
        <v>4848</v>
      </c>
      <c r="G452" s="849">
        <v>25670.760000000002</v>
      </c>
      <c r="H452" s="849">
        <v>17.139778197672477</v>
      </c>
      <c r="I452" s="849">
        <v>5.2951237623762379</v>
      </c>
      <c r="J452" s="849">
        <v>281</v>
      </c>
      <c r="K452" s="849">
        <v>1497.73</v>
      </c>
      <c r="L452" s="849">
        <v>1</v>
      </c>
      <c r="M452" s="849">
        <v>5.33</v>
      </c>
      <c r="N452" s="849"/>
      <c r="O452" s="849"/>
      <c r="P452" s="837"/>
      <c r="Q452" s="850"/>
    </row>
    <row r="453" spans="1:17" ht="14.45" customHeight="1" x14ac:dyDescent="0.2">
      <c r="A453" s="831" t="s">
        <v>2104</v>
      </c>
      <c r="B453" s="832" t="s">
        <v>1828</v>
      </c>
      <c r="C453" s="832" t="s">
        <v>1832</v>
      </c>
      <c r="D453" s="832" t="s">
        <v>1855</v>
      </c>
      <c r="E453" s="832" t="s">
        <v>1856</v>
      </c>
      <c r="F453" s="849"/>
      <c r="G453" s="849"/>
      <c r="H453" s="849"/>
      <c r="I453" s="849"/>
      <c r="J453" s="849">
        <v>420</v>
      </c>
      <c r="K453" s="849">
        <v>3259.2</v>
      </c>
      <c r="L453" s="849">
        <v>1</v>
      </c>
      <c r="M453" s="849">
        <v>7.76</v>
      </c>
      <c r="N453" s="849"/>
      <c r="O453" s="849"/>
      <c r="P453" s="837"/>
      <c r="Q453" s="850"/>
    </row>
    <row r="454" spans="1:17" ht="14.45" customHeight="1" x14ac:dyDescent="0.2">
      <c r="A454" s="831" t="s">
        <v>2104</v>
      </c>
      <c r="B454" s="832" t="s">
        <v>1828</v>
      </c>
      <c r="C454" s="832" t="s">
        <v>1832</v>
      </c>
      <c r="D454" s="832" t="s">
        <v>1859</v>
      </c>
      <c r="E454" s="832" t="s">
        <v>1860</v>
      </c>
      <c r="F454" s="849"/>
      <c r="G454" s="849"/>
      <c r="H454" s="849"/>
      <c r="I454" s="849"/>
      <c r="J454" s="849"/>
      <c r="K454" s="849"/>
      <c r="L454" s="849"/>
      <c r="M454" s="849"/>
      <c r="N454" s="849">
        <v>8.8000000000000007</v>
      </c>
      <c r="O454" s="849">
        <v>11319.08</v>
      </c>
      <c r="P454" s="837"/>
      <c r="Q454" s="850">
        <v>1286.2590909090909</v>
      </c>
    </row>
    <row r="455" spans="1:17" ht="14.45" customHeight="1" x14ac:dyDescent="0.2">
      <c r="A455" s="831" t="s">
        <v>2104</v>
      </c>
      <c r="B455" s="832" t="s">
        <v>1828</v>
      </c>
      <c r="C455" s="832" t="s">
        <v>1832</v>
      </c>
      <c r="D455" s="832" t="s">
        <v>1861</v>
      </c>
      <c r="E455" s="832" t="s">
        <v>1862</v>
      </c>
      <c r="F455" s="849">
        <v>4.3</v>
      </c>
      <c r="G455" s="849">
        <v>17177.29</v>
      </c>
      <c r="H455" s="849"/>
      <c r="I455" s="849">
        <v>3994.7186046511633</v>
      </c>
      <c r="J455" s="849"/>
      <c r="K455" s="849"/>
      <c r="L455" s="849"/>
      <c r="M455" s="849"/>
      <c r="N455" s="849"/>
      <c r="O455" s="849"/>
      <c r="P455" s="837"/>
      <c r="Q455" s="850"/>
    </row>
    <row r="456" spans="1:17" ht="14.45" customHeight="1" x14ac:dyDescent="0.2">
      <c r="A456" s="831" t="s">
        <v>2104</v>
      </c>
      <c r="B456" s="832" t="s">
        <v>1828</v>
      </c>
      <c r="C456" s="832" t="s">
        <v>1832</v>
      </c>
      <c r="D456" s="832" t="s">
        <v>1863</v>
      </c>
      <c r="E456" s="832" t="s">
        <v>1864</v>
      </c>
      <c r="F456" s="849">
        <v>1</v>
      </c>
      <c r="G456" s="849">
        <v>1986.65</v>
      </c>
      <c r="H456" s="849">
        <v>0.54644650922273752</v>
      </c>
      <c r="I456" s="849">
        <v>1986.65</v>
      </c>
      <c r="J456" s="849">
        <v>2</v>
      </c>
      <c r="K456" s="849">
        <v>3635.58</v>
      </c>
      <c r="L456" s="849">
        <v>1</v>
      </c>
      <c r="M456" s="849">
        <v>1817.79</v>
      </c>
      <c r="N456" s="849">
        <v>2</v>
      </c>
      <c r="O456" s="849">
        <v>3663.0699999999997</v>
      </c>
      <c r="P456" s="837">
        <v>1.0075613794772773</v>
      </c>
      <c r="Q456" s="850">
        <v>1831.5349999999999</v>
      </c>
    </row>
    <row r="457" spans="1:17" ht="14.45" customHeight="1" x14ac:dyDescent="0.2">
      <c r="A457" s="831" t="s">
        <v>2104</v>
      </c>
      <c r="B457" s="832" t="s">
        <v>1828</v>
      </c>
      <c r="C457" s="832" t="s">
        <v>1832</v>
      </c>
      <c r="D457" s="832" t="s">
        <v>2000</v>
      </c>
      <c r="E457" s="832" t="s">
        <v>2001</v>
      </c>
      <c r="F457" s="849">
        <v>17363</v>
      </c>
      <c r="G457" s="849">
        <v>587193.08999999985</v>
      </c>
      <c r="H457" s="849">
        <v>1.2621824556508634</v>
      </c>
      <c r="I457" s="849">
        <v>33.818642515694286</v>
      </c>
      <c r="J457" s="849">
        <v>13637</v>
      </c>
      <c r="K457" s="849">
        <v>465220.45000000007</v>
      </c>
      <c r="L457" s="849">
        <v>1</v>
      </c>
      <c r="M457" s="849">
        <v>34.114574319865078</v>
      </c>
      <c r="N457" s="849">
        <v>14469</v>
      </c>
      <c r="O457" s="849">
        <v>492478.98000000004</v>
      </c>
      <c r="P457" s="837">
        <v>1.0585927166357367</v>
      </c>
      <c r="Q457" s="850">
        <v>34.03683599419449</v>
      </c>
    </row>
    <row r="458" spans="1:17" ht="14.45" customHeight="1" x14ac:dyDescent="0.2">
      <c r="A458" s="831" t="s">
        <v>2104</v>
      </c>
      <c r="B458" s="832" t="s">
        <v>1828</v>
      </c>
      <c r="C458" s="832" t="s">
        <v>1832</v>
      </c>
      <c r="D458" s="832" t="s">
        <v>2004</v>
      </c>
      <c r="E458" s="832" t="s">
        <v>2006</v>
      </c>
      <c r="F458" s="849"/>
      <c r="G458" s="849"/>
      <c r="H458" s="849"/>
      <c r="I458" s="849"/>
      <c r="J458" s="849">
        <v>350</v>
      </c>
      <c r="K458" s="849">
        <v>20517</v>
      </c>
      <c r="L458" s="849">
        <v>1</v>
      </c>
      <c r="M458" s="849">
        <v>58.62</v>
      </c>
      <c r="N458" s="849"/>
      <c r="O458" s="849"/>
      <c r="P458" s="837"/>
      <c r="Q458" s="850"/>
    </row>
    <row r="459" spans="1:17" ht="14.45" customHeight="1" x14ac:dyDescent="0.2">
      <c r="A459" s="831" t="s">
        <v>2104</v>
      </c>
      <c r="B459" s="832" t="s">
        <v>1828</v>
      </c>
      <c r="C459" s="832" t="s">
        <v>1832</v>
      </c>
      <c r="D459" s="832" t="s">
        <v>1895</v>
      </c>
      <c r="E459" s="832" t="s">
        <v>1896</v>
      </c>
      <c r="F459" s="849"/>
      <c r="G459" s="849"/>
      <c r="H459" s="849"/>
      <c r="I459" s="849"/>
      <c r="J459" s="849"/>
      <c r="K459" s="849"/>
      <c r="L459" s="849"/>
      <c r="M459" s="849"/>
      <c r="N459" s="849">
        <v>21.5</v>
      </c>
      <c r="O459" s="849">
        <v>55512.14</v>
      </c>
      <c r="P459" s="837"/>
      <c r="Q459" s="850">
        <v>2581.96</v>
      </c>
    </row>
    <row r="460" spans="1:17" ht="14.45" customHeight="1" x14ac:dyDescent="0.2">
      <c r="A460" s="831" t="s">
        <v>2104</v>
      </c>
      <c r="B460" s="832" t="s">
        <v>1828</v>
      </c>
      <c r="C460" s="832" t="s">
        <v>1897</v>
      </c>
      <c r="D460" s="832" t="s">
        <v>1898</v>
      </c>
      <c r="E460" s="832" t="s">
        <v>1899</v>
      </c>
      <c r="F460" s="849"/>
      <c r="G460" s="849"/>
      <c r="H460" s="849"/>
      <c r="I460" s="849"/>
      <c r="J460" s="849"/>
      <c r="K460" s="849"/>
      <c r="L460" s="849"/>
      <c r="M460" s="849"/>
      <c r="N460" s="849">
        <v>2</v>
      </c>
      <c r="O460" s="849">
        <v>76</v>
      </c>
      <c r="P460" s="837"/>
      <c r="Q460" s="850">
        <v>38</v>
      </c>
    </row>
    <row r="461" spans="1:17" ht="14.45" customHeight="1" x14ac:dyDescent="0.2">
      <c r="A461" s="831" t="s">
        <v>2104</v>
      </c>
      <c r="B461" s="832" t="s">
        <v>1828</v>
      </c>
      <c r="C461" s="832" t="s">
        <v>1897</v>
      </c>
      <c r="D461" s="832" t="s">
        <v>1900</v>
      </c>
      <c r="E461" s="832" t="s">
        <v>1901</v>
      </c>
      <c r="F461" s="849">
        <v>1</v>
      </c>
      <c r="G461" s="849">
        <v>444</v>
      </c>
      <c r="H461" s="849"/>
      <c r="I461" s="849">
        <v>444</v>
      </c>
      <c r="J461" s="849"/>
      <c r="K461" s="849"/>
      <c r="L461" s="849"/>
      <c r="M461" s="849"/>
      <c r="N461" s="849"/>
      <c r="O461" s="849"/>
      <c r="P461" s="837"/>
      <c r="Q461" s="850"/>
    </row>
    <row r="462" spans="1:17" ht="14.45" customHeight="1" x14ac:dyDescent="0.2">
      <c r="A462" s="831" t="s">
        <v>2104</v>
      </c>
      <c r="B462" s="832" t="s">
        <v>1828</v>
      </c>
      <c r="C462" s="832" t="s">
        <v>1897</v>
      </c>
      <c r="D462" s="832" t="s">
        <v>1922</v>
      </c>
      <c r="E462" s="832" t="s">
        <v>1923</v>
      </c>
      <c r="F462" s="849">
        <v>1</v>
      </c>
      <c r="G462" s="849">
        <v>1280</v>
      </c>
      <c r="H462" s="849"/>
      <c r="I462" s="849">
        <v>1280</v>
      </c>
      <c r="J462" s="849"/>
      <c r="K462" s="849"/>
      <c r="L462" s="849"/>
      <c r="M462" s="849"/>
      <c r="N462" s="849">
        <v>2</v>
      </c>
      <c r="O462" s="849">
        <v>2578</v>
      </c>
      <c r="P462" s="837"/>
      <c r="Q462" s="850">
        <v>1289</v>
      </c>
    </row>
    <row r="463" spans="1:17" ht="14.45" customHeight="1" x14ac:dyDescent="0.2">
      <c r="A463" s="831" t="s">
        <v>2104</v>
      </c>
      <c r="B463" s="832" t="s">
        <v>1828</v>
      </c>
      <c r="C463" s="832" t="s">
        <v>1897</v>
      </c>
      <c r="D463" s="832" t="s">
        <v>1928</v>
      </c>
      <c r="E463" s="832" t="s">
        <v>1929</v>
      </c>
      <c r="F463" s="849">
        <v>1</v>
      </c>
      <c r="G463" s="849">
        <v>682</v>
      </c>
      <c r="H463" s="849">
        <v>0.5</v>
      </c>
      <c r="I463" s="849">
        <v>682</v>
      </c>
      <c r="J463" s="849">
        <v>2</v>
      </c>
      <c r="K463" s="849">
        <v>1364</v>
      </c>
      <c r="L463" s="849">
        <v>1</v>
      </c>
      <c r="M463" s="849">
        <v>682</v>
      </c>
      <c r="N463" s="849">
        <v>2</v>
      </c>
      <c r="O463" s="849">
        <v>1370</v>
      </c>
      <c r="P463" s="837">
        <v>1.0043988269794721</v>
      </c>
      <c r="Q463" s="850">
        <v>685</v>
      </c>
    </row>
    <row r="464" spans="1:17" ht="14.45" customHeight="1" x14ac:dyDescent="0.2">
      <c r="A464" s="831" t="s">
        <v>2104</v>
      </c>
      <c r="B464" s="832" t="s">
        <v>1828</v>
      </c>
      <c r="C464" s="832" t="s">
        <v>1897</v>
      </c>
      <c r="D464" s="832" t="s">
        <v>1934</v>
      </c>
      <c r="E464" s="832" t="s">
        <v>1935</v>
      </c>
      <c r="F464" s="849">
        <v>15</v>
      </c>
      <c r="G464" s="849">
        <v>27375</v>
      </c>
      <c r="H464" s="849">
        <v>1.8739731653888281</v>
      </c>
      <c r="I464" s="849">
        <v>1825</v>
      </c>
      <c r="J464" s="849">
        <v>8</v>
      </c>
      <c r="K464" s="849">
        <v>14608</v>
      </c>
      <c r="L464" s="849">
        <v>1</v>
      </c>
      <c r="M464" s="849">
        <v>1826</v>
      </c>
      <c r="N464" s="849">
        <v>5</v>
      </c>
      <c r="O464" s="849">
        <v>9155</v>
      </c>
      <c r="P464" s="837">
        <v>0.62671139101861995</v>
      </c>
      <c r="Q464" s="850">
        <v>1831</v>
      </c>
    </row>
    <row r="465" spans="1:17" ht="14.45" customHeight="1" x14ac:dyDescent="0.2">
      <c r="A465" s="831" t="s">
        <v>2104</v>
      </c>
      <c r="B465" s="832" t="s">
        <v>1828</v>
      </c>
      <c r="C465" s="832" t="s">
        <v>1897</v>
      </c>
      <c r="D465" s="832" t="s">
        <v>1936</v>
      </c>
      <c r="E465" s="832" t="s">
        <v>1937</v>
      </c>
      <c r="F465" s="849">
        <v>8</v>
      </c>
      <c r="G465" s="849">
        <v>3432</v>
      </c>
      <c r="H465" s="849">
        <v>7.9813953488372089</v>
      </c>
      <c r="I465" s="849">
        <v>429</v>
      </c>
      <c r="J465" s="849">
        <v>1</v>
      </c>
      <c r="K465" s="849">
        <v>430</v>
      </c>
      <c r="L465" s="849">
        <v>1</v>
      </c>
      <c r="M465" s="849">
        <v>430</v>
      </c>
      <c r="N465" s="849"/>
      <c r="O465" s="849"/>
      <c r="P465" s="837"/>
      <c r="Q465" s="850"/>
    </row>
    <row r="466" spans="1:17" ht="14.45" customHeight="1" x14ac:dyDescent="0.2">
      <c r="A466" s="831" t="s">
        <v>2104</v>
      </c>
      <c r="B466" s="832" t="s">
        <v>1828</v>
      </c>
      <c r="C466" s="832" t="s">
        <v>1897</v>
      </c>
      <c r="D466" s="832" t="s">
        <v>2012</v>
      </c>
      <c r="E466" s="832" t="s">
        <v>2013</v>
      </c>
      <c r="F466" s="849">
        <v>65</v>
      </c>
      <c r="G466" s="849">
        <v>942955</v>
      </c>
      <c r="H466" s="849">
        <v>1.2262683640175145</v>
      </c>
      <c r="I466" s="849">
        <v>14507</v>
      </c>
      <c r="J466" s="849">
        <v>53</v>
      </c>
      <c r="K466" s="849">
        <v>768963</v>
      </c>
      <c r="L466" s="849">
        <v>1</v>
      </c>
      <c r="M466" s="849">
        <v>14508.735849056604</v>
      </c>
      <c r="N466" s="849">
        <v>56</v>
      </c>
      <c r="O466" s="849">
        <v>812840</v>
      </c>
      <c r="P466" s="837">
        <v>1.0570599625729717</v>
      </c>
      <c r="Q466" s="850">
        <v>14515</v>
      </c>
    </row>
    <row r="467" spans="1:17" ht="14.45" customHeight="1" x14ac:dyDescent="0.2">
      <c r="A467" s="831" t="s">
        <v>2104</v>
      </c>
      <c r="B467" s="832" t="s">
        <v>1828</v>
      </c>
      <c r="C467" s="832" t="s">
        <v>1897</v>
      </c>
      <c r="D467" s="832" t="s">
        <v>1946</v>
      </c>
      <c r="E467" s="832" t="s">
        <v>1947</v>
      </c>
      <c r="F467" s="849">
        <v>3</v>
      </c>
      <c r="G467" s="849">
        <v>1830</v>
      </c>
      <c r="H467" s="849"/>
      <c r="I467" s="849">
        <v>610</v>
      </c>
      <c r="J467" s="849"/>
      <c r="K467" s="849"/>
      <c r="L467" s="849"/>
      <c r="M467" s="849"/>
      <c r="N467" s="849"/>
      <c r="O467" s="849"/>
      <c r="P467" s="837"/>
      <c r="Q467" s="850"/>
    </row>
    <row r="468" spans="1:17" ht="14.45" customHeight="1" x14ac:dyDescent="0.2">
      <c r="A468" s="831" t="s">
        <v>2104</v>
      </c>
      <c r="B468" s="832" t="s">
        <v>1828</v>
      </c>
      <c r="C468" s="832" t="s">
        <v>1897</v>
      </c>
      <c r="D468" s="832" t="s">
        <v>1954</v>
      </c>
      <c r="E468" s="832" t="s">
        <v>1955</v>
      </c>
      <c r="F468" s="849">
        <v>2</v>
      </c>
      <c r="G468" s="849">
        <v>1018</v>
      </c>
      <c r="H468" s="849">
        <v>0.39890282131661442</v>
      </c>
      <c r="I468" s="849">
        <v>509</v>
      </c>
      <c r="J468" s="849">
        <v>5</v>
      </c>
      <c r="K468" s="849">
        <v>2552</v>
      </c>
      <c r="L468" s="849">
        <v>1</v>
      </c>
      <c r="M468" s="849">
        <v>510.4</v>
      </c>
      <c r="N468" s="849">
        <v>3</v>
      </c>
      <c r="O468" s="849">
        <v>1536</v>
      </c>
      <c r="P468" s="837">
        <v>0.60188087774294674</v>
      </c>
      <c r="Q468" s="850">
        <v>512</v>
      </c>
    </row>
    <row r="469" spans="1:17" ht="14.45" customHeight="1" x14ac:dyDescent="0.2">
      <c r="A469" s="831" t="s">
        <v>2104</v>
      </c>
      <c r="B469" s="832" t="s">
        <v>1828</v>
      </c>
      <c r="C469" s="832" t="s">
        <v>1897</v>
      </c>
      <c r="D469" s="832" t="s">
        <v>1958</v>
      </c>
      <c r="E469" s="832" t="s">
        <v>1959</v>
      </c>
      <c r="F469" s="849">
        <v>2</v>
      </c>
      <c r="G469" s="849">
        <v>5292</v>
      </c>
      <c r="H469" s="849"/>
      <c r="I469" s="849">
        <v>2646</v>
      </c>
      <c r="J469" s="849"/>
      <c r="K469" s="849"/>
      <c r="L469" s="849"/>
      <c r="M469" s="849"/>
      <c r="N469" s="849"/>
      <c r="O469" s="849"/>
      <c r="P469" s="837"/>
      <c r="Q469" s="850"/>
    </row>
    <row r="470" spans="1:17" ht="14.45" customHeight="1" x14ac:dyDescent="0.2">
      <c r="A470" s="831" t="s">
        <v>2104</v>
      </c>
      <c r="B470" s="832" t="s">
        <v>1828</v>
      </c>
      <c r="C470" s="832" t="s">
        <v>1897</v>
      </c>
      <c r="D470" s="832" t="s">
        <v>1972</v>
      </c>
      <c r="E470" s="832" t="s">
        <v>1973</v>
      </c>
      <c r="F470" s="849"/>
      <c r="G470" s="849"/>
      <c r="H470" s="849"/>
      <c r="I470" s="849"/>
      <c r="J470" s="849"/>
      <c r="K470" s="849"/>
      <c r="L470" s="849"/>
      <c r="M470" s="849"/>
      <c r="N470" s="849">
        <v>1</v>
      </c>
      <c r="O470" s="849">
        <v>2557</v>
      </c>
      <c r="P470" s="837"/>
      <c r="Q470" s="850">
        <v>2557</v>
      </c>
    </row>
    <row r="471" spans="1:17" ht="14.45" customHeight="1" x14ac:dyDescent="0.2">
      <c r="A471" s="831" t="s">
        <v>2104</v>
      </c>
      <c r="B471" s="832" t="s">
        <v>1828</v>
      </c>
      <c r="C471" s="832" t="s">
        <v>1897</v>
      </c>
      <c r="D471" s="832" t="s">
        <v>1978</v>
      </c>
      <c r="E471" s="832" t="s">
        <v>1979</v>
      </c>
      <c r="F471" s="849"/>
      <c r="G471" s="849"/>
      <c r="H471" s="849"/>
      <c r="I471" s="849"/>
      <c r="J471" s="849">
        <v>1</v>
      </c>
      <c r="K471" s="849">
        <v>1935</v>
      </c>
      <c r="L471" s="849">
        <v>1</v>
      </c>
      <c r="M471" s="849">
        <v>1935</v>
      </c>
      <c r="N471" s="849"/>
      <c r="O471" s="849"/>
      <c r="P471" s="837"/>
      <c r="Q471" s="850"/>
    </row>
    <row r="472" spans="1:17" ht="14.45" customHeight="1" x14ac:dyDescent="0.2">
      <c r="A472" s="831" t="s">
        <v>2105</v>
      </c>
      <c r="B472" s="832" t="s">
        <v>1828</v>
      </c>
      <c r="C472" s="832" t="s">
        <v>1832</v>
      </c>
      <c r="D472" s="832" t="s">
        <v>1843</v>
      </c>
      <c r="E472" s="832" t="s">
        <v>1844</v>
      </c>
      <c r="F472" s="849">
        <v>1630</v>
      </c>
      <c r="G472" s="849">
        <v>8622.7000000000007</v>
      </c>
      <c r="H472" s="849">
        <v>0.73601790473003781</v>
      </c>
      <c r="I472" s="849">
        <v>5.29</v>
      </c>
      <c r="J472" s="849">
        <v>2198</v>
      </c>
      <c r="K472" s="849">
        <v>11715.34</v>
      </c>
      <c r="L472" s="849">
        <v>1</v>
      </c>
      <c r="M472" s="849">
        <v>5.33</v>
      </c>
      <c r="N472" s="849">
        <v>1648</v>
      </c>
      <c r="O472" s="849">
        <v>8603.76</v>
      </c>
      <c r="P472" s="837">
        <v>0.73440122096328408</v>
      </c>
      <c r="Q472" s="850">
        <v>5.2207281553398062</v>
      </c>
    </row>
    <row r="473" spans="1:17" ht="14.45" customHeight="1" x14ac:dyDescent="0.2">
      <c r="A473" s="831" t="s">
        <v>2105</v>
      </c>
      <c r="B473" s="832" t="s">
        <v>1828</v>
      </c>
      <c r="C473" s="832" t="s">
        <v>1832</v>
      </c>
      <c r="D473" s="832" t="s">
        <v>1847</v>
      </c>
      <c r="E473" s="832" t="s">
        <v>1848</v>
      </c>
      <c r="F473" s="849">
        <v>450</v>
      </c>
      <c r="G473" s="849">
        <v>4131</v>
      </c>
      <c r="H473" s="849"/>
      <c r="I473" s="849">
        <v>9.18</v>
      </c>
      <c r="J473" s="849"/>
      <c r="K473" s="849"/>
      <c r="L473" s="849"/>
      <c r="M473" s="849"/>
      <c r="N473" s="849"/>
      <c r="O473" s="849"/>
      <c r="P473" s="837"/>
      <c r="Q473" s="850"/>
    </row>
    <row r="474" spans="1:17" ht="14.45" customHeight="1" x14ac:dyDescent="0.2">
      <c r="A474" s="831" t="s">
        <v>2105</v>
      </c>
      <c r="B474" s="832" t="s">
        <v>1828</v>
      </c>
      <c r="C474" s="832" t="s">
        <v>1832</v>
      </c>
      <c r="D474" s="832" t="s">
        <v>2000</v>
      </c>
      <c r="E474" s="832" t="s">
        <v>2001</v>
      </c>
      <c r="F474" s="849"/>
      <c r="G474" s="849"/>
      <c r="H474" s="849"/>
      <c r="I474" s="849"/>
      <c r="J474" s="849">
        <v>364</v>
      </c>
      <c r="K474" s="849">
        <v>12445.16</v>
      </c>
      <c r="L474" s="849">
        <v>1</v>
      </c>
      <c r="M474" s="849">
        <v>34.19</v>
      </c>
      <c r="N474" s="849">
        <v>266</v>
      </c>
      <c r="O474" s="849">
        <v>9075.92</v>
      </c>
      <c r="P474" s="837">
        <v>0.72927306679865911</v>
      </c>
      <c r="Q474" s="850">
        <v>34.119999999999997</v>
      </c>
    </row>
    <row r="475" spans="1:17" ht="14.45" customHeight="1" x14ac:dyDescent="0.2">
      <c r="A475" s="831" t="s">
        <v>2105</v>
      </c>
      <c r="B475" s="832" t="s">
        <v>1828</v>
      </c>
      <c r="C475" s="832" t="s">
        <v>1897</v>
      </c>
      <c r="D475" s="832" t="s">
        <v>1900</v>
      </c>
      <c r="E475" s="832" t="s">
        <v>1901</v>
      </c>
      <c r="F475" s="849">
        <v>1</v>
      </c>
      <c r="G475" s="849">
        <v>444</v>
      </c>
      <c r="H475" s="849"/>
      <c r="I475" s="849">
        <v>444</v>
      </c>
      <c r="J475" s="849"/>
      <c r="K475" s="849"/>
      <c r="L475" s="849"/>
      <c r="M475" s="849"/>
      <c r="N475" s="849">
        <v>1</v>
      </c>
      <c r="O475" s="849">
        <v>447</v>
      </c>
      <c r="P475" s="837"/>
      <c r="Q475" s="850">
        <v>447</v>
      </c>
    </row>
    <row r="476" spans="1:17" ht="14.45" customHeight="1" x14ac:dyDescent="0.2">
      <c r="A476" s="831" t="s">
        <v>2105</v>
      </c>
      <c r="B476" s="832" t="s">
        <v>1828</v>
      </c>
      <c r="C476" s="832" t="s">
        <v>1897</v>
      </c>
      <c r="D476" s="832" t="s">
        <v>1908</v>
      </c>
      <c r="E476" s="832" t="s">
        <v>1909</v>
      </c>
      <c r="F476" s="849">
        <v>1</v>
      </c>
      <c r="G476" s="849">
        <v>1422</v>
      </c>
      <c r="H476" s="849"/>
      <c r="I476" s="849">
        <v>1422</v>
      </c>
      <c r="J476" s="849"/>
      <c r="K476" s="849"/>
      <c r="L476" s="849"/>
      <c r="M476" s="849"/>
      <c r="N476" s="849"/>
      <c r="O476" s="849"/>
      <c r="P476" s="837"/>
      <c r="Q476" s="850"/>
    </row>
    <row r="477" spans="1:17" ht="14.45" customHeight="1" x14ac:dyDescent="0.2">
      <c r="A477" s="831" t="s">
        <v>2105</v>
      </c>
      <c r="B477" s="832" t="s">
        <v>1828</v>
      </c>
      <c r="C477" s="832" t="s">
        <v>1897</v>
      </c>
      <c r="D477" s="832" t="s">
        <v>1934</v>
      </c>
      <c r="E477" s="832" t="s">
        <v>1935</v>
      </c>
      <c r="F477" s="849">
        <v>5</v>
      </c>
      <c r="G477" s="849">
        <v>9125</v>
      </c>
      <c r="H477" s="849">
        <v>0.71389453919574397</v>
      </c>
      <c r="I477" s="849">
        <v>1825</v>
      </c>
      <c r="J477" s="849">
        <v>7</v>
      </c>
      <c r="K477" s="849">
        <v>12782</v>
      </c>
      <c r="L477" s="849">
        <v>1</v>
      </c>
      <c r="M477" s="849">
        <v>1826</v>
      </c>
      <c r="N477" s="849">
        <v>7</v>
      </c>
      <c r="O477" s="849">
        <v>12817</v>
      </c>
      <c r="P477" s="837">
        <v>1.0027382256297919</v>
      </c>
      <c r="Q477" s="850">
        <v>1831</v>
      </c>
    </row>
    <row r="478" spans="1:17" ht="14.45" customHeight="1" x14ac:dyDescent="0.2">
      <c r="A478" s="831" t="s">
        <v>2105</v>
      </c>
      <c r="B478" s="832" t="s">
        <v>1828</v>
      </c>
      <c r="C478" s="832" t="s">
        <v>1897</v>
      </c>
      <c r="D478" s="832" t="s">
        <v>1936</v>
      </c>
      <c r="E478" s="832" t="s">
        <v>1937</v>
      </c>
      <c r="F478" s="849">
        <v>5</v>
      </c>
      <c r="G478" s="849">
        <v>2145</v>
      </c>
      <c r="H478" s="849">
        <v>0.71262458471760792</v>
      </c>
      <c r="I478" s="849">
        <v>429</v>
      </c>
      <c r="J478" s="849">
        <v>7</v>
      </c>
      <c r="K478" s="849">
        <v>3010</v>
      </c>
      <c r="L478" s="849">
        <v>1</v>
      </c>
      <c r="M478" s="849">
        <v>430</v>
      </c>
      <c r="N478" s="849">
        <v>5</v>
      </c>
      <c r="O478" s="849">
        <v>2155</v>
      </c>
      <c r="P478" s="837">
        <v>0.71594684385382057</v>
      </c>
      <c r="Q478" s="850">
        <v>431</v>
      </c>
    </row>
    <row r="479" spans="1:17" ht="14.45" customHeight="1" x14ac:dyDescent="0.2">
      <c r="A479" s="831" t="s">
        <v>2105</v>
      </c>
      <c r="B479" s="832" t="s">
        <v>1828</v>
      </c>
      <c r="C479" s="832" t="s">
        <v>1897</v>
      </c>
      <c r="D479" s="832" t="s">
        <v>2012</v>
      </c>
      <c r="E479" s="832" t="s">
        <v>2013</v>
      </c>
      <c r="F479" s="849"/>
      <c r="G479" s="849"/>
      <c r="H479" s="849"/>
      <c r="I479" s="849"/>
      <c r="J479" s="849">
        <v>1</v>
      </c>
      <c r="K479" s="849">
        <v>14509</v>
      </c>
      <c r="L479" s="849">
        <v>1</v>
      </c>
      <c r="M479" s="849">
        <v>14509</v>
      </c>
      <c r="N479" s="849">
        <v>1</v>
      </c>
      <c r="O479" s="849">
        <v>14515</v>
      </c>
      <c r="P479" s="837">
        <v>1.0004135364256668</v>
      </c>
      <c r="Q479" s="850">
        <v>14515</v>
      </c>
    </row>
    <row r="480" spans="1:17" ht="14.45" customHeight="1" x14ac:dyDescent="0.2">
      <c r="A480" s="831" t="s">
        <v>2105</v>
      </c>
      <c r="B480" s="832" t="s">
        <v>1828</v>
      </c>
      <c r="C480" s="832" t="s">
        <v>1897</v>
      </c>
      <c r="D480" s="832" t="s">
        <v>1946</v>
      </c>
      <c r="E480" s="832" t="s">
        <v>1947</v>
      </c>
      <c r="F480" s="849"/>
      <c r="G480" s="849"/>
      <c r="H480" s="849"/>
      <c r="I480" s="849"/>
      <c r="J480" s="849">
        <v>2</v>
      </c>
      <c r="K480" s="849">
        <v>1222</v>
      </c>
      <c r="L480" s="849">
        <v>1</v>
      </c>
      <c r="M480" s="849">
        <v>611</v>
      </c>
      <c r="N480" s="849">
        <v>1</v>
      </c>
      <c r="O480" s="849">
        <v>614</v>
      </c>
      <c r="P480" s="837">
        <v>0.50245499181669395</v>
      </c>
      <c r="Q480" s="850">
        <v>614</v>
      </c>
    </row>
    <row r="481" spans="1:17" ht="14.45" customHeight="1" x14ac:dyDescent="0.2">
      <c r="A481" s="831" t="s">
        <v>2106</v>
      </c>
      <c r="B481" s="832" t="s">
        <v>1828</v>
      </c>
      <c r="C481" s="832" t="s">
        <v>1832</v>
      </c>
      <c r="D481" s="832" t="s">
        <v>2000</v>
      </c>
      <c r="E481" s="832" t="s">
        <v>2001</v>
      </c>
      <c r="F481" s="849"/>
      <c r="G481" s="849"/>
      <c r="H481" s="849"/>
      <c r="I481" s="849"/>
      <c r="J481" s="849"/>
      <c r="K481" s="849"/>
      <c r="L481" s="849"/>
      <c r="M481" s="849"/>
      <c r="N481" s="849">
        <v>194</v>
      </c>
      <c r="O481" s="849">
        <v>6619.28</v>
      </c>
      <c r="P481" s="837"/>
      <c r="Q481" s="850">
        <v>34.119999999999997</v>
      </c>
    </row>
    <row r="482" spans="1:17" ht="14.45" customHeight="1" x14ac:dyDescent="0.2">
      <c r="A482" s="831" t="s">
        <v>2106</v>
      </c>
      <c r="B482" s="832" t="s">
        <v>1828</v>
      </c>
      <c r="C482" s="832" t="s">
        <v>1832</v>
      </c>
      <c r="D482" s="832" t="s">
        <v>1875</v>
      </c>
      <c r="E482" s="832" t="s">
        <v>1876</v>
      </c>
      <c r="F482" s="849">
        <v>80</v>
      </c>
      <c r="G482" s="849">
        <v>1617.6</v>
      </c>
      <c r="H482" s="849"/>
      <c r="I482" s="849">
        <v>20.22</v>
      </c>
      <c r="J482" s="849"/>
      <c r="K482" s="849"/>
      <c r="L482" s="849"/>
      <c r="M482" s="849"/>
      <c r="N482" s="849">
        <v>51</v>
      </c>
      <c r="O482" s="849">
        <v>1037.8499999999999</v>
      </c>
      <c r="P482" s="837"/>
      <c r="Q482" s="850">
        <v>20.349999999999998</v>
      </c>
    </row>
    <row r="483" spans="1:17" ht="14.45" customHeight="1" x14ac:dyDescent="0.2">
      <c r="A483" s="831" t="s">
        <v>2106</v>
      </c>
      <c r="B483" s="832" t="s">
        <v>1828</v>
      </c>
      <c r="C483" s="832" t="s">
        <v>1897</v>
      </c>
      <c r="D483" s="832" t="s">
        <v>1932</v>
      </c>
      <c r="E483" s="832" t="s">
        <v>1933</v>
      </c>
      <c r="F483" s="849">
        <v>1</v>
      </c>
      <c r="G483" s="849">
        <v>2638</v>
      </c>
      <c r="H483" s="849"/>
      <c r="I483" s="849">
        <v>2638</v>
      </c>
      <c r="J483" s="849"/>
      <c r="K483" s="849"/>
      <c r="L483" s="849"/>
      <c r="M483" s="849"/>
      <c r="N483" s="849"/>
      <c r="O483" s="849"/>
      <c r="P483" s="837"/>
      <c r="Q483" s="850"/>
    </row>
    <row r="484" spans="1:17" ht="14.45" customHeight="1" x14ac:dyDescent="0.2">
      <c r="A484" s="831" t="s">
        <v>2106</v>
      </c>
      <c r="B484" s="832" t="s">
        <v>1828</v>
      </c>
      <c r="C484" s="832" t="s">
        <v>1897</v>
      </c>
      <c r="D484" s="832" t="s">
        <v>1934</v>
      </c>
      <c r="E484" s="832" t="s">
        <v>1935</v>
      </c>
      <c r="F484" s="849">
        <v>2</v>
      </c>
      <c r="G484" s="849">
        <v>3650</v>
      </c>
      <c r="H484" s="849"/>
      <c r="I484" s="849">
        <v>1825</v>
      </c>
      <c r="J484" s="849"/>
      <c r="K484" s="849"/>
      <c r="L484" s="849"/>
      <c r="M484" s="849"/>
      <c r="N484" s="849">
        <v>1</v>
      </c>
      <c r="O484" s="849">
        <v>1831</v>
      </c>
      <c r="P484" s="837"/>
      <c r="Q484" s="850">
        <v>1831</v>
      </c>
    </row>
    <row r="485" spans="1:17" ht="14.45" customHeight="1" x14ac:dyDescent="0.2">
      <c r="A485" s="831" t="s">
        <v>2106</v>
      </c>
      <c r="B485" s="832" t="s">
        <v>1828</v>
      </c>
      <c r="C485" s="832" t="s">
        <v>1897</v>
      </c>
      <c r="D485" s="832" t="s">
        <v>1936</v>
      </c>
      <c r="E485" s="832" t="s">
        <v>1937</v>
      </c>
      <c r="F485" s="849">
        <v>1</v>
      </c>
      <c r="G485" s="849">
        <v>429</v>
      </c>
      <c r="H485" s="849"/>
      <c r="I485" s="849">
        <v>429</v>
      </c>
      <c r="J485" s="849"/>
      <c r="K485" s="849"/>
      <c r="L485" s="849"/>
      <c r="M485" s="849"/>
      <c r="N485" s="849"/>
      <c r="O485" s="849"/>
      <c r="P485" s="837"/>
      <c r="Q485" s="850"/>
    </row>
    <row r="486" spans="1:17" ht="14.45" customHeight="1" x14ac:dyDescent="0.2">
      <c r="A486" s="831" t="s">
        <v>2106</v>
      </c>
      <c r="B486" s="832" t="s">
        <v>1828</v>
      </c>
      <c r="C486" s="832" t="s">
        <v>1897</v>
      </c>
      <c r="D486" s="832" t="s">
        <v>1938</v>
      </c>
      <c r="E486" s="832" t="s">
        <v>1939</v>
      </c>
      <c r="F486" s="849">
        <v>1</v>
      </c>
      <c r="G486" s="849">
        <v>3520</v>
      </c>
      <c r="H486" s="849"/>
      <c r="I486" s="849">
        <v>3520</v>
      </c>
      <c r="J486" s="849"/>
      <c r="K486" s="849"/>
      <c r="L486" s="849"/>
      <c r="M486" s="849"/>
      <c r="N486" s="849">
        <v>1</v>
      </c>
      <c r="O486" s="849">
        <v>3533</v>
      </c>
      <c r="P486" s="837"/>
      <c r="Q486" s="850">
        <v>3533</v>
      </c>
    </row>
    <row r="487" spans="1:17" ht="14.45" customHeight="1" thickBot="1" x14ac:dyDescent="0.25">
      <c r="A487" s="839" t="s">
        <v>2106</v>
      </c>
      <c r="B487" s="840" t="s">
        <v>1828</v>
      </c>
      <c r="C487" s="840" t="s">
        <v>1897</v>
      </c>
      <c r="D487" s="840" t="s">
        <v>2012</v>
      </c>
      <c r="E487" s="840" t="s">
        <v>2013</v>
      </c>
      <c r="F487" s="851"/>
      <c r="G487" s="851"/>
      <c r="H487" s="851"/>
      <c r="I487" s="851"/>
      <c r="J487" s="851"/>
      <c r="K487" s="851"/>
      <c r="L487" s="851"/>
      <c r="M487" s="851"/>
      <c r="N487" s="851">
        <v>1</v>
      </c>
      <c r="O487" s="851">
        <v>14515</v>
      </c>
      <c r="P487" s="845"/>
      <c r="Q487" s="852">
        <v>14515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23FB5955-347B-4C3C-8777-7BC806D52E83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0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5" customHeight="1" thickBot="1" x14ac:dyDescent="0.2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5" hidden="1" customHeight="1" outlineLevel="1" x14ac:dyDescent="0.2">
      <c r="A5" s="440" t="s">
        <v>167</v>
      </c>
      <c r="B5" s="119">
        <v>87.052999999999997</v>
      </c>
      <c r="C5" s="114">
        <v>87.24</v>
      </c>
      <c r="D5" s="114">
        <v>110.428</v>
      </c>
      <c r="E5" s="424">
        <f>IF(OR(D5=0,B5=0),"",D5/B5)</f>
        <v>1.2685145830700837</v>
      </c>
      <c r="F5" s="129">
        <f>IF(OR(D5=0,C5=0),"",D5/C5)</f>
        <v>1.2657955066483264</v>
      </c>
      <c r="G5" s="130">
        <v>119</v>
      </c>
      <c r="H5" s="114">
        <v>124</v>
      </c>
      <c r="I5" s="114">
        <v>134</v>
      </c>
      <c r="J5" s="424">
        <f>IF(OR(I5=0,G5=0),"",I5/G5)</f>
        <v>1.1260504201680672</v>
      </c>
      <c r="K5" s="131">
        <f>IF(OR(I5=0,H5=0),"",I5/H5)</f>
        <v>1.0806451612903225</v>
      </c>
      <c r="L5" s="121"/>
      <c r="M5" s="121"/>
      <c r="N5" s="7">
        <f>D5-C5</f>
        <v>23.188000000000002</v>
      </c>
      <c r="O5" s="8">
        <f>I5-H5</f>
        <v>10</v>
      </c>
      <c r="P5" s="7">
        <f>D5-B5</f>
        <v>23.375</v>
      </c>
      <c r="Q5" s="8">
        <f>I5-G5</f>
        <v>15</v>
      </c>
    </row>
    <row r="6" spans="1:17" ht="14.45" hidden="1" customHeight="1" outlineLevel="1" x14ac:dyDescent="0.2">
      <c r="A6" s="441" t="s">
        <v>168</v>
      </c>
      <c r="B6" s="120">
        <v>8.5980000000000008</v>
      </c>
      <c r="C6" s="113">
        <v>16.814</v>
      </c>
      <c r="D6" s="113">
        <v>18.007999999999999</v>
      </c>
      <c r="E6" s="424">
        <f t="shared" ref="E6:E12" si="0">IF(OR(D6=0,B6=0),"",D6/B6)</f>
        <v>2.0944405675738542</v>
      </c>
      <c r="F6" s="129">
        <f t="shared" ref="F6:F12" si="1">IF(OR(D6=0,C6=0),"",D6/C6)</f>
        <v>1.071012251695016</v>
      </c>
      <c r="G6" s="133">
        <v>24</v>
      </c>
      <c r="H6" s="113">
        <v>26</v>
      </c>
      <c r="I6" s="113">
        <v>25</v>
      </c>
      <c r="J6" s="425">
        <f t="shared" ref="J6:J12" si="2">IF(OR(I6=0,G6=0),"",I6/G6)</f>
        <v>1.0416666666666667</v>
      </c>
      <c r="K6" s="134">
        <f t="shared" ref="K6:K12" si="3">IF(OR(I6=0,H6=0),"",I6/H6)</f>
        <v>0.96153846153846156</v>
      </c>
      <c r="L6" s="121"/>
      <c r="M6" s="121"/>
      <c r="N6" s="5">
        <f t="shared" ref="N6:N13" si="4">D6-C6</f>
        <v>1.1939999999999991</v>
      </c>
      <c r="O6" s="6">
        <f t="shared" ref="O6:O13" si="5">I6-H6</f>
        <v>-1</v>
      </c>
      <c r="P6" s="5">
        <f t="shared" ref="P6:P13" si="6">D6-B6</f>
        <v>9.4099999999999984</v>
      </c>
      <c r="Q6" s="6">
        <f t="shared" ref="Q6:Q13" si="7">I6-G6</f>
        <v>1</v>
      </c>
    </row>
    <row r="7" spans="1:17" ht="14.45" hidden="1" customHeight="1" outlineLevel="1" x14ac:dyDescent="0.2">
      <c r="A7" s="441" t="s">
        <v>169</v>
      </c>
      <c r="B7" s="120">
        <v>59.97</v>
      </c>
      <c r="C7" s="113">
        <v>64.468000000000004</v>
      </c>
      <c r="D7" s="113">
        <v>75.92</v>
      </c>
      <c r="E7" s="424">
        <f t="shared" si="0"/>
        <v>1.2659663164915791</v>
      </c>
      <c r="F7" s="129">
        <f t="shared" si="1"/>
        <v>1.1776385183346776</v>
      </c>
      <c r="G7" s="133">
        <v>75</v>
      </c>
      <c r="H7" s="113">
        <v>92</v>
      </c>
      <c r="I7" s="113">
        <v>96</v>
      </c>
      <c r="J7" s="425">
        <f t="shared" si="2"/>
        <v>1.28</v>
      </c>
      <c r="K7" s="134">
        <f t="shared" si="3"/>
        <v>1.0434782608695652</v>
      </c>
      <c r="L7" s="121"/>
      <c r="M7" s="121"/>
      <c r="N7" s="5">
        <f t="shared" si="4"/>
        <v>11.451999999999998</v>
      </c>
      <c r="O7" s="6">
        <f t="shared" si="5"/>
        <v>4</v>
      </c>
      <c r="P7" s="5">
        <f t="shared" si="6"/>
        <v>15.950000000000003</v>
      </c>
      <c r="Q7" s="6">
        <f t="shared" si="7"/>
        <v>21</v>
      </c>
    </row>
    <row r="8" spans="1:17" ht="14.45" hidden="1" customHeight="1" outlineLevel="1" x14ac:dyDescent="0.2">
      <c r="A8" s="441" t="s">
        <v>170</v>
      </c>
      <c r="B8" s="120">
        <v>7.484</v>
      </c>
      <c r="C8" s="113">
        <v>5.7809999999999997</v>
      </c>
      <c r="D8" s="113">
        <v>8.1329999999999991</v>
      </c>
      <c r="E8" s="424">
        <f t="shared" si="0"/>
        <v>1.086718332442544</v>
      </c>
      <c r="F8" s="129">
        <f t="shared" si="1"/>
        <v>1.406850025947068</v>
      </c>
      <c r="G8" s="133">
        <v>10</v>
      </c>
      <c r="H8" s="113">
        <v>9</v>
      </c>
      <c r="I8" s="113">
        <v>8</v>
      </c>
      <c r="J8" s="425">
        <f t="shared" si="2"/>
        <v>0.8</v>
      </c>
      <c r="K8" s="134">
        <f t="shared" si="3"/>
        <v>0.88888888888888884</v>
      </c>
      <c r="L8" s="121"/>
      <c r="M8" s="121"/>
      <c r="N8" s="5">
        <f t="shared" si="4"/>
        <v>2.3519999999999994</v>
      </c>
      <c r="O8" s="6">
        <f t="shared" si="5"/>
        <v>-1</v>
      </c>
      <c r="P8" s="5">
        <f t="shared" si="6"/>
        <v>0.64899999999999913</v>
      </c>
      <c r="Q8" s="6">
        <f t="shared" si="7"/>
        <v>-2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27.006</v>
      </c>
      <c r="C10" s="113">
        <v>21.774999999999999</v>
      </c>
      <c r="D10" s="113">
        <v>21.501000000000001</v>
      </c>
      <c r="E10" s="424">
        <f t="shared" si="0"/>
        <v>0.79615640968673629</v>
      </c>
      <c r="F10" s="129">
        <f t="shared" si="1"/>
        <v>0.9874167623421356</v>
      </c>
      <c r="G10" s="133">
        <v>42</v>
      </c>
      <c r="H10" s="113">
        <v>32</v>
      </c>
      <c r="I10" s="113">
        <v>30</v>
      </c>
      <c r="J10" s="425">
        <f t="shared" si="2"/>
        <v>0.7142857142857143</v>
      </c>
      <c r="K10" s="134">
        <f t="shared" si="3"/>
        <v>0.9375</v>
      </c>
      <c r="L10" s="121"/>
      <c r="M10" s="121"/>
      <c r="N10" s="5">
        <f t="shared" si="4"/>
        <v>-0.27399999999999736</v>
      </c>
      <c r="O10" s="6">
        <f t="shared" si="5"/>
        <v>-2</v>
      </c>
      <c r="P10" s="5">
        <f t="shared" si="6"/>
        <v>-5.504999999999999</v>
      </c>
      <c r="Q10" s="6">
        <f t="shared" si="7"/>
        <v>-12</v>
      </c>
    </row>
    <row r="11" spans="1:17" ht="14.45" hidden="1" customHeight="1" outlineLevel="1" x14ac:dyDescent="0.2">
      <c r="A11" s="441" t="s">
        <v>173</v>
      </c>
      <c r="B11" s="120">
        <v>2.6539999999999999</v>
      </c>
      <c r="C11" s="113">
        <v>2.4550000000000001</v>
      </c>
      <c r="D11" s="113">
        <v>3.7490000000000001</v>
      </c>
      <c r="E11" s="424">
        <f t="shared" si="0"/>
        <v>1.4125847776940468</v>
      </c>
      <c r="F11" s="129">
        <f t="shared" si="1"/>
        <v>1.5270875763747453</v>
      </c>
      <c r="G11" s="133">
        <v>4</v>
      </c>
      <c r="H11" s="113">
        <v>4</v>
      </c>
      <c r="I11" s="113">
        <v>3</v>
      </c>
      <c r="J11" s="425">
        <f t="shared" si="2"/>
        <v>0.75</v>
      </c>
      <c r="K11" s="134">
        <f t="shared" si="3"/>
        <v>0.75</v>
      </c>
      <c r="L11" s="121"/>
      <c r="M11" s="121"/>
      <c r="N11" s="5">
        <f t="shared" si="4"/>
        <v>1.294</v>
      </c>
      <c r="O11" s="6">
        <f t="shared" si="5"/>
        <v>-1</v>
      </c>
      <c r="P11" s="5">
        <f t="shared" si="6"/>
        <v>1.0950000000000002</v>
      </c>
      <c r="Q11" s="6">
        <f t="shared" si="7"/>
        <v>-1</v>
      </c>
    </row>
    <row r="12" spans="1:17" ht="14.45" hidden="1" customHeight="1" outlineLevel="1" thickBot="1" x14ac:dyDescent="0.25">
      <c r="A12" s="442" t="s">
        <v>208</v>
      </c>
      <c r="B12" s="238">
        <v>0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192.76499999999999</v>
      </c>
      <c r="C13" s="116">
        <f>SUM(C5:C12)</f>
        <v>198.53300000000002</v>
      </c>
      <c r="D13" s="116">
        <f>SUM(D5:D12)</f>
        <v>237.739</v>
      </c>
      <c r="E13" s="420">
        <f>IF(OR(D13=0,B13=0),0,D13/B13)</f>
        <v>1.2333099888465231</v>
      </c>
      <c r="F13" s="135">
        <f>IF(OR(D13=0,C13=0),0,D13/C13)</f>
        <v>1.1974785048329497</v>
      </c>
      <c r="G13" s="136">
        <f>SUM(G5:G12)</f>
        <v>274</v>
      </c>
      <c r="H13" s="116">
        <f>SUM(H5:H12)</f>
        <v>287</v>
      </c>
      <c r="I13" s="116">
        <f>SUM(I5:I12)</f>
        <v>296</v>
      </c>
      <c r="J13" s="420">
        <f>IF(OR(I13=0,G13=0),0,I13/G13)</f>
        <v>1.0802919708029197</v>
      </c>
      <c r="K13" s="137">
        <f>IF(OR(I13=0,H13=0),0,I13/H13)</f>
        <v>1.0313588850174216</v>
      </c>
      <c r="L13" s="121"/>
      <c r="M13" s="121"/>
      <c r="N13" s="127">
        <f t="shared" si="4"/>
        <v>39.205999999999989</v>
      </c>
      <c r="O13" s="138">
        <f t="shared" si="5"/>
        <v>9</v>
      </c>
      <c r="P13" s="127">
        <f t="shared" si="6"/>
        <v>44.974000000000018</v>
      </c>
      <c r="Q13" s="138">
        <f t="shared" si="7"/>
        <v>22</v>
      </c>
    </row>
    <row r="14" spans="1:17" ht="14.45" customHeight="1" x14ac:dyDescent="0.2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5" customHeight="1" thickBot="1" x14ac:dyDescent="0.2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5" hidden="1" customHeight="1" outlineLevel="1" x14ac:dyDescent="0.2">
      <c r="A18" s="440" t="s">
        <v>167</v>
      </c>
      <c r="B18" s="119">
        <v>87.052999999999997</v>
      </c>
      <c r="C18" s="114">
        <v>87.24</v>
      </c>
      <c r="D18" s="114">
        <v>110.428</v>
      </c>
      <c r="E18" s="424">
        <f>IF(OR(D18=0,B18=0),"",D18/B18)</f>
        <v>1.2685145830700837</v>
      </c>
      <c r="F18" s="129">
        <f>IF(OR(D18=0,C18=0),"",D18/C18)</f>
        <v>1.2657955066483264</v>
      </c>
      <c r="G18" s="119">
        <v>119</v>
      </c>
      <c r="H18" s="114">
        <v>124</v>
      </c>
      <c r="I18" s="114">
        <v>134</v>
      </c>
      <c r="J18" s="424">
        <f>IF(OR(I18=0,G18=0),"",I18/G18)</f>
        <v>1.1260504201680672</v>
      </c>
      <c r="K18" s="131">
        <f>IF(OR(I18=0,H18=0),"",I18/H18)</f>
        <v>1.0806451612903225</v>
      </c>
      <c r="L18" s="645">
        <v>0.91871999999999998</v>
      </c>
      <c r="M18" s="646"/>
      <c r="N18" s="145">
        <f t="shared" ref="N18:N26" si="8">D18-C18</f>
        <v>23.188000000000002</v>
      </c>
      <c r="O18" s="146">
        <f t="shared" ref="O18:O26" si="9">I18-H18</f>
        <v>10</v>
      </c>
      <c r="P18" s="145">
        <f t="shared" ref="P18:P26" si="10">D18-B18</f>
        <v>23.375</v>
      </c>
      <c r="Q18" s="146">
        <f t="shared" ref="Q18:Q26" si="11">I18-G18</f>
        <v>15</v>
      </c>
    </row>
    <row r="19" spans="1:17" ht="14.45" hidden="1" customHeight="1" outlineLevel="1" x14ac:dyDescent="0.2">
      <c r="A19" s="441" t="s">
        <v>168</v>
      </c>
      <c r="B19" s="120">
        <v>8.5980000000000008</v>
      </c>
      <c r="C19" s="113">
        <v>16.814</v>
      </c>
      <c r="D19" s="113">
        <v>18.007999999999999</v>
      </c>
      <c r="E19" s="425">
        <f t="shared" ref="E19:E25" si="12">IF(OR(D19=0,B19=0),"",D19/B19)</f>
        <v>2.0944405675738542</v>
      </c>
      <c r="F19" s="132">
        <f t="shared" ref="F19:F25" si="13">IF(OR(D19=0,C19=0),"",D19/C19)</f>
        <v>1.071012251695016</v>
      </c>
      <c r="G19" s="120">
        <v>24</v>
      </c>
      <c r="H19" s="113">
        <v>26</v>
      </c>
      <c r="I19" s="113">
        <v>25</v>
      </c>
      <c r="J19" s="425">
        <f t="shared" ref="J19:J25" si="14">IF(OR(I19=0,G19=0),"",I19/G19)</f>
        <v>1.0416666666666667</v>
      </c>
      <c r="K19" s="134">
        <f t="shared" ref="K19:K25" si="15">IF(OR(I19=0,H19=0),"",I19/H19)</f>
        <v>0.96153846153846156</v>
      </c>
      <c r="L19" s="645">
        <v>0.99456</v>
      </c>
      <c r="M19" s="646"/>
      <c r="N19" s="147">
        <f t="shared" si="8"/>
        <v>1.1939999999999991</v>
      </c>
      <c r="O19" s="148">
        <f t="shared" si="9"/>
        <v>-1</v>
      </c>
      <c r="P19" s="147">
        <f t="shared" si="10"/>
        <v>9.4099999999999984</v>
      </c>
      <c r="Q19" s="148">
        <f t="shared" si="11"/>
        <v>1</v>
      </c>
    </row>
    <row r="20" spans="1:17" ht="14.45" hidden="1" customHeight="1" outlineLevel="1" x14ac:dyDescent="0.2">
      <c r="A20" s="441" t="s">
        <v>169</v>
      </c>
      <c r="B20" s="120">
        <v>59.97</v>
      </c>
      <c r="C20" s="113">
        <v>64.468000000000004</v>
      </c>
      <c r="D20" s="113">
        <v>75.92</v>
      </c>
      <c r="E20" s="425">
        <f t="shared" si="12"/>
        <v>1.2659663164915791</v>
      </c>
      <c r="F20" s="132">
        <f t="shared" si="13"/>
        <v>1.1776385183346776</v>
      </c>
      <c r="G20" s="120">
        <v>75</v>
      </c>
      <c r="H20" s="113">
        <v>92</v>
      </c>
      <c r="I20" s="113">
        <v>96</v>
      </c>
      <c r="J20" s="425">
        <f t="shared" si="14"/>
        <v>1.28</v>
      </c>
      <c r="K20" s="134">
        <f t="shared" si="15"/>
        <v>1.0434782608695652</v>
      </c>
      <c r="L20" s="645">
        <v>0.96671999999999991</v>
      </c>
      <c r="M20" s="646"/>
      <c r="N20" s="147">
        <f t="shared" si="8"/>
        <v>11.451999999999998</v>
      </c>
      <c r="O20" s="148">
        <f t="shared" si="9"/>
        <v>4</v>
      </c>
      <c r="P20" s="147">
        <f t="shared" si="10"/>
        <v>15.950000000000003</v>
      </c>
      <c r="Q20" s="148">
        <f t="shared" si="11"/>
        <v>21</v>
      </c>
    </row>
    <row r="21" spans="1:17" ht="14.45" hidden="1" customHeight="1" outlineLevel="1" x14ac:dyDescent="0.2">
      <c r="A21" s="441" t="s">
        <v>170</v>
      </c>
      <c r="B21" s="120">
        <v>7.484</v>
      </c>
      <c r="C21" s="113">
        <v>5.7809999999999997</v>
      </c>
      <c r="D21" s="113">
        <v>8.1329999999999991</v>
      </c>
      <c r="E21" s="425">
        <f t="shared" si="12"/>
        <v>1.086718332442544</v>
      </c>
      <c r="F21" s="132">
        <f t="shared" si="13"/>
        <v>1.406850025947068</v>
      </c>
      <c r="G21" s="120">
        <v>10</v>
      </c>
      <c r="H21" s="113">
        <v>9</v>
      </c>
      <c r="I21" s="113">
        <v>8</v>
      </c>
      <c r="J21" s="425">
        <f t="shared" si="14"/>
        <v>0.8</v>
      </c>
      <c r="K21" s="134">
        <f t="shared" si="15"/>
        <v>0.88888888888888884</v>
      </c>
      <c r="L21" s="645">
        <v>1.11744</v>
      </c>
      <c r="M21" s="646"/>
      <c r="N21" s="147">
        <f t="shared" si="8"/>
        <v>2.3519999999999994</v>
      </c>
      <c r="O21" s="148">
        <f t="shared" si="9"/>
        <v>-1</v>
      </c>
      <c r="P21" s="147">
        <f t="shared" si="10"/>
        <v>0.64899999999999913</v>
      </c>
      <c r="Q21" s="148">
        <f t="shared" si="11"/>
        <v>-2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27.006</v>
      </c>
      <c r="C23" s="113">
        <v>21.774999999999999</v>
      </c>
      <c r="D23" s="113">
        <v>21.501000000000001</v>
      </c>
      <c r="E23" s="425">
        <f t="shared" si="12"/>
        <v>0.79615640968673629</v>
      </c>
      <c r="F23" s="132">
        <f t="shared" si="13"/>
        <v>0.9874167623421356</v>
      </c>
      <c r="G23" s="120">
        <v>42</v>
      </c>
      <c r="H23" s="113">
        <v>32</v>
      </c>
      <c r="I23" s="113">
        <v>30</v>
      </c>
      <c r="J23" s="425">
        <f t="shared" si="14"/>
        <v>0.7142857142857143</v>
      </c>
      <c r="K23" s="134">
        <f t="shared" si="15"/>
        <v>0.9375</v>
      </c>
      <c r="L23" s="645">
        <v>0.98495999999999995</v>
      </c>
      <c r="M23" s="646"/>
      <c r="N23" s="147">
        <f t="shared" si="8"/>
        <v>-0.27399999999999736</v>
      </c>
      <c r="O23" s="148">
        <f t="shared" si="9"/>
        <v>-2</v>
      </c>
      <c r="P23" s="147">
        <f t="shared" si="10"/>
        <v>-5.504999999999999</v>
      </c>
      <c r="Q23" s="148">
        <f t="shared" si="11"/>
        <v>-12</v>
      </c>
    </row>
    <row r="24" spans="1:17" ht="14.45" hidden="1" customHeight="1" outlineLevel="1" x14ac:dyDescent="0.2">
      <c r="A24" s="441" t="s">
        <v>173</v>
      </c>
      <c r="B24" s="120">
        <v>2.6539999999999999</v>
      </c>
      <c r="C24" s="113">
        <v>2.4550000000000001</v>
      </c>
      <c r="D24" s="113">
        <v>3.7490000000000001</v>
      </c>
      <c r="E24" s="425">
        <f t="shared" si="12"/>
        <v>1.4125847776940468</v>
      </c>
      <c r="F24" s="132">
        <f t="shared" si="13"/>
        <v>1.5270875763747453</v>
      </c>
      <c r="G24" s="120">
        <v>4</v>
      </c>
      <c r="H24" s="113">
        <v>4</v>
      </c>
      <c r="I24" s="113">
        <v>3</v>
      </c>
      <c r="J24" s="425">
        <f t="shared" si="14"/>
        <v>0.75</v>
      </c>
      <c r="K24" s="134">
        <f t="shared" si="15"/>
        <v>0.75</v>
      </c>
      <c r="L24" s="645">
        <v>1.0147199999999998</v>
      </c>
      <c r="M24" s="646"/>
      <c r="N24" s="147">
        <f t="shared" si="8"/>
        <v>1.294</v>
      </c>
      <c r="O24" s="148">
        <f t="shared" si="9"/>
        <v>-1</v>
      </c>
      <c r="P24" s="147">
        <f t="shared" si="10"/>
        <v>1.0950000000000002</v>
      </c>
      <c r="Q24" s="148">
        <f t="shared" si="11"/>
        <v>-1</v>
      </c>
    </row>
    <row r="25" spans="1:17" ht="14.45" hidden="1" customHeight="1" outlineLevel="1" thickBot="1" x14ac:dyDescent="0.25">
      <c r="A25" s="442" t="s">
        <v>208</v>
      </c>
      <c r="B25" s="238">
        <v>0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5" t="s">
        <v>3</v>
      </c>
      <c r="B26" s="149">
        <f>SUM(B18:B25)</f>
        <v>192.76499999999999</v>
      </c>
      <c r="C26" s="150">
        <f>SUM(C18:C25)</f>
        <v>198.53300000000002</v>
      </c>
      <c r="D26" s="150">
        <f>SUM(D18:D25)</f>
        <v>237.739</v>
      </c>
      <c r="E26" s="421">
        <f>IF(OR(D26=0,B26=0),0,D26/B26)</f>
        <v>1.2333099888465231</v>
      </c>
      <c r="F26" s="151">
        <f>IF(OR(D26=0,C26=0),0,D26/C26)</f>
        <v>1.1974785048329497</v>
      </c>
      <c r="G26" s="149">
        <f>SUM(G18:G25)</f>
        <v>274</v>
      </c>
      <c r="H26" s="150">
        <f>SUM(H18:H25)</f>
        <v>287</v>
      </c>
      <c r="I26" s="150">
        <f>SUM(I18:I25)</f>
        <v>296</v>
      </c>
      <c r="J26" s="421">
        <f>IF(OR(I26=0,G26=0),0,I26/G26)</f>
        <v>1.0802919708029197</v>
      </c>
      <c r="K26" s="152">
        <f>IF(OR(I26=0,H26=0),0,I26/H26)</f>
        <v>1.0313588850174216</v>
      </c>
      <c r="L26" s="121"/>
      <c r="M26" s="121"/>
      <c r="N26" s="143">
        <f t="shared" si="8"/>
        <v>39.205999999999989</v>
      </c>
      <c r="O26" s="153">
        <f t="shared" si="9"/>
        <v>9</v>
      </c>
      <c r="P26" s="143">
        <f t="shared" si="10"/>
        <v>44.974000000000018</v>
      </c>
      <c r="Q26" s="153">
        <f t="shared" si="11"/>
        <v>22</v>
      </c>
    </row>
    <row r="27" spans="1:17" ht="14.45" customHeight="1" x14ac:dyDescent="0.2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302</v>
      </c>
    </row>
    <row r="56" spans="1:17" ht="14.45" customHeight="1" x14ac:dyDescent="0.2">
      <c r="A56" s="386" t="s">
        <v>303</v>
      </c>
    </row>
    <row r="57" spans="1:17" ht="14.45" customHeight="1" x14ac:dyDescent="0.2">
      <c r="A57" s="385" t="s">
        <v>304</v>
      </c>
    </row>
    <row r="58" spans="1:17" ht="14.45" customHeight="1" x14ac:dyDescent="0.2">
      <c r="A58" s="386" t="s">
        <v>305</v>
      </c>
    </row>
    <row r="59" spans="1:17" ht="14.45" customHeight="1" x14ac:dyDescent="0.2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22475E95-4B70-4CE9-8FC3-8F6FAC62AEAB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155</v>
      </c>
      <c r="C33" s="199">
        <v>156</v>
      </c>
      <c r="D33" s="84">
        <f>IF(C33="","",C33-B33)</f>
        <v>1</v>
      </c>
      <c r="E33" s="85">
        <f>IF(C33="","",C33/B33)</f>
        <v>1.0064516129032257</v>
      </c>
      <c r="F33" s="86">
        <v>32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397</v>
      </c>
      <c r="C34" s="200">
        <v>395</v>
      </c>
      <c r="D34" s="87">
        <f t="shared" ref="D34:D45" si="0">IF(C34="","",C34-B34)</f>
        <v>-2</v>
      </c>
      <c r="E34" s="88">
        <f t="shared" ref="E34:E45" si="1">IF(C34="","",C34/B34)</f>
        <v>0.99496221662468509</v>
      </c>
      <c r="F34" s="89">
        <v>73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671</v>
      </c>
      <c r="C35" s="200">
        <v>656</v>
      </c>
      <c r="D35" s="87">
        <f t="shared" si="0"/>
        <v>-15</v>
      </c>
      <c r="E35" s="88">
        <f t="shared" si="1"/>
        <v>0.97764530551415796</v>
      </c>
      <c r="F35" s="89">
        <v>116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846</v>
      </c>
      <c r="C36" s="200">
        <v>827</v>
      </c>
      <c r="D36" s="87">
        <f t="shared" si="0"/>
        <v>-19</v>
      </c>
      <c r="E36" s="88">
        <f t="shared" si="1"/>
        <v>0.97754137115839246</v>
      </c>
      <c r="F36" s="89">
        <v>148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1156</v>
      </c>
      <c r="C37" s="200">
        <v>1086</v>
      </c>
      <c r="D37" s="87">
        <f t="shared" si="0"/>
        <v>-70</v>
      </c>
      <c r="E37" s="88">
        <f t="shared" si="1"/>
        <v>0.93944636678200688</v>
      </c>
      <c r="F37" s="89">
        <v>175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1381</v>
      </c>
      <c r="C38" s="200">
        <v>1290</v>
      </c>
      <c r="D38" s="87">
        <f t="shared" si="0"/>
        <v>-91</v>
      </c>
      <c r="E38" s="88">
        <f t="shared" si="1"/>
        <v>0.93410572049239682</v>
      </c>
      <c r="F38" s="89">
        <v>208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1433</v>
      </c>
      <c r="C39" s="200">
        <v>1326</v>
      </c>
      <c r="D39" s="87">
        <f t="shared" si="0"/>
        <v>-107</v>
      </c>
      <c r="E39" s="88">
        <f t="shared" si="1"/>
        <v>0.92533147243545011</v>
      </c>
      <c r="F39" s="89">
        <v>208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>
        <v>1642</v>
      </c>
      <c r="C40" s="200">
        <v>1512</v>
      </c>
      <c r="D40" s="87">
        <f t="shared" si="0"/>
        <v>-130</v>
      </c>
      <c r="E40" s="88">
        <f t="shared" si="1"/>
        <v>0.92082825822168091</v>
      </c>
      <c r="F40" s="89">
        <v>230</v>
      </c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>
        <v>1846</v>
      </c>
      <c r="C41" s="200">
        <v>1714</v>
      </c>
      <c r="D41" s="87">
        <f t="shared" si="0"/>
        <v>-132</v>
      </c>
      <c r="E41" s="88">
        <f t="shared" si="1"/>
        <v>0.92849404117009748</v>
      </c>
      <c r="F41" s="89">
        <v>265</v>
      </c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>
        <v>2052</v>
      </c>
      <c r="C42" s="200">
        <v>1905</v>
      </c>
      <c r="D42" s="87">
        <f t="shared" si="0"/>
        <v>-147</v>
      </c>
      <c r="E42" s="88">
        <f t="shared" si="1"/>
        <v>0.92836257309941517</v>
      </c>
      <c r="F42" s="89">
        <v>296</v>
      </c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>
        <v>2245</v>
      </c>
      <c r="C43" s="200">
        <v>2094</v>
      </c>
      <c r="D43" s="87">
        <f t="shared" si="0"/>
        <v>-151</v>
      </c>
      <c r="E43" s="88">
        <f t="shared" si="1"/>
        <v>0.93273942093541207</v>
      </c>
      <c r="F43" s="89">
        <v>336</v>
      </c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FAEDEBB6-BF11-462D-A5E9-AED35AABAFF4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5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598" t="s">
        <v>2131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5" customHeight="1" thickBot="1" x14ac:dyDescent="0.3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48" t="s">
        <v>2108</v>
      </c>
      <c r="B5" s="949"/>
      <c r="C5" s="950"/>
      <c r="D5" s="951"/>
      <c r="E5" s="952">
        <v>1</v>
      </c>
      <c r="F5" s="953">
        <v>0.32</v>
      </c>
      <c r="G5" s="954">
        <v>4</v>
      </c>
      <c r="H5" s="955"/>
      <c r="I5" s="956"/>
      <c r="J5" s="957"/>
      <c r="K5" s="958">
        <v>0.32</v>
      </c>
      <c r="L5" s="955">
        <v>1</v>
      </c>
      <c r="M5" s="955">
        <v>9</v>
      </c>
      <c r="N5" s="959">
        <v>3</v>
      </c>
      <c r="O5" s="955" t="s">
        <v>2109</v>
      </c>
      <c r="P5" s="960" t="s">
        <v>2110</v>
      </c>
      <c r="Q5" s="961">
        <f>H5-B5</f>
        <v>0</v>
      </c>
      <c r="R5" s="976">
        <f>I5-C5</f>
        <v>0</v>
      </c>
      <c r="S5" s="961">
        <f>H5-E5</f>
        <v>-1</v>
      </c>
      <c r="T5" s="976">
        <f>I5-F5</f>
        <v>-0.32</v>
      </c>
      <c r="U5" s="986" t="s">
        <v>554</v>
      </c>
      <c r="V5" s="949" t="s">
        <v>554</v>
      </c>
      <c r="W5" s="949" t="s">
        <v>554</v>
      </c>
      <c r="X5" s="987" t="s">
        <v>554</v>
      </c>
      <c r="Y5" s="988"/>
    </row>
    <row r="6" spans="1:25" ht="14.45" customHeight="1" x14ac:dyDescent="0.2">
      <c r="A6" s="946" t="s">
        <v>2111</v>
      </c>
      <c r="B6" s="927">
        <v>3</v>
      </c>
      <c r="C6" s="928">
        <v>1.67</v>
      </c>
      <c r="D6" s="929">
        <v>4</v>
      </c>
      <c r="E6" s="911">
        <v>5</v>
      </c>
      <c r="F6" s="912">
        <v>2.78</v>
      </c>
      <c r="G6" s="913">
        <v>4</v>
      </c>
      <c r="H6" s="914">
        <v>2</v>
      </c>
      <c r="I6" s="915">
        <v>1.1100000000000001</v>
      </c>
      <c r="J6" s="916">
        <v>3</v>
      </c>
      <c r="K6" s="917">
        <v>0.56000000000000005</v>
      </c>
      <c r="L6" s="914">
        <v>2</v>
      </c>
      <c r="M6" s="914">
        <v>21</v>
      </c>
      <c r="N6" s="918">
        <v>7</v>
      </c>
      <c r="O6" s="914" t="s">
        <v>2109</v>
      </c>
      <c r="P6" s="930" t="s">
        <v>2112</v>
      </c>
      <c r="Q6" s="919">
        <f t="shared" ref="Q6:R15" si="0">H6-B6</f>
        <v>-1</v>
      </c>
      <c r="R6" s="977">
        <f t="shared" si="0"/>
        <v>-0.55999999999999983</v>
      </c>
      <c r="S6" s="919">
        <f t="shared" ref="S6:S15" si="1">H6-E6</f>
        <v>-3</v>
      </c>
      <c r="T6" s="977">
        <f t="shared" ref="T6:T15" si="2">I6-F6</f>
        <v>-1.6699999999999997</v>
      </c>
      <c r="U6" s="984">
        <v>14</v>
      </c>
      <c r="V6" s="927">
        <v>6</v>
      </c>
      <c r="W6" s="927">
        <v>-8</v>
      </c>
      <c r="X6" s="982">
        <v>0.42857142857142855</v>
      </c>
      <c r="Y6" s="980"/>
    </row>
    <row r="7" spans="1:25" ht="14.45" customHeight="1" x14ac:dyDescent="0.2">
      <c r="A7" s="946" t="s">
        <v>2113</v>
      </c>
      <c r="B7" s="927">
        <v>6</v>
      </c>
      <c r="C7" s="928">
        <v>2.5099999999999998</v>
      </c>
      <c r="D7" s="929">
        <v>4</v>
      </c>
      <c r="E7" s="931">
        <v>4</v>
      </c>
      <c r="F7" s="915">
        <v>1.68</v>
      </c>
      <c r="G7" s="916">
        <v>4</v>
      </c>
      <c r="H7" s="911">
        <v>11</v>
      </c>
      <c r="I7" s="912">
        <v>4.6100000000000003</v>
      </c>
      <c r="J7" s="913">
        <v>4.0999999999999996</v>
      </c>
      <c r="K7" s="917">
        <v>0.42</v>
      </c>
      <c r="L7" s="914">
        <v>2</v>
      </c>
      <c r="M7" s="914">
        <v>18</v>
      </c>
      <c r="N7" s="918">
        <v>6</v>
      </c>
      <c r="O7" s="914" t="s">
        <v>2109</v>
      </c>
      <c r="P7" s="930" t="s">
        <v>2114</v>
      </c>
      <c r="Q7" s="919">
        <f t="shared" si="0"/>
        <v>5</v>
      </c>
      <c r="R7" s="977">
        <f t="shared" si="0"/>
        <v>2.1000000000000005</v>
      </c>
      <c r="S7" s="919">
        <f t="shared" si="1"/>
        <v>7</v>
      </c>
      <c r="T7" s="977">
        <f t="shared" si="2"/>
        <v>2.9300000000000006</v>
      </c>
      <c r="U7" s="984">
        <v>66</v>
      </c>
      <c r="V7" s="927">
        <v>45.099999999999994</v>
      </c>
      <c r="W7" s="927">
        <v>-20.900000000000006</v>
      </c>
      <c r="X7" s="982">
        <v>0.68333333333333324</v>
      </c>
      <c r="Y7" s="980"/>
    </row>
    <row r="8" spans="1:25" ht="14.45" customHeight="1" x14ac:dyDescent="0.2">
      <c r="A8" s="947" t="s">
        <v>2115</v>
      </c>
      <c r="B8" s="933"/>
      <c r="C8" s="934"/>
      <c r="D8" s="932"/>
      <c r="E8" s="935"/>
      <c r="F8" s="936"/>
      <c r="G8" s="920"/>
      <c r="H8" s="937">
        <v>1</v>
      </c>
      <c r="I8" s="938">
        <v>0.52</v>
      </c>
      <c r="J8" s="921">
        <v>4</v>
      </c>
      <c r="K8" s="939">
        <v>0.52</v>
      </c>
      <c r="L8" s="940">
        <v>3</v>
      </c>
      <c r="M8" s="940">
        <v>24</v>
      </c>
      <c r="N8" s="941">
        <v>8</v>
      </c>
      <c r="O8" s="940" t="s">
        <v>2109</v>
      </c>
      <c r="P8" s="942" t="s">
        <v>2116</v>
      </c>
      <c r="Q8" s="943">
        <f t="shared" si="0"/>
        <v>1</v>
      </c>
      <c r="R8" s="978">
        <f t="shared" si="0"/>
        <v>0.52</v>
      </c>
      <c r="S8" s="943">
        <f t="shared" si="1"/>
        <v>1</v>
      </c>
      <c r="T8" s="978">
        <f t="shared" si="2"/>
        <v>0.52</v>
      </c>
      <c r="U8" s="985">
        <v>8</v>
      </c>
      <c r="V8" s="933">
        <v>4</v>
      </c>
      <c r="W8" s="933">
        <v>-4</v>
      </c>
      <c r="X8" s="983">
        <v>0.5</v>
      </c>
      <c r="Y8" s="981"/>
    </row>
    <row r="9" spans="1:25" ht="14.45" customHeight="1" x14ac:dyDescent="0.2">
      <c r="A9" s="946" t="s">
        <v>2117</v>
      </c>
      <c r="B9" s="927"/>
      <c r="C9" s="928"/>
      <c r="D9" s="929"/>
      <c r="E9" s="931"/>
      <c r="F9" s="915"/>
      <c r="G9" s="916"/>
      <c r="H9" s="911">
        <v>2</v>
      </c>
      <c r="I9" s="912">
        <v>0.61</v>
      </c>
      <c r="J9" s="913">
        <v>4</v>
      </c>
      <c r="K9" s="917">
        <v>0.3</v>
      </c>
      <c r="L9" s="914">
        <v>1</v>
      </c>
      <c r="M9" s="914">
        <v>12</v>
      </c>
      <c r="N9" s="918">
        <v>4</v>
      </c>
      <c r="O9" s="914" t="s">
        <v>2109</v>
      </c>
      <c r="P9" s="930" t="s">
        <v>2118</v>
      </c>
      <c r="Q9" s="919">
        <f t="shared" si="0"/>
        <v>2</v>
      </c>
      <c r="R9" s="977">
        <f t="shared" si="0"/>
        <v>0.61</v>
      </c>
      <c r="S9" s="919">
        <f t="shared" si="1"/>
        <v>2</v>
      </c>
      <c r="T9" s="977">
        <f t="shared" si="2"/>
        <v>0.61</v>
      </c>
      <c r="U9" s="984">
        <v>8</v>
      </c>
      <c r="V9" s="927">
        <v>8</v>
      </c>
      <c r="W9" s="927">
        <v>0</v>
      </c>
      <c r="X9" s="982">
        <v>1</v>
      </c>
      <c r="Y9" s="980"/>
    </row>
    <row r="10" spans="1:25" ht="14.45" customHeight="1" x14ac:dyDescent="0.2">
      <c r="A10" s="946" t="s">
        <v>2119</v>
      </c>
      <c r="B10" s="922">
        <v>79</v>
      </c>
      <c r="C10" s="923">
        <v>26.78</v>
      </c>
      <c r="D10" s="924">
        <v>5.5</v>
      </c>
      <c r="E10" s="931">
        <v>76</v>
      </c>
      <c r="F10" s="915">
        <v>26</v>
      </c>
      <c r="G10" s="916">
        <v>6.1</v>
      </c>
      <c r="H10" s="914">
        <v>78</v>
      </c>
      <c r="I10" s="915">
        <v>26.12</v>
      </c>
      <c r="J10" s="916">
        <v>5.9</v>
      </c>
      <c r="K10" s="917">
        <v>0.32</v>
      </c>
      <c r="L10" s="914">
        <v>2</v>
      </c>
      <c r="M10" s="914">
        <v>18</v>
      </c>
      <c r="N10" s="918">
        <v>6</v>
      </c>
      <c r="O10" s="914" t="s">
        <v>2109</v>
      </c>
      <c r="P10" s="930" t="s">
        <v>2120</v>
      </c>
      <c r="Q10" s="919">
        <f t="shared" si="0"/>
        <v>-1</v>
      </c>
      <c r="R10" s="977">
        <f t="shared" si="0"/>
        <v>-0.66000000000000014</v>
      </c>
      <c r="S10" s="919">
        <f t="shared" si="1"/>
        <v>2</v>
      </c>
      <c r="T10" s="977">
        <f t="shared" si="2"/>
        <v>0.12000000000000099</v>
      </c>
      <c r="U10" s="984">
        <v>468</v>
      </c>
      <c r="V10" s="927">
        <v>460.20000000000005</v>
      </c>
      <c r="W10" s="927">
        <v>-7.7999999999999545</v>
      </c>
      <c r="X10" s="982">
        <v>0.98333333333333339</v>
      </c>
      <c r="Y10" s="980">
        <v>55</v>
      </c>
    </row>
    <row r="11" spans="1:25" ht="14.45" customHeight="1" x14ac:dyDescent="0.2">
      <c r="A11" s="947" t="s">
        <v>2121</v>
      </c>
      <c r="B11" s="944">
        <v>1</v>
      </c>
      <c r="C11" s="945">
        <v>0.48</v>
      </c>
      <c r="D11" s="925">
        <v>11</v>
      </c>
      <c r="E11" s="935">
        <v>1</v>
      </c>
      <c r="F11" s="936">
        <v>0.49</v>
      </c>
      <c r="G11" s="920">
        <v>5</v>
      </c>
      <c r="H11" s="940"/>
      <c r="I11" s="936"/>
      <c r="J11" s="920"/>
      <c r="K11" s="939">
        <v>0.48</v>
      </c>
      <c r="L11" s="940">
        <v>2</v>
      </c>
      <c r="M11" s="940">
        <v>21</v>
      </c>
      <c r="N11" s="941">
        <v>7</v>
      </c>
      <c r="O11" s="940" t="s">
        <v>2109</v>
      </c>
      <c r="P11" s="942" t="s">
        <v>2122</v>
      </c>
      <c r="Q11" s="943">
        <f t="shared" si="0"/>
        <v>-1</v>
      </c>
      <c r="R11" s="978">
        <f t="shared" si="0"/>
        <v>-0.48</v>
      </c>
      <c r="S11" s="943">
        <f t="shared" si="1"/>
        <v>-1</v>
      </c>
      <c r="T11" s="978">
        <f t="shared" si="2"/>
        <v>-0.49</v>
      </c>
      <c r="U11" s="985" t="s">
        <v>554</v>
      </c>
      <c r="V11" s="933" t="s">
        <v>554</v>
      </c>
      <c r="W11" s="933" t="s">
        <v>554</v>
      </c>
      <c r="X11" s="983" t="s">
        <v>554</v>
      </c>
      <c r="Y11" s="981"/>
    </row>
    <row r="12" spans="1:25" ht="14.45" customHeight="1" x14ac:dyDescent="0.2">
      <c r="A12" s="946" t="s">
        <v>2123</v>
      </c>
      <c r="B12" s="927">
        <v>79</v>
      </c>
      <c r="C12" s="928">
        <v>127.86</v>
      </c>
      <c r="D12" s="929">
        <v>9.4</v>
      </c>
      <c r="E12" s="931">
        <v>80</v>
      </c>
      <c r="F12" s="915">
        <v>130.04</v>
      </c>
      <c r="G12" s="916">
        <v>9.6</v>
      </c>
      <c r="H12" s="911">
        <v>106</v>
      </c>
      <c r="I12" s="912">
        <v>172.98</v>
      </c>
      <c r="J12" s="913">
        <v>9.4</v>
      </c>
      <c r="K12" s="917">
        <v>1.52</v>
      </c>
      <c r="L12" s="914">
        <v>4</v>
      </c>
      <c r="M12" s="914">
        <v>39</v>
      </c>
      <c r="N12" s="918">
        <v>13</v>
      </c>
      <c r="O12" s="914" t="s">
        <v>2109</v>
      </c>
      <c r="P12" s="930" t="s">
        <v>2124</v>
      </c>
      <c r="Q12" s="919">
        <f t="shared" si="0"/>
        <v>27</v>
      </c>
      <c r="R12" s="977">
        <f t="shared" si="0"/>
        <v>45.11999999999999</v>
      </c>
      <c r="S12" s="919">
        <f t="shared" si="1"/>
        <v>26</v>
      </c>
      <c r="T12" s="977">
        <f t="shared" si="2"/>
        <v>42.94</v>
      </c>
      <c r="U12" s="984">
        <v>1378</v>
      </c>
      <c r="V12" s="927">
        <v>996.40000000000009</v>
      </c>
      <c r="W12" s="927">
        <v>-381.59999999999991</v>
      </c>
      <c r="X12" s="982">
        <v>0.72307692307692317</v>
      </c>
      <c r="Y12" s="980">
        <v>2</v>
      </c>
    </row>
    <row r="13" spans="1:25" ht="14.45" customHeight="1" x14ac:dyDescent="0.2">
      <c r="A13" s="947" t="s">
        <v>2125</v>
      </c>
      <c r="B13" s="933"/>
      <c r="C13" s="934"/>
      <c r="D13" s="932"/>
      <c r="E13" s="935"/>
      <c r="F13" s="936"/>
      <c r="G13" s="920"/>
      <c r="H13" s="937">
        <v>1</v>
      </c>
      <c r="I13" s="938">
        <v>2.2599999999999998</v>
      </c>
      <c r="J13" s="921">
        <v>10</v>
      </c>
      <c r="K13" s="939">
        <v>2.2599999999999998</v>
      </c>
      <c r="L13" s="940">
        <v>6</v>
      </c>
      <c r="M13" s="940">
        <v>51</v>
      </c>
      <c r="N13" s="941">
        <v>17</v>
      </c>
      <c r="O13" s="940" t="s">
        <v>2109</v>
      </c>
      <c r="P13" s="942" t="s">
        <v>2126</v>
      </c>
      <c r="Q13" s="943">
        <f t="shared" si="0"/>
        <v>1</v>
      </c>
      <c r="R13" s="978">
        <f t="shared" si="0"/>
        <v>2.2599999999999998</v>
      </c>
      <c r="S13" s="943">
        <f t="shared" si="1"/>
        <v>1</v>
      </c>
      <c r="T13" s="978">
        <f t="shared" si="2"/>
        <v>2.2599999999999998</v>
      </c>
      <c r="U13" s="985">
        <v>17</v>
      </c>
      <c r="V13" s="933">
        <v>10</v>
      </c>
      <c r="W13" s="933">
        <v>-7</v>
      </c>
      <c r="X13" s="983">
        <v>0.58823529411764708</v>
      </c>
      <c r="Y13" s="981"/>
    </row>
    <row r="14" spans="1:25" ht="14.45" customHeight="1" x14ac:dyDescent="0.2">
      <c r="A14" s="946" t="s">
        <v>2127</v>
      </c>
      <c r="B14" s="927">
        <v>106</v>
      </c>
      <c r="C14" s="928">
        <v>33.47</v>
      </c>
      <c r="D14" s="929">
        <v>5.9</v>
      </c>
      <c r="E14" s="911">
        <v>119</v>
      </c>
      <c r="F14" s="912">
        <v>36.85</v>
      </c>
      <c r="G14" s="913">
        <v>5.9</v>
      </c>
      <c r="H14" s="914">
        <v>94</v>
      </c>
      <c r="I14" s="915">
        <v>29.15</v>
      </c>
      <c r="J14" s="926">
        <v>6</v>
      </c>
      <c r="K14" s="917">
        <v>0.26</v>
      </c>
      <c r="L14" s="914">
        <v>1</v>
      </c>
      <c r="M14" s="914">
        <v>9</v>
      </c>
      <c r="N14" s="918">
        <v>3</v>
      </c>
      <c r="O14" s="914" t="s">
        <v>2109</v>
      </c>
      <c r="P14" s="930" t="s">
        <v>2128</v>
      </c>
      <c r="Q14" s="919">
        <f t="shared" si="0"/>
        <v>-12</v>
      </c>
      <c r="R14" s="977">
        <f t="shared" si="0"/>
        <v>-4.32</v>
      </c>
      <c r="S14" s="919">
        <f t="shared" si="1"/>
        <v>-25</v>
      </c>
      <c r="T14" s="977">
        <f t="shared" si="2"/>
        <v>-7.7000000000000028</v>
      </c>
      <c r="U14" s="984">
        <v>282</v>
      </c>
      <c r="V14" s="927">
        <v>564</v>
      </c>
      <c r="W14" s="927">
        <v>282</v>
      </c>
      <c r="X14" s="982">
        <v>2</v>
      </c>
      <c r="Y14" s="980">
        <v>279</v>
      </c>
    </row>
    <row r="15" spans="1:25" ht="14.45" customHeight="1" thickBot="1" x14ac:dyDescent="0.25">
      <c r="A15" s="962" t="s">
        <v>2129</v>
      </c>
      <c r="B15" s="963"/>
      <c r="C15" s="964"/>
      <c r="D15" s="965"/>
      <c r="E15" s="966">
        <v>1</v>
      </c>
      <c r="F15" s="967">
        <v>0.36</v>
      </c>
      <c r="G15" s="968">
        <v>6</v>
      </c>
      <c r="H15" s="969">
        <v>1</v>
      </c>
      <c r="I15" s="970">
        <v>0.36</v>
      </c>
      <c r="J15" s="971">
        <v>3</v>
      </c>
      <c r="K15" s="972">
        <v>0.36</v>
      </c>
      <c r="L15" s="969">
        <v>1</v>
      </c>
      <c r="M15" s="969">
        <v>12</v>
      </c>
      <c r="N15" s="973">
        <v>4</v>
      </c>
      <c r="O15" s="969" t="s">
        <v>2109</v>
      </c>
      <c r="P15" s="974" t="s">
        <v>2130</v>
      </c>
      <c r="Q15" s="975">
        <f t="shared" si="0"/>
        <v>1</v>
      </c>
      <c r="R15" s="979">
        <f t="shared" si="0"/>
        <v>0.36</v>
      </c>
      <c r="S15" s="975">
        <f t="shared" si="1"/>
        <v>0</v>
      </c>
      <c r="T15" s="979">
        <f t="shared" si="2"/>
        <v>0</v>
      </c>
      <c r="U15" s="989">
        <v>4</v>
      </c>
      <c r="V15" s="963">
        <v>3</v>
      </c>
      <c r="W15" s="963">
        <v>-1</v>
      </c>
      <c r="X15" s="990">
        <v>0.75</v>
      </c>
      <c r="Y15" s="991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6:Q1048576">
    <cfRule type="cellIs" dxfId="14" priority="11" stopIfTrue="1" operator="lessThan">
      <formula>0</formula>
    </cfRule>
  </conditionalFormatting>
  <conditionalFormatting sqref="W16:W1048576">
    <cfRule type="cellIs" dxfId="13" priority="10" stopIfTrue="1" operator="greaterThan">
      <formula>0</formula>
    </cfRule>
  </conditionalFormatting>
  <conditionalFormatting sqref="X16:X1048576">
    <cfRule type="cellIs" dxfId="12" priority="9" stopIfTrue="1" operator="greaterThan">
      <formula>1</formula>
    </cfRule>
  </conditionalFormatting>
  <conditionalFormatting sqref="X16:X1048576">
    <cfRule type="cellIs" dxfId="11" priority="6" stopIfTrue="1" operator="greaterThan">
      <formula>1</formula>
    </cfRule>
  </conditionalFormatting>
  <conditionalFormatting sqref="W16:W1048576">
    <cfRule type="cellIs" dxfId="10" priority="7" stopIfTrue="1" operator="greaterThan">
      <formula>0</formula>
    </cfRule>
  </conditionalFormatting>
  <conditionalFormatting sqref="Q16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5">
    <cfRule type="cellIs" dxfId="7" priority="4" stopIfTrue="1" operator="lessThan">
      <formula>0</formula>
    </cfRule>
  </conditionalFormatting>
  <conditionalFormatting sqref="X5:X15">
    <cfRule type="cellIs" dxfId="6" priority="2" stopIfTrue="1" operator="greaterThan">
      <formula>1</formula>
    </cfRule>
  </conditionalFormatting>
  <conditionalFormatting sqref="W5:W15">
    <cfRule type="cellIs" dxfId="5" priority="3" stopIfTrue="1" operator="greaterThan">
      <formula>0</formula>
    </cfRule>
  </conditionalFormatting>
  <conditionalFormatting sqref="S5:S15">
    <cfRule type="cellIs" dxfId="4" priority="1" stopIfTrue="1" operator="lessThan">
      <formula>0</formula>
    </cfRule>
  </conditionalFormatting>
  <hyperlinks>
    <hyperlink ref="A2" location="Obsah!A1" display="Zpět na Obsah  KL 01  1.-4.měsíc" xr:uid="{42B59713-38D4-4D8C-90B1-7D21FCE1CDA4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5" customHeight="1" thickBot="1" x14ac:dyDescent="0.2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5" customHeight="1" x14ac:dyDescent="0.2">
      <c r="A5" s="221" t="str">
        <f>HYPERLINK("#'Léky Žádanky'!A1","Léky (Kč)")</f>
        <v>Léky (Kč)</v>
      </c>
      <c r="B5" s="31">
        <v>27635.661150000004</v>
      </c>
      <c r="C5" s="33">
        <v>29520.602350000001</v>
      </c>
      <c r="D5" s="12"/>
      <c r="E5" s="226">
        <v>26094.39416</v>
      </c>
      <c r="F5" s="32">
        <v>28879.583341796875</v>
      </c>
      <c r="G5" s="225">
        <f>E5-F5</f>
        <v>-2785.1891817968753</v>
      </c>
      <c r="H5" s="231">
        <f>IF(F5&lt;0.00000001,"",E5/F5)</f>
        <v>0.90355853999576496</v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2930.6902900000009</v>
      </c>
      <c r="C6" s="35">
        <v>2739.2264000000005</v>
      </c>
      <c r="D6" s="12"/>
      <c r="E6" s="227">
        <v>2637.0828099999994</v>
      </c>
      <c r="F6" s="34">
        <v>2768.3332681732177</v>
      </c>
      <c r="G6" s="228">
        <f>E6-F6</f>
        <v>-131.25045817321825</v>
      </c>
      <c r="H6" s="232">
        <f>IF(F6&lt;0.00000001,"",E6/F6)</f>
        <v>0.9525886353055214</v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27038.277140000002</v>
      </c>
      <c r="C7" s="35">
        <v>30379.628189999999</v>
      </c>
      <c r="D7" s="12"/>
      <c r="E7" s="227">
        <v>32411.616460000005</v>
      </c>
      <c r="F7" s="34">
        <v>30458.697397460939</v>
      </c>
      <c r="G7" s="228">
        <f>E7-F7</f>
        <v>1952.9190625390656</v>
      </c>
      <c r="H7" s="232">
        <f>IF(F7&lt;0.00000001,"",E7/F7)</f>
        <v>1.0641169593385784</v>
      </c>
    </row>
    <row r="8" spans="1:10" ht="14.45" customHeight="1" thickBot="1" x14ac:dyDescent="0.25">
      <c r="A8" s="1" t="s">
        <v>96</v>
      </c>
      <c r="B8" s="15">
        <v>18128.326629999974</v>
      </c>
      <c r="C8" s="37">
        <v>20951.060909999986</v>
      </c>
      <c r="D8" s="12"/>
      <c r="E8" s="229">
        <v>21544.402559999977</v>
      </c>
      <c r="F8" s="36">
        <v>22373.427058071135</v>
      </c>
      <c r="G8" s="230">
        <f>E8-F8</f>
        <v>-829.02449807115772</v>
      </c>
      <c r="H8" s="233">
        <f>IF(F8&lt;0.00000001,"",E8/F8)</f>
        <v>0.96294602092386694</v>
      </c>
    </row>
    <row r="9" spans="1:10" ht="14.45" customHeight="1" thickBot="1" x14ac:dyDescent="0.25">
      <c r="A9" s="2" t="s">
        <v>97</v>
      </c>
      <c r="B9" s="3">
        <v>75732.955209999986</v>
      </c>
      <c r="C9" s="39">
        <v>83590.517849999989</v>
      </c>
      <c r="D9" s="12"/>
      <c r="E9" s="3">
        <v>82687.495989999981</v>
      </c>
      <c r="F9" s="38">
        <v>84480.04106550217</v>
      </c>
      <c r="G9" s="38">
        <f>E9-F9</f>
        <v>-1792.5450755021884</v>
      </c>
      <c r="H9" s="234">
        <f>IF(F9&lt;0.00000001,"",E9/F9)</f>
        <v>0.97878143697737641</v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69555.307050000018</v>
      </c>
      <c r="C11" s="33">
        <f>IF(ISERROR(VLOOKUP("Celkem:",'ZV Vykáz.-A'!A:H,5,0)),0,VLOOKUP("Celkem:",'ZV Vykáz.-A'!A:H,5,0)/1000)</f>
        <v>68832.67766999999</v>
      </c>
      <c r="D11" s="12"/>
      <c r="E11" s="226">
        <f>IF(ISERROR(VLOOKUP("Celkem:",'ZV Vykáz.-A'!A:H,8,0)),0,VLOOKUP("Celkem:",'ZV Vykáz.-A'!A:H,8,0)/1000)</f>
        <v>70821.297000000006</v>
      </c>
      <c r="F11" s="32">
        <f>C11</f>
        <v>68832.67766999999</v>
      </c>
      <c r="G11" s="225">
        <f>E11-F11</f>
        <v>1988.6193300000159</v>
      </c>
      <c r="H11" s="231">
        <f>IF(F11&lt;0.00000001,"",E11/F11)</f>
        <v>1.0288906286565507</v>
      </c>
      <c r="I11" s="225">
        <f>E11-B11</f>
        <v>1265.9899499999883</v>
      </c>
      <c r="J11" s="231">
        <f>IF(B11&lt;0.00000001,"",E11/B11)</f>
        <v>1.0182011984950325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5782.95</v>
      </c>
      <c r="C12" s="37">
        <f>IF(ISERROR(VLOOKUP("Celkem",CaseMix!A:D,3,0)),0,VLOOKUP("Celkem",CaseMix!A:D,3,0)*30)</f>
        <v>5955.9900000000007</v>
      </c>
      <c r="D12" s="12"/>
      <c r="E12" s="229">
        <f>IF(ISERROR(VLOOKUP("Celkem",CaseMix!A:D,4,0)),0,VLOOKUP("Celkem",CaseMix!A:D,4,0)*30)</f>
        <v>7132.17</v>
      </c>
      <c r="F12" s="36">
        <f>C12</f>
        <v>5955.9900000000007</v>
      </c>
      <c r="G12" s="230">
        <f>E12-F12</f>
        <v>1176.1799999999994</v>
      </c>
      <c r="H12" s="233">
        <f>IF(F12&lt;0.00000001,"",E12/F12)</f>
        <v>1.1974785048329495</v>
      </c>
      <c r="I12" s="230">
        <f>E12-B12</f>
        <v>1349.2200000000003</v>
      </c>
      <c r="J12" s="233">
        <f>IF(B12&lt;0.00000001,"",E12/B12)</f>
        <v>1.2333099888465231</v>
      </c>
    </row>
    <row r="13" spans="1:10" ht="14.45" customHeight="1" thickBot="1" x14ac:dyDescent="0.25">
      <c r="A13" s="4" t="s">
        <v>100</v>
      </c>
      <c r="B13" s="9">
        <f>SUM(B11:B12)</f>
        <v>75338.257050000015</v>
      </c>
      <c r="C13" s="41">
        <f>SUM(C11:C12)</f>
        <v>74788.667669999995</v>
      </c>
      <c r="D13" s="12"/>
      <c r="E13" s="9">
        <f>SUM(E11:E12)</f>
        <v>77953.467000000004</v>
      </c>
      <c r="F13" s="40">
        <f>SUM(F11:F12)</f>
        <v>74788.667669999995</v>
      </c>
      <c r="G13" s="40">
        <f>E13-F13</f>
        <v>3164.7993300000089</v>
      </c>
      <c r="H13" s="235">
        <f>IF(F13&lt;0.00000001,"",E13/F13)</f>
        <v>1.0423165625033524</v>
      </c>
      <c r="I13" s="40">
        <f>SUM(I11:I12)</f>
        <v>2615.2099499999886</v>
      </c>
      <c r="J13" s="235">
        <f>IF(B13&lt;0.00000001,"",E13/B13)</f>
        <v>1.0347129075240531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0.99478829052813911</v>
      </c>
      <c r="C15" s="43">
        <f>IF(C9=0,"",C13/C9)</f>
        <v>0.89470276765368795</v>
      </c>
      <c r="D15" s="12"/>
      <c r="E15" s="10">
        <f>IF(E9=0,"",E13/E9)</f>
        <v>0.94274794594611377</v>
      </c>
      <c r="F15" s="42">
        <f>IF(F9=0,"",F13/F9)</f>
        <v>0.88528209416958137</v>
      </c>
      <c r="G15" s="42">
        <f>IF(ISERROR(F15-E15),"",E15-F15)</f>
        <v>5.7465851776532406E-2</v>
      </c>
      <c r="H15" s="236">
        <f>IF(ISERROR(F15-E15),"",IF(F15&lt;0.00000001,"",E15/F15))</f>
        <v>1.0649124749670182</v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307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 xr:uid="{1AC9BED8-E2CB-4CAC-AC57-F42513770BD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1503704</v>
      </c>
      <c r="C3" s="344">
        <f t="shared" ref="C3:L3" si="0">SUBTOTAL(9,C6:C1048576)</f>
        <v>2.6535592294183115</v>
      </c>
      <c r="D3" s="344">
        <f t="shared" si="0"/>
        <v>1678157</v>
      </c>
      <c r="E3" s="344">
        <f t="shared" si="0"/>
        <v>7</v>
      </c>
      <c r="F3" s="344">
        <f t="shared" si="0"/>
        <v>1640127</v>
      </c>
      <c r="G3" s="347">
        <f>IF(D3&lt;&gt;0,F3/D3,"")</f>
        <v>0.9773382347420414</v>
      </c>
      <c r="H3" s="343">
        <f t="shared" si="0"/>
        <v>724242.09999999986</v>
      </c>
      <c r="I3" s="344">
        <f t="shared" si="0"/>
        <v>0.95538913948477366</v>
      </c>
      <c r="J3" s="344">
        <f t="shared" si="0"/>
        <v>758059.80000000028</v>
      </c>
      <c r="K3" s="344">
        <f t="shared" si="0"/>
        <v>1</v>
      </c>
      <c r="L3" s="344">
        <f t="shared" si="0"/>
        <v>697670.12000000011</v>
      </c>
      <c r="M3" s="345">
        <f>IF(J3&lt;&gt;0,L3/J3,"")</f>
        <v>0.92033652226381069</v>
      </c>
    </row>
    <row r="4" spans="1:13" ht="14.45" customHeight="1" x14ac:dyDescent="0.2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5" customHeight="1" thickBot="1" x14ac:dyDescent="0.25">
      <c r="A5" s="992"/>
      <c r="B5" s="993">
        <v>2015</v>
      </c>
      <c r="C5" s="994"/>
      <c r="D5" s="994">
        <v>2018</v>
      </c>
      <c r="E5" s="994"/>
      <c r="F5" s="994">
        <v>2019</v>
      </c>
      <c r="G5" s="905" t="s">
        <v>2</v>
      </c>
      <c r="H5" s="993">
        <v>2015</v>
      </c>
      <c r="I5" s="994"/>
      <c r="J5" s="994">
        <v>2018</v>
      </c>
      <c r="K5" s="994"/>
      <c r="L5" s="994">
        <v>2019</v>
      </c>
      <c r="M5" s="905" t="s">
        <v>2</v>
      </c>
    </row>
    <row r="6" spans="1:13" ht="14.45" customHeight="1" x14ac:dyDescent="0.2">
      <c r="A6" s="856" t="s">
        <v>893</v>
      </c>
      <c r="B6" s="887">
        <v>1272096</v>
      </c>
      <c r="C6" s="825">
        <v>0.93743188103767061</v>
      </c>
      <c r="D6" s="887">
        <v>1357001</v>
      </c>
      <c r="E6" s="825">
        <v>1</v>
      </c>
      <c r="F6" s="887">
        <v>1344211</v>
      </c>
      <c r="G6" s="830">
        <v>0.99057480429270128</v>
      </c>
      <c r="H6" s="887">
        <v>724242.09999999986</v>
      </c>
      <c r="I6" s="825">
        <v>0.95538913948477366</v>
      </c>
      <c r="J6" s="887">
        <v>758059.80000000028</v>
      </c>
      <c r="K6" s="825">
        <v>1</v>
      </c>
      <c r="L6" s="887">
        <v>696941.83000000007</v>
      </c>
      <c r="M6" s="231">
        <v>0.91937579330812669</v>
      </c>
    </row>
    <row r="7" spans="1:13" ht="14.45" customHeight="1" x14ac:dyDescent="0.2">
      <c r="A7" s="857" t="s">
        <v>2040</v>
      </c>
      <c r="B7" s="889">
        <v>14529</v>
      </c>
      <c r="C7" s="832">
        <v>0.21084940572075406</v>
      </c>
      <c r="D7" s="889">
        <v>68907</v>
      </c>
      <c r="E7" s="832">
        <v>1</v>
      </c>
      <c r="F7" s="889">
        <v>16790</v>
      </c>
      <c r="G7" s="837">
        <v>0.24366174699232299</v>
      </c>
      <c r="H7" s="889"/>
      <c r="I7" s="832"/>
      <c r="J7" s="889"/>
      <c r="K7" s="832"/>
      <c r="L7" s="889"/>
      <c r="M7" s="838"/>
    </row>
    <row r="8" spans="1:13" ht="14.45" customHeight="1" x14ac:dyDescent="0.2">
      <c r="A8" s="857" t="s">
        <v>2132</v>
      </c>
      <c r="B8" s="889">
        <v>216154</v>
      </c>
      <c r="C8" s="832">
        <v>0.87472077438570361</v>
      </c>
      <c r="D8" s="889">
        <v>247112</v>
      </c>
      <c r="E8" s="832">
        <v>1</v>
      </c>
      <c r="F8" s="889">
        <v>255181</v>
      </c>
      <c r="G8" s="837">
        <v>1.0326532098805401</v>
      </c>
      <c r="H8" s="889"/>
      <c r="I8" s="832"/>
      <c r="J8" s="889"/>
      <c r="K8" s="832"/>
      <c r="L8" s="889"/>
      <c r="M8" s="838"/>
    </row>
    <row r="9" spans="1:13" ht="14.45" customHeight="1" x14ac:dyDescent="0.2">
      <c r="A9" s="857" t="s">
        <v>2133</v>
      </c>
      <c r="B9" s="889"/>
      <c r="C9" s="832"/>
      <c r="D9" s="889">
        <v>2050</v>
      </c>
      <c r="E9" s="832">
        <v>1</v>
      </c>
      <c r="F9" s="889">
        <v>20279</v>
      </c>
      <c r="G9" s="837">
        <v>9.8921951219512199</v>
      </c>
      <c r="H9" s="889"/>
      <c r="I9" s="832"/>
      <c r="J9" s="889"/>
      <c r="K9" s="832"/>
      <c r="L9" s="889">
        <v>728.29</v>
      </c>
      <c r="M9" s="838"/>
    </row>
    <row r="10" spans="1:13" ht="14.45" customHeight="1" x14ac:dyDescent="0.2">
      <c r="A10" s="857" t="s">
        <v>2134</v>
      </c>
      <c r="B10" s="889"/>
      <c r="C10" s="832"/>
      <c r="D10" s="889">
        <v>164</v>
      </c>
      <c r="E10" s="832">
        <v>1</v>
      </c>
      <c r="F10" s="889"/>
      <c r="G10" s="837"/>
      <c r="H10" s="889"/>
      <c r="I10" s="832"/>
      <c r="J10" s="889"/>
      <c r="K10" s="832"/>
      <c r="L10" s="889"/>
      <c r="M10" s="838"/>
    </row>
    <row r="11" spans="1:13" ht="14.45" customHeight="1" x14ac:dyDescent="0.2">
      <c r="A11" s="857" t="s">
        <v>2135</v>
      </c>
      <c r="B11" s="889">
        <v>653</v>
      </c>
      <c r="C11" s="832">
        <v>0.44271186440677968</v>
      </c>
      <c r="D11" s="889">
        <v>1475</v>
      </c>
      <c r="E11" s="832">
        <v>1</v>
      </c>
      <c r="F11" s="889">
        <v>2068</v>
      </c>
      <c r="G11" s="837">
        <v>1.4020338983050848</v>
      </c>
      <c r="H11" s="889"/>
      <c r="I11" s="832"/>
      <c r="J11" s="889"/>
      <c r="K11" s="832"/>
      <c r="L11" s="889"/>
      <c r="M11" s="838"/>
    </row>
    <row r="12" spans="1:13" ht="14.45" customHeight="1" thickBot="1" x14ac:dyDescent="0.25">
      <c r="A12" s="893" t="s">
        <v>2136</v>
      </c>
      <c r="B12" s="891">
        <v>272</v>
      </c>
      <c r="C12" s="840">
        <v>0.18784530386740331</v>
      </c>
      <c r="D12" s="891">
        <v>1448</v>
      </c>
      <c r="E12" s="840">
        <v>1</v>
      </c>
      <c r="F12" s="891">
        <v>1598</v>
      </c>
      <c r="G12" s="845">
        <v>1.1035911602209945</v>
      </c>
      <c r="H12" s="891"/>
      <c r="I12" s="840"/>
      <c r="J12" s="891"/>
      <c r="K12" s="840"/>
      <c r="L12" s="891"/>
      <c r="M12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D07A7BBF-B357-4F38-8CBF-FA27CDD99BFA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13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4" t="s">
        <v>2361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32624.86</v>
      </c>
      <c r="G3" s="211">
        <f t="shared" si="0"/>
        <v>2227946.1</v>
      </c>
      <c r="H3" s="212"/>
      <c r="I3" s="212"/>
      <c r="J3" s="207">
        <f t="shared" si="0"/>
        <v>37427.160000000003</v>
      </c>
      <c r="K3" s="211">
        <f t="shared" si="0"/>
        <v>2436216.7999999998</v>
      </c>
      <c r="L3" s="212"/>
      <c r="M3" s="212"/>
      <c r="N3" s="207">
        <f t="shared" si="0"/>
        <v>27071.7</v>
      </c>
      <c r="O3" s="211">
        <f t="shared" si="0"/>
        <v>2337797.1200000001</v>
      </c>
      <c r="P3" s="177">
        <f>IF(K3=0,"",O3/K3)</f>
        <v>0.95960142791889469</v>
      </c>
      <c r="Q3" s="209">
        <f>IF(N3=0,"",O3/N3)</f>
        <v>86.355756010889607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5" customHeight="1" x14ac:dyDescent="0.2">
      <c r="A6" s="824" t="s">
        <v>552</v>
      </c>
      <c r="B6" s="825" t="s">
        <v>1828</v>
      </c>
      <c r="C6" s="825" t="s">
        <v>1829</v>
      </c>
      <c r="D6" s="825" t="s">
        <v>1990</v>
      </c>
      <c r="E6" s="825" t="s">
        <v>1991</v>
      </c>
      <c r="F6" s="225">
        <v>0.4</v>
      </c>
      <c r="G6" s="225">
        <v>803.86</v>
      </c>
      <c r="H6" s="225"/>
      <c r="I6" s="225">
        <v>2009.6499999999999</v>
      </c>
      <c r="J6" s="225"/>
      <c r="K6" s="225"/>
      <c r="L6" s="225"/>
      <c r="M6" s="225"/>
      <c r="N6" s="225"/>
      <c r="O6" s="225"/>
      <c r="P6" s="830"/>
      <c r="Q6" s="848"/>
    </row>
    <row r="7" spans="1:17" ht="14.45" customHeight="1" x14ac:dyDescent="0.2">
      <c r="A7" s="831" t="s">
        <v>552</v>
      </c>
      <c r="B7" s="832" t="s">
        <v>1828</v>
      </c>
      <c r="C7" s="832" t="s">
        <v>1829</v>
      </c>
      <c r="D7" s="832" t="s">
        <v>1995</v>
      </c>
      <c r="E7" s="832" t="s">
        <v>1994</v>
      </c>
      <c r="F7" s="849">
        <v>4.25</v>
      </c>
      <c r="G7" s="849">
        <v>7730.92</v>
      </c>
      <c r="H7" s="849">
        <v>0.8394095516262301</v>
      </c>
      <c r="I7" s="849">
        <v>1819.04</v>
      </c>
      <c r="J7" s="849">
        <v>6.9499999999999993</v>
      </c>
      <c r="K7" s="849">
        <v>9209.9500000000025</v>
      </c>
      <c r="L7" s="849">
        <v>1</v>
      </c>
      <c r="M7" s="849">
        <v>1325.172661870504</v>
      </c>
      <c r="N7" s="849"/>
      <c r="O7" s="849"/>
      <c r="P7" s="837"/>
      <c r="Q7" s="850"/>
    </row>
    <row r="8" spans="1:17" ht="14.45" customHeight="1" x14ac:dyDescent="0.2">
      <c r="A8" s="831" t="s">
        <v>552</v>
      </c>
      <c r="B8" s="832" t="s">
        <v>1828</v>
      </c>
      <c r="C8" s="832" t="s">
        <v>1829</v>
      </c>
      <c r="D8" s="832" t="s">
        <v>1996</v>
      </c>
      <c r="E8" s="832" t="s">
        <v>1997</v>
      </c>
      <c r="F8" s="849">
        <v>0.35</v>
      </c>
      <c r="G8" s="849">
        <v>316.33</v>
      </c>
      <c r="H8" s="849"/>
      <c r="I8" s="849">
        <v>903.80000000000007</v>
      </c>
      <c r="J8" s="849"/>
      <c r="K8" s="849"/>
      <c r="L8" s="849"/>
      <c r="M8" s="849"/>
      <c r="N8" s="849"/>
      <c r="O8" s="849"/>
      <c r="P8" s="837"/>
      <c r="Q8" s="850"/>
    </row>
    <row r="9" spans="1:17" ht="14.45" customHeight="1" x14ac:dyDescent="0.2">
      <c r="A9" s="831" t="s">
        <v>552</v>
      </c>
      <c r="B9" s="832" t="s">
        <v>1828</v>
      </c>
      <c r="C9" s="832" t="s">
        <v>1832</v>
      </c>
      <c r="D9" s="832" t="s">
        <v>1835</v>
      </c>
      <c r="E9" s="832" t="s">
        <v>1836</v>
      </c>
      <c r="F9" s="849">
        <v>10600</v>
      </c>
      <c r="G9" s="849">
        <v>27393.9</v>
      </c>
      <c r="H9" s="849">
        <v>0.93496900604315603</v>
      </c>
      <c r="I9" s="849">
        <v>2.5843301886792456</v>
      </c>
      <c r="J9" s="849">
        <v>11319</v>
      </c>
      <c r="K9" s="849">
        <v>29299.260000000002</v>
      </c>
      <c r="L9" s="849">
        <v>1</v>
      </c>
      <c r="M9" s="849">
        <v>2.588502517890273</v>
      </c>
      <c r="N9" s="849">
        <v>2628</v>
      </c>
      <c r="O9" s="849">
        <v>6679.7199999999993</v>
      </c>
      <c r="P9" s="837">
        <v>0.22798254972992488</v>
      </c>
      <c r="Q9" s="850">
        <v>2.5417503805175037</v>
      </c>
    </row>
    <row r="10" spans="1:17" ht="14.45" customHeight="1" x14ac:dyDescent="0.2">
      <c r="A10" s="831" t="s">
        <v>552</v>
      </c>
      <c r="B10" s="832" t="s">
        <v>1828</v>
      </c>
      <c r="C10" s="832" t="s">
        <v>1832</v>
      </c>
      <c r="D10" s="832" t="s">
        <v>1837</v>
      </c>
      <c r="E10" s="832" t="s">
        <v>1838</v>
      </c>
      <c r="F10" s="849"/>
      <c r="G10" s="849"/>
      <c r="H10" s="849"/>
      <c r="I10" s="849"/>
      <c r="J10" s="849">
        <v>-360</v>
      </c>
      <c r="K10" s="849">
        <v>-2588.4</v>
      </c>
      <c r="L10" s="849">
        <v>1</v>
      </c>
      <c r="M10" s="849">
        <v>7.19</v>
      </c>
      <c r="N10" s="849"/>
      <c r="O10" s="849"/>
      <c r="P10" s="837"/>
      <c r="Q10" s="850"/>
    </row>
    <row r="11" spans="1:17" ht="14.45" customHeight="1" x14ac:dyDescent="0.2">
      <c r="A11" s="831" t="s">
        <v>552</v>
      </c>
      <c r="B11" s="832" t="s">
        <v>1828</v>
      </c>
      <c r="C11" s="832" t="s">
        <v>1832</v>
      </c>
      <c r="D11" s="832" t="s">
        <v>1847</v>
      </c>
      <c r="E11" s="832" t="s">
        <v>1848</v>
      </c>
      <c r="F11" s="849"/>
      <c r="G11" s="849"/>
      <c r="H11" s="849"/>
      <c r="I11" s="849"/>
      <c r="J11" s="849">
        <v>-42</v>
      </c>
      <c r="K11" s="849">
        <v>-385.56</v>
      </c>
      <c r="L11" s="849">
        <v>1</v>
      </c>
      <c r="M11" s="849">
        <v>9.18</v>
      </c>
      <c r="N11" s="849"/>
      <c r="O11" s="849"/>
      <c r="P11" s="837"/>
      <c r="Q11" s="850"/>
    </row>
    <row r="12" spans="1:17" ht="14.45" customHeight="1" x14ac:dyDescent="0.2">
      <c r="A12" s="831" t="s">
        <v>552</v>
      </c>
      <c r="B12" s="832" t="s">
        <v>1828</v>
      </c>
      <c r="C12" s="832" t="s">
        <v>1832</v>
      </c>
      <c r="D12" s="832" t="s">
        <v>1853</v>
      </c>
      <c r="E12" s="832" t="s">
        <v>1854</v>
      </c>
      <c r="F12" s="849">
        <v>15117.859999999999</v>
      </c>
      <c r="G12" s="849">
        <v>554694.07999999996</v>
      </c>
      <c r="H12" s="849">
        <v>1.0031576564352174</v>
      </c>
      <c r="I12" s="849">
        <v>36.691309484278861</v>
      </c>
      <c r="J12" s="849">
        <v>18043.21</v>
      </c>
      <c r="K12" s="849">
        <v>552948.05999999994</v>
      </c>
      <c r="L12" s="849">
        <v>1</v>
      </c>
      <c r="M12" s="849">
        <v>30.64576979373404</v>
      </c>
      <c r="N12" s="849">
        <v>17160.2</v>
      </c>
      <c r="O12" s="849">
        <v>556485.39</v>
      </c>
      <c r="P12" s="837">
        <v>1.0063972192975956</v>
      </c>
      <c r="Q12" s="850">
        <v>32.428840572953696</v>
      </c>
    </row>
    <row r="13" spans="1:17" ht="14.45" customHeight="1" x14ac:dyDescent="0.2">
      <c r="A13" s="831" t="s">
        <v>552</v>
      </c>
      <c r="B13" s="832" t="s">
        <v>1828</v>
      </c>
      <c r="C13" s="832" t="s">
        <v>1832</v>
      </c>
      <c r="D13" s="832" t="s">
        <v>1863</v>
      </c>
      <c r="E13" s="832" t="s">
        <v>1864</v>
      </c>
      <c r="F13" s="849"/>
      <c r="G13" s="849"/>
      <c r="H13" s="849"/>
      <c r="I13" s="849"/>
      <c r="J13" s="849">
        <v>-2</v>
      </c>
      <c r="K13" s="849">
        <v>-6787.0800000000008</v>
      </c>
      <c r="L13" s="849">
        <v>1</v>
      </c>
      <c r="M13" s="849">
        <v>3393.5400000000004</v>
      </c>
      <c r="N13" s="849"/>
      <c r="O13" s="849"/>
      <c r="P13" s="837"/>
      <c r="Q13" s="850"/>
    </row>
    <row r="14" spans="1:17" ht="14.45" customHeight="1" x14ac:dyDescent="0.2">
      <c r="A14" s="831" t="s">
        <v>552</v>
      </c>
      <c r="B14" s="832" t="s">
        <v>1828</v>
      </c>
      <c r="C14" s="832" t="s">
        <v>1832</v>
      </c>
      <c r="D14" s="832" t="s">
        <v>1867</v>
      </c>
      <c r="E14" s="832" t="s">
        <v>1868</v>
      </c>
      <c r="F14" s="849">
        <v>0</v>
      </c>
      <c r="G14" s="849">
        <v>-32.14</v>
      </c>
      <c r="H14" s="849"/>
      <c r="I14" s="849"/>
      <c r="J14" s="849"/>
      <c r="K14" s="849"/>
      <c r="L14" s="849"/>
      <c r="M14" s="849"/>
      <c r="N14" s="849"/>
      <c r="O14" s="849"/>
      <c r="P14" s="837"/>
      <c r="Q14" s="850"/>
    </row>
    <row r="15" spans="1:17" ht="14.45" customHeight="1" x14ac:dyDescent="0.2">
      <c r="A15" s="831" t="s">
        <v>552</v>
      </c>
      <c r="B15" s="832" t="s">
        <v>1828</v>
      </c>
      <c r="C15" s="832" t="s">
        <v>1832</v>
      </c>
      <c r="D15" s="832" t="s">
        <v>2000</v>
      </c>
      <c r="E15" s="832" t="s">
        <v>2001</v>
      </c>
      <c r="F15" s="849">
        <v>3939</v>
      </c>
      <c r="G15" s="849">
        <v>133335.15</v>
      </c>
      <c r="H15" s="849">
        <v>0.7526347690850147</v>
      </c>
      <c r="I15" s="849">
        <v>33.85</v>
      </c>
      <c r="J15" s="849">
        <v>5225</v>
      </c>
      <c r="K15" s="849">
        <v>177157.84000000003</v>
      </c>
      <c r="L15" s="849">
        <v>1</v>
      </c>
      <c r="M15" s="849">
        <v>33.905806698564597</v>
      </c>
      <c r="N15" s="849">
        <v>3927</v>
      </c>
      <c r="O15" s="849">
        <v>133776.72000000003</v>
      </c>
      <c r="P15" s="837">
        <v>0.75512729213677476</v>
      </c>
      <c r="Q15" s="850">
        <v>34.065882352941188</v>
      </c>
    </row>
    <row r="16" spans="1:17" ht="14.45" customHeight="1" x14ac:dyDescent="0.2">
      <c r="A16" s="831" t="s">
        <v>552</v>
      </c>
      <c r="B16" s="832" t="s">
        <v>1828</v>
      </c>
      <c r="C16" s="832" t="s">
        <v>1832</v>
      </c>
      <c r="D16" s="832" t="s">
        <v>1875</v>
      </c>
      <c r="E16" s="832" t="s">
        <v>1876</v>
      </c>
      <c r="F16" s="849"/>
      <c r="G16" s="849"/>
      <c r="H16" s="849"/>
      <c r="I16" s="849"/>
      <c r="J16" s="849">
        <v>0</v>
      </c>
      <c r="K16" s="849">
        <v>-242.97</v>
      </c>
      <c r="L16" s="849">
        <v>1</v>
      </c>
      <c r="M16" s="849"/>
      <c r="N16" s="849"/>
      <c r="O16" s="849"/>
      <c r="P16" s="837"/>
      <c r="Q16" s="850"/>
    </row>
    <row r="17" spans="1:17" ht="14.45" customHeight="1" x14ac:dyDescent="0.2">
      <c r="A17" s="831" t="s">
        <v>552</v>
      </c>
      <c r="B17" s="832" t="s">
        <v>1828</v>
      </c>
      <c r="C17" s="832" t="s">
        <v>1832</v>
      </c>
      <c r="D17" s="832" t="s">
        <v>1881</v>
      </c>
      <c r="E17" s="832" t="s">
        <v>1882</v>
      </c>
      <c r="F17" s="849"/>
      <c r="G17" s="849"/>
      <c r="H17" s="849"/>
      <c r="I17" s="849"/>
      <c r="J17" s="849">
        <v>0</v>
      </c>
      <c r="K17" s="849">
        <v>-551.29999999999995</v>
      </c>
      <c r="L17" s="849">
        <v>1</v>
      </c>
      <c r="M17" s="849"/>
      <c r="N17" s="849"/>
      <c r="O17" s="849"/>
      <c r="P17" s="837"/>
      <c r="Q17" s="850"/>
    </row>
    <row r="18" spans="1:17" ht="14.45" customHeight="1" x14ac:dyDescent="0.2">
      <c r="A18" s="831" t="s">
        <v>552</v>
      </c>
      <c r="B18" s="832" t="s">
        <v>1828</v>
      </c>
      <c r="C18" s="832" t="s">
        <v>1897</v>
      </c>
      <c r="D18" s="832" t="s">
        <v>1934</v>
      </c>
      <c r="E18" s="832" t="s">
        <v>1935</v>
      </c>
      <c r="F18" s="849">
        <v>119</v>
      </c>
      <c r="G18" s="849">
        <v>217175</v>
      </c>
      <c r="H18" s="849">
        <v>1.2788691422581824</v>
      </c>
      <c r="I18" s="849">
        <v>1825</v>
      </c>
      <c r="J18" s="849">
        <v>93</v>
      </c>
      <c r="K18" s="849">
        <v>169818</v>
      </c>
      <c r="L18" s="849">
        <v>1</v>
      </c>
      <c r="M18" s="849">
        <v>1826</v>
      </c>
      <c r="N18" s="849">
        <v>120</v>
      </c>
      <c r="O18" s="849">
        <v>219720</v>
      </c>
      <c r="P18" s="837">
        <v>1.293855775006183</v>
      </c>
      <c r="Q18" s="850">
        <v>1831</v>
      </c>
    </row>
    <row r="19" spans="1:17" ht="14.45" customHeight="1" x14ac:dyDescent="0.2">
      <c r="A19" s="831" t="s">
        <v>552</v>
      </c>
      <c r="B19" s="832" t="s">
        <v>1828</v>
      </c>
      <c r="C19" s="832" t="s">
        <v>1897</v>
      </c>
      <c r="D19" s="832" t="s">
        <v>2012</v>
      </c>
      <c r="E19" s="832" t="s">
        <v>2013</v>
      </c>
      <c r="F19" s="849">
        <v>15</v>
      </c>
      <c r="G19" s="849">
        <v>217605</v>
      </c>
      <c r="H19" s="849">
        <v>0.74991212169250177</v>
      </c>
      <c r="I19" s="849">
        <v>14507</v>
      </c>
      <c r="J19" s="849">
        <v>20</v>
      </c>
      <c r="K19" s="849">
        <v>290174</v>
      </c>
      <c r="L19" s="849">
        <v>1</v>
      </c>
      <c r="M19" s="849">
        <v>14508.7</v>
      </c>
      <c r="N19" s="849">
        <v>13</v>
      </c>
      <c r="O19" s="849">
        <v>188695</v>
      </c>
      <c r="P19" s="837">
        <v>0.65028224444643556</v>
      </c>
      <c r="Q19" s="850">
        <v>14515</v>
      </c>
    </row>
    <row r="20" spans="1:17" ht="14.45" customHeight="1" x14ac:dyDescent="0.2">
      <c r="A20" s="831" t="s">
        <v>552</v>
      </c>
      <c r="B20" s="832" t="s">
        <v>1828</v>
      </c>
      <c r="C20" s="832" t="s">
        <v>1897</v>
      </c>
      <c r="D20" s="832" t="s">
        <v>1948</v>
      </c>
      <c r="E20" s="832" t="s">
        <v>1949</v>
      </c>
      <c r="F20" s="849">
        <v>220</v>
      </c>
      <c r="G20" s="849">
        <v>443080</v>
      </c>
      <c r="H20" s="849">
        <v>0.90773876594402125</v>
      </c>
      <c r="I20" s="849">
        <v>2014</v>
      </c>
      <c r="J20" s="849">
        <v>242</v>
      </c>
      <c r="K20" s="849">
        <v>488114</v>
      </c>
      <c r="L20" s="849">
        <v>1</v>
      </c>
      <c r="M20" s="849">
        <v>2017</v>
      </c>
      <c r="N20" s="849">
        <v>246</v>
      </c>
      <c r="O20" s="849">
        <v>498396</v>
      </c>
      <c r="P20" s="837">
        <v>1.021064751267122</v>
      </c>
      <c r="Q20" s="850">
        <v>2026</v>
      </c>
    </row>
    <row r="21" spans="1:17" ht="14.45" customHeight="1" x14ac:dyDescent="0.2">
      <c r="A21" s="831" t="s">
        <v>552</v>
      </c>
      <c r="B21" s="832" t="s">
        <v>1828</v>
      </c>
      <c r="C21" s="832" t="s">
        <v>1897</v>
      </c>
      <c r="D21" s="832" t="s">
        <v>1950</v>
      </c>
      <c r="E21" s="832" t="s">
        <v>1951</v>
      </c>
      <c r="F21" s="849">
        <v>138</v>
      </c>
      <c r="G21" s="849">
        <v>60306</v>
      </c>
      <c r="H21" s="849">
        <v>1.0204060913705584</v>
      </c>
      <c r="I21" s="849">
        <v>437</v>
      </c>
      <c r="J21" s="849">
        <v>135</v>
      </c>
      <c r="K21" s="849">
        <v>59100</v>
      </c>
      <c r="L21" s="849">
        <v>1</v>
      </c>
      <c r="M21" s="849">
        <v>437.77777777777777</v>
      </c>
      <c r="N21" s="849">
        <v>118</v>
      </c>
      <c r="O21" s="849">
        <v>51684</v>
      </c>
      <c r="P21" s="837">
        <v>0.87451776649746193</v>
      </c>
      <c r="Q21" s="850">
        <v>438</v>
      </c>
    </row>
    <row r="22" spans="1:17" ht="14.45" customHeight="1" x14ac:dyDescent="0.2">
      <c r="A22" s="831" t="s">
        <v>552</v>
      </c>
      <c r="B22" s="832" t="s">
        <v>1828</v>
      </c>
      <c r="C22" s="832" t="s">
        <v>1897</v>
      </c>
      <c r="D22" s="832" t="s">
        <v>1966</v>
      </c>
      <c r="E22" s="832" t="s">
        <v>1967</v>
      </c>
      <c r="F22" s="849">
        <v>7</v>
      </c>
      <c r="G22" s="849">
        <v>7252</v>
      </c>
      <c r="H22" s="849">
        <v>1.7432692307692308</v>
      </c>
      <c r="I22" s="849">
        <v>1036</v>
      </c>
      <c r="J22" s="849">
        <v>4</v>
      </c>
      <c r="K22" s="849">
        <v>4160</v>
      </c>
      <c r="L22" s="849">
        <v>1</v>
      </c>
      <c r="M22" s="849">
        <v>1040</v>
      </c>
      <c r="N22" s="849">
        <v>1</v>
      </c>
      <c r="O22" s="849">
        <v>1057</v>
      </c>
      <c r="P22" s="837">
        <v>0.25408653846153845</v>
      </c>
      <c r="Q22" s="850">
        <v>1057</v>
      </c>
    </row>
    <row r="23" spans="1:17" ht="14.45" customHeight="1" x14ac:dyDescent="0.2">
      <c r="A23" s="831" t="s">
        <v>552</v>
      </c>
      <c r="B23" s="832" t="s">
        <v>2068</v>
      </c>
      <c r="C23" s="832" t="s">
        <v>1897</v>
      </c>
      <c r="D23" s="832" t="s">
        <v>2080</v>
      </c>
      <c r="E23" s="832" t="s">
        <v>2081</v>
      </c>
      <c r="F23" s="849">
        <v>49</v>
      </c>
      <c r="G23" s="849">
        <v>34202</v>
      </c>
      <c r="H23" s="849">
        <v>0.97859799713876972</v>
      </c>
      <c r="I23" s="849">
        <v>698</v>
      </c>
      <c r="J23" s="849">
        <v>50</v>
      </c>
      <c r="K23" s="849">
        <v>34950</v>
      </c>
      <c r="L23" s="849">
        <v>1</v>
      </c>
      <c r="M23" s="849">
        <v>699</v>
      </c>
      <c r="N23" s="849">
        <v>71</v>
      </c>
      <c r="O23" s="849">
        <v>49984</v>
      </c>
      <c r="P23" s="837">
        <v>1.4301573676680972</v>
      </c>
      <c r="Q23" s="850">
        <v>704</v>
      </c>
    </row>
    <row r="24" spans="1:17" ht="14.45" customHeight="1" x14ac:dyDescent="0.2">
      <c r="A24" s="831" t="s">
        <v>552</v>
      </c>
      <c r="B24" s="832" t="s">
        <v>2068</v>
      </c>
      <c r="C24" s="832" t="s">
        <v>1897</v>
      </c>
      <c r="D24" s="832" t="s">
        <v>1934</v>
      </c>
      <c r="E24" s="832" t="s">
        <v>1935</v>
      </c>
      <c r="F24" s="849"/>
      <c r="G24" s="849"/>
      <c r="H24" s="849"/>
      <c r="I24" s="849"/>
      <c r="J24" s="849">
        <v>0</v>
      </c>
      <c r="K24" s="849">
        <v>0</v>
      </c>
      <c r="L24" s="849"/>
      <c r="M24" s="849"/>
      <c r="N24" s="849"/>
      <c r="O24" s="849"/>
      <c r="P24" s="837"/>
      <c r="Q24" s="850"/>
    </row>
    <row r="25" spans="1:17" ht="14.45" customHeight="1" x14ac:dyDescent="0.2">
      <c r="A25" s="831" t="s">
        <v>552</v>
      </c>
      <c r="B25" s="832" t="s">
        <v>2068</v>
      </c>
      <c r="C25" s="832" t="s">
        <v>1897</v>
      </c>
      <c r="D25" s="832" t="s">
        <v>1960</v>
      </c>
      <c r="E25" s="832" t="s">
        <v>1961</v>
      </c>
      <c r="F25" s="849">
        <v>288</v>
      </c>
      <c r="G25" s="849">
        <v>102240</v>
      </c>
      <c r="H25" s="849">
        <v>0.96644295302013428</v>
      </c>
      <c r="I25" s="849">
        <v>355</v>
      </c>
      <c r="J25" s="849">
        <v>298</v>
      </c>
      <c r="K25" s="849">
        <v>105790</v>
      </c>
      <c r="L25" s="849">
        <v>1</v>
      </c>
      <c r="M25" s="849">
        <v>355</v>
      </c>
      <c r="N25" s="849">
        <v>313</v>
      </c>
      <c r="O25" s="849">
        <v>112054</v>
      </c>
      <c r="P25" s="837">
        <v>1.0592116457132055</v>
      </c>
      <c r="Q25" s="850">
        <v>358</v>
      </c>
    </row>
    <row r="26" spans="1:17" ht="14.45" customHeight="1" x14ac:dyDescent="0.2">
      <c r="A26" s="831" t="s">
        <v>552</v>
      </c>
      <c r="B26" s="832" t="s">
        <v>2068</v>
      </c>
      <c r="C26" s="832" t="s">
        <v>1897</v>
      </c>
      <c r="D26" s="832" t="s">
        <v>2086</v>
      </c>
      <c r="E26" s="832" t="s">
        <v>2087</v>
      </c>
      <c r="F26" s="849">
        <v>15</v>
      </c>
      <c r="G26" s="849">
        <v>5265</v>
      </c>
      <c r="H26" s="849">
        <v>0.83280607402720663</v>
      </c>
      <c r="I26" s="849">
        <v>351</v>
      </c>
      <c r="J26" s="849">
        <v>18</v>
      </c>
      <c r="K26" s="849">
        <v>6322</v>
      </c>
      <c r="L26" s="849">
        <v>1</v>
      </c>
      <c r="M26" s="849">
        <v>351.22222222222223</v>
      </c>
      <c r="N26" s="849">
        <v>16</v>
      </c>
      <c r="O26" s="849">
        <v>5680</v>
      </c>
      <c r="P26" s="837">
        <v>0.8984498576399873</v>
      </c>
      <c r="Q26" s="850">
        <v>355</v>
      </c>
    </row>
    <row r="27" spans="1:17" ht="14.45" customHeight="1" x14ac:dyDescent="0.2">
      <c r="A27" s="831" t="s">
        <v>552</v>
      </c>
      <c r="B27" s="832" t="s">
        <v>2068</v>
      </c>
      <c r="C27" s="832" t="s">
        <v>1897</v>
      </c>
      <c r="D27" s="832" t="s">
        <v>1962</v>
      </c>
      <c r="E27" s="832" t="s">
        <v>1963</v>
      </c>
      <c r="F27" s="849">
        <v>233</v>
      </c>
      <c r="G27" s="849">
        <v>163333</v>
      </c>
      <c r="H27" s="849">
        <v>0.92328607606385382</v>
      </c>
      <c r="I27" s="849">
        <v>701</v>
      </c>
      <c r="J27" s="849">
        <v>252</v>
      </c>
      <c r="K27" s="849">
        <v>176904</v>
      </c>
      <c r="L27" s="849">
        <v>1</v>
      </c>
      <c r="M27" s="849">
        <v>702</v>
      </c>
      <c r="N27" s="849">
        <v>271</v>
      </c>
      <c r="O27" s="849">
        <v>191597</v>
      </c>
      <c r="P27" s="837">
        <v>1.0830563469452359</v>
      </c>
      <c r="Q27" s="850">
        <v>707</v>
      </c>
    </row>
    <row r="28" spans="1:17" ht="14.45" customHeight="1" x14ac:dyDescent="0.2">
      <c r="A28" s="831" t="s">
        <v>552</v>
      </c>
      <c r="B28" s="832" t="s">
        <v>2068</v>
      </c>
      <c r="C28" s="832" t="s">
        <v>1897</v>
      </c>
      <c r="D28" s="832" t="s">
        <v>2088</v>
      </c>
      <c r="E28" s="832" t="s">
        <v>2089</v>
      </c>
      <c r="F28" s="849">
        <v>31</v>
      </c>
      <c r="G28" s="849">
        <v>21638</v>
      </c>
      <c r="H28" s="849">
        <v>0.9985693848354793</v>
      </c>
      <c r="I28" s="849">
        <v>698</v>
      </c>
      <c r="J28" s="849">
        <v>31</v>
      </c>
      <c r="K28" s="849">
        <v>21669</v>
      </c>
      <c r="L28" s="849">
        <v>1</v>
      </c>
      <c r="M28" s="849">
        <v>699</v>
      </c>
      <c r="N28" s="849">
        <v>36</v>
      </c>
      <c r="O28" s="849">
        <v>25344</v>
      </c>
      <c r="P28" s="837">
        <v>1.1695971203101205</v>
      </c>
      <c r="Q28" s="850">
        <v>704</v>
      </c>
    </row>
    <row r="29" spans="1:17" ht="14.45" customHeight="1" x14ac:dyDescent="0.2">
      <c r="A29" s="831" t="s">
        <v>2104</v>
      </c>
      <c r="B29" s="832" t="s">
        <v>2137</v>
      </c>
      <c r="C29" s="832" t="s">
        <v>1897</v>
      </c>
      <c r="D29" s="832" t="s">
        <v>2138</v>
      </c>
      <c r="E29" s="832" t="s">
        <v>2139</v>
      </c>
      <c r="F29" s="849"/>
      <c r="G29" s="849"/>
      <c r="H29" s="849"/>
      <c r="I29" s="849"/>
      <c r="J29" s="849">
        <v>1</v>
      </c>
      <c r="K29" s="849">
        <v>49</v>
      </c>
      <c r="L29" s="849">
        <v>1</v>
      </c>
      <c r="M29" s="849">
        <v>49</v>
      </c>
      <c r="N29" s="849"/>
      <c r="O29" s="849"/>
      <c r="P29" s="837"/>
      <c r="Q29" s="850"/>
    </row>
    <row r="30" spans="1:17" ht="14.45" customHeight="1" x14ac:dyDescent="0.2">
      <c r="A30" s="831" t="s">
        <v>2104</v>
      </c>
      <c r="B30" s="832" t="s">
        <v>2140</v>
      </c>
      <c r="C30" s="832" t="s">
        <v>1897</v>
      </c>
      <c r="D30" s="832" t="s">
        <v>2141</v>
      </c>
      <c r="E30" s="832" t="s">
        <v>2142</v>
      </c>
      <c r="F30" s="849"/>
      <c r="G30" s="849"/>
      <c r="H30" s="849"/>
      <c r="I30" s="849"/>
      <c r="J30" s="849">
        <v>1</v>
      </c>
      <c r="K30" s="849">
        <v>299</v>
      </c>
      <c r="L30" s="849">
        <v>1</v>
      </c>
      <c r="M30" s="849">
        <v>299</v>
      </c>
      <c r="N30" s="849"/>
      <c r="O30" s="849"/>
      <c r="P30" s="837"/>
      <c r="Q30" s="850"/>
    </row>
    <row r="31" spans="1:17" ht="14.45" customHeight="1" x14ac:dyDescent="0.2">
      <c r="A31" s="831" t="s">
        <v>2104</v>
      </c>
      <c r="B31" s="832" t="s">
        <v>2140</v>
      </c>
      <c r="C31" s="832" t="s">
        <v>1897</v>
      </c>
      <c r="D31" s="832" t="s">
        <v>2143</v>
      </c>
      <c r="E31" s="832" t="s">
        <v>2144</v>
      </c>
      <c r="F31" s="849"/>
      <c r="G31" s="849"/>
      <c r="H31" s="849"/>
      <c r="I31" s="849"/>
      <c r="J31" s="849">
        <v>1</v>
      </c>
      <c r="K31" s="849">
        <v>10467</v>
      </c>
      <c r="L31" s="849">
        <v>1</v>
      </c>
      <c r="M31" s="849">
        <v>10467</v>
      </c>
      <c r="N31" s="849"/>
      <c r="O31" s="849"/>
      <c r="P31" s="837"/>
      <c r="Q31" s="850"/>
    </row>
    <row r="32" spans="1:17" ht="14.45" customHeight="1" x14ac:dyDescent="0.2">
      <c r="A32" s="831" t="s">
        <v>2104</v>
      </c>
      <c r="B32" s="832" t="s">
        <v>2140</v>
      </c>
      <c r="C32" s="832" t="s">
        <v>1897</v>
      </c>
      <c r="D32" s="832" t="s">
        <v>2145</v>
      </c>
      <c r="E32" s="832" t="s">
        <v>2146</v>
      </c>
      <c r="F32" s="849"/>
      <c r="G32" s="849"/>
      <c r="H32" s="849"/>
      <c r="I32" s="849"/>
      <c r="J32" s="849">
        <v>1</v>
      </c>
      <c r="K32" s="849">
        <v>11396</v>
      </c>
      <c r="L32" s="849">
        <v>1</v>
      </c>
      <c r="M32" s="849">
        <v>11396</v>
      </c>
      <c r="N32" s="849"/>
      <c r="O32" s="849"/>
      <c r="P32" s="837"/>
      <c r="Q32" s="850"/>
    </row>
    <row r="33" spans="1:17" ht="14.45" customHeight="1" x14ac:dyDescent="0.2">
      <c r="A33" s="831" t="s">
        <v>2104</v>
      </c>
      <c r="B33" s="832" t="s">
        <v>2140</v>
      </c>
      <c r="C33" s="832" t="s">
        <v>1897</v>
      </c>
      <c r="D33" s="832" t="s">
        <v>2147</v>
      </c>
      <c r="E33" s="832" t="s">
        <v>2148</v>
      </c>
      <c r="F33" s="849"/>
      <c r="G33" s="849"/>
      <c r="H33" s="849"/>
      <c r="I33" s="849"/>
      <c r="J33" s="849">
        <v>3</v>
      </c>
      <c r="K33" s="849">
        <v>1077</v>
      </c>
      <c r="L33" s="849">
        <v>1</v>
      </c>
      <c r="M33" s="849">
        <v>359</v>
      </c>
      <c r="N33" s="849"/>
      <c r="O33" s="849"/>
      <c r="P33" s="837"/>
      <c r="Q33" s="850"/>
    </row>
    <row r="34" spans="1:17" ht="14.45" customHeight="1" x14ac:dyDescent="0.2">
      <c r="A34" s="831" t="s">
        <v>2104</v>
      </c>
      <c r="B34" s="832" t="s">
        <v>2140</v>
      </c>
      <c r="C34" s="832" t="s">
        <v>1897</v>
      </c>
      <c r="D34" s="832" t="s">
        <v>2149</v>
      </c>
      <c r="E34" s="832" t="s">
        <v>2150</v>
      </c>
      <c r="F34" s="849"/>
      <c r="G34" s="849"/>
      <c r="H34" s="849"/>
      <c r="I34" s="849"/>
      <c r="J34" s="849">
        <v>6</v>
      </c>
      <c r="K34" s="849">
        <v>6636</v>
      </c>
      <c r="L34" s="849">
        <v>1</v>
      </c>
      <c r="M34" s="849">
        <v>1106</v>
      </c>
      <c r="N34" s="849"/>
      <c r="O34" s="849"/>
      <c r="P34" s="837"/>
      <c r="Q34" s="850"/>
    </row>
    <row r="35" spans="1:17" ht="14.45" customHeight="1" x14ac:dyDescent="0.2">
      <c r="A35" s="831" t="s">
        <v>2104</v>
      </c>
      <c r="B35" s="832" t="s">
        <v>2140</v>
      </c>
      <c r="C35" s="832" t="s">
        <v>1897</v>
      </c>
      <c r="D35" s="832" t="s">
        <v>2151</v>
      </c>
      <c r="E35" s="832" t="s">
        <v>2152</v>
      </c>
      <c r="F35" s="849"/>
      <c r="G35" s="849"/>
      <c r="H35" s="849"/>
      <c r="I35" s="849"/>
      <c r="J35" s="849">
        <v>1</v>
      </c>
      <c r="K35" s="849">
        <v>8806</v>
      </c>
      <c r="L35" s="849">
        <v>1</v>
      </c>
      <c r="M35" s="849">
        <v>8806</v>
      </c>
      <c r="N35" s="849"/>
      <c r="O35" s="849"/>
      <c r="P35" s="837"/>
      <c r="Q35" s="850"/>
    </row>
    <row r="36" spans="1:17" ht="14.45" customHeight="1" x14ac:dyDescent="0.2">
      <c r="A36" s="831" t="s">
        <v>2104</v>
      </c>
      <c r="B36" s="832" t="s">
        <v>2140</v>
      </c>
      <c r="C36" s="832" t="s">
        <v>1897</v>
      </c>
      <c r="D36" s="832" t="s">
        <v>2153</v>
      </c>
      <c r="E36" s="832" t="s">
        <v>2154</v>
      </c>
      <c r="F36" s="849"/>
      <c r="G36" s="849"/>
      <c r="H36" s="849"/>
      <c r="I36" s="849"/>
      <c r="J36" s="849">
        <v>6</v>
      </c>
      <c r="K36" s="849">
        <v>9768</v>
      </c>
      <c r="L36" s="849">
        <v>1</v>
      </c>
      <c r="M36" s="849">
        <v>1628</v>
      </c>
      <c r="N36" s="849"/>
      <c r="O36" s="849"/>
      <c r="P36" s="837"/>
      <c r="Q36" s="850"/>
    </row>
    <row r="37" spans="1:17" ht="14.45" customHeight="1" x14ac:dyDescent="0.2">
      <c r="A37" s="831" t="s">
        <v>2104</v>
      </c>
      <c r="B37" s="832" t="s">
        <v>2155</v>
      </c>
      <c r="C37" s="832" t="s">
        <v>1897</v>
      </c>
      <c r="D37" s="832" t="s">
        <v>2156</v>
      </c>
      <c r="E37" s="832" t="s">
        <v>2157</v>
      </c>
      <c r="F37" s="849"/>
      <c r="G37" s="849"/>
      <c r="H37" s="849"/>
      <c r="I37" s="849"/>
      <c r="J37" s="849">
        <v>1</v>
      </c>
      <c r="K37" s="849">
        <v>222</v>
      </c>
      <c r="L37" s="849">
        <v>1</v>
      </c>
      <c r="M37" s="849">
        <v>222</v>
      </c>
      <c r="N37" s="849"/>
      <c r="O37" s="849"/>
      <c r="P37" s="837"/>
      <c r="Q37" s="850"/>
    </row>
    <row r="38" spans="1:17" ht="14.45" customHeight="1" x14ac:dyDescent="0.2">
      <c r="A38" s="831" t="s">
        <v>2104</v>
      </c>
      <c r="B38" s="832" t="s">
        <v>2155</v>
      </c>
      <c r="C38" s="832" t="s">
        <v>1897</v>
      </c>
      <c r="D38" s="832" t="s">
        <v>2158</v>
      </c>
      <c r="E38" s="832" t="s">
        <v>2159</v>
      </c>
      <c r="F38" s="849"/>
      <c r="G38" s="849"/>
      <c r="H38" s="849"/>
      <c r="I38" s="849"/>
      <c r="J38" s="849">
        <v>1</v>
      </c>
      <c r="K38" s="849">
        <v>509</v>
      </c>
      <c r="L38" s="849">
        <v>1</v>
      </c>
      <c r="M38" s="849">
        <v>509</v>
      </c>
      <c r="N38" s="849"/>
      <c r="O38" s="849"/>
      <c r="P38" s="837"/>
      <c r="Q38" s="850"/>
    </row>
    <row r="39" spans="1:17" ht="14.45" customHeight="1" x14ac:dyDescent="0.2">
      <c r="A39" s="831" t="s">
        <v>2104</v>
      </c>
      <c r="B39" s="832" t="s">
        <v>2155</v>
      </c>
      <c r="C39" s="832" t="s">
        <v>1897</v>
      </c>
      <c r="D39" s="832" t="s">
        <v>2160</v>
      </c>
      <c r="E39" s="832" t="s">
        <v>2161</v>
      </c>
      <c r="F39" s="849">
        <v>219</v>
      </c>
      <c r="G39" s="849">
        <v>14235</v>
      </c>
      <c r="H39" s="849">
        <v>0.89754098360655743</v>
      </c>
      <c r="I39" s="849">
        <v>65</v>
      </c>
      <c r="J39" s="849">
        <v>244</v>
      </c>
      <c r="K39" s="849">
        <v>15860</v>
      </c>
      <c r="L39" s="849">
        <v>1</v>
      </c>
      <c r="M39" s="849">
        <v>65</v>
      </c>
      <c r="N39" s="849">
        <v>252</v>
      </c>
      <c r="O39" s="849">
        <v>16380</v>
      </c>
      <c r="P39" s="837">
        <v>1.0327868852459017</v>
      </c>
      <c r="Q39" s="850">
        <v>65</v>
      </c>
    </row>
    <row r="40" spans="1:17" ht="14.45" customHeight="1" x14ac:dyDescent="0.2">
      <c r="A40" s="831" t="s">
        <v>2104</v>
      </c>
      <c r="B40" s="832" t="s">
        <v>2155</v>
      </c>
      <c r="C40" s="832" t="s">
        <v>1897</v>
      </c>
      <c r="D40" s="832" t="s">
        <v>2162</v>
      </c>
      <c r="E40" s="832" t="s">
        <v>2163</v>
      </c>
      <c r="F40" s="849"/>
      <c r="G40" s="849"/>
      <c r="H40" s="849"/>
      <c r="I40" s="849"/>
      <c r="J40" s="849">
        <v>1</v>
      </c>
      <c r="K40" s="849">
        <v>55</v>
      </c>
      <c r="L40" s="849">
        <v>1</v>
      </c>
      <c r="M40" s="849">
        <v>55</v>
      </c>
      <c r="N40" s="849"/>
      <c r="O40" s="849"/>
      <c r="P40" s="837"/>
      <c r="Q40" s="850"/>
    </row>
    <row r="41" spans="1:17" ht="14.45" customHeight="1" x14ac:dyDescent="0.2">
      <c r="A41" s="831" t="s">
        <v>2104</v>
      </c>
      <c r="B41" s="832" t="s">
        <v>2155</v>
      </c>
      <c r="C41" s="832" t="s">
        <v>1897</v>
      </c>
      <c r="D41" s="832" t="s">
        <v>2164</v>
      </c>
      <c r="E41" s="832" t="s">
        <v>2165</v>
      </c>
      <c r="F41" s="849"/>
      <c r="G41" s="849"/>
      <c r="H41" s="849"/>
      <c r="I41" s="849"/>
      <c r="J41" s="849">
        <v>4</v>
      </c>
      <c r="K41" s="849">
        <v>310</v>
      </c>
      <c r="L41" s="849">
        <v>1</v>
      </c>
      <c r="M41" s="849">
        <v>77.5</v>
      </c>
      <c r="N41" s="849">
        <v>4</v>
      </c>
      <c r="O41" s="849">
        <v>312</v>
      </c>
      <c r="P41" s="837">
        <v>1.0064516129032257</v>
      </c>
      <c r="Q41" s="850">
        <v>78</v>
      </c>
    </row>
    <row r="42" spans="1:17" ht="14.45" customHeight="1" x14ac:dyDescent="0.2">
      <c r="A42" s="831" t="s">
        <v>2104</v>
      </c>
      <c r="B42" s="832" t="s">
        <v>2155</v>
      </c>
      <c r="C42" s="832" t="s">
        <v>1897</v>
      </c>
      <c r="D42" s="832" t="s">
        <v>2166</v>
      </c>
      <c r="E42" s="832" t="s">
        <v>2167</v>
      </c>
      <c r="F42" s="849">
        <v>6</v>
      </c>
      <c r="G42" s="849">
        <v>144</v>
      </c>
      <c r="H42" s="849">
        <v>0.5</v>
      </c>
      <c r="I42" s="849">
        <v>24</v>
      </c>
      <c r="J42" s="849">
        <v>12</v>
      </c>
      <c r="K42" s="849">
        <v>288</v>
      </c>
      <c r="L42" s="849">
        <v>1</v>
      </c>
      <c r="M42" s="849">
        <v>24</v>
      </c>
      <c r="N42" s="849">
        <v>2</v>
      </c>
      <c r="O42" s="849">
        <v>48</v>
      </c>
      <c r="P42" s="837">
        <v>0.16666666666666666</v>
      </c>
      <c r="Q42" s="850">
        <v>24</v>
      </c>
    </row>
    <row r="43" spans="1:17" ht="14.45" customHeight="1" x14ac:dyDescent="0.2">
      <c r="A43" s="831" t="s">
        <v>2104</v>
      </c>
      <c r="B43" s="832" t="s">
        <v>2155</v>
      </c>
      <c r="C43" s="832" t="s">
        <v>1897</v>
      </c>
      <c r="D43" s="832" t="s">
        <v>2168</v>
      </c>
      <c r="E43" s="832" t="s">
        <v>2169</v>
      </c>
      <c r="F43" s="849"/>
      <c r="G43" s="849"/>
      <c r="H43" s="849"/>
      <c r="I43" s="849"/>
      <c r="J43" s="849">
        <v>1</v>
      </c>
      <c r="K43" s="849">
        <v>66</v>
      </c>
      <c r="L43" s="849">
        <v>1</v>
      </c>
      <c r="M43" s="849">
        <v>66</v>
      </c>
      <c r="N43" s="849"/>
      <c r="O43" s="849"/>
      <c r="P43" s="837"/>
      <c r="Q43" s="850"/>
    </row>
    <row r="44" spans="1:17" ht="14.45" customHeight="1" x14ac:dyDescent="0.2">
      <c r="A44" s="831" t="s">
        <v>2104</v>
      </c>
      <c r="B44" s="832" t="s">
        <v>2155</v>
      </c>
      <c r="C44" s="832" t="s">
        <v>1897</v>
      </c>
      <c r="D44" s="832" t="s">
        <v>2170</v>
      </c>
      <c r="E44" s="832" t="s">
        <v>2171</v>
      </c>
      <c r="F44" s="849"/>
      <c r="G44" s="849"/>
      <c r="H44" s="849"/>
      <c r="I44" s="849"/>
      <c r="J44" s="849">
        <v>4</v>
      </c>
      <c r="K44" s="849">
        <v>1400</v>
      </c>
      <c r="L44" s="849">
        <v>1</v>
      </c>
      <c r="M44" s="849">
        <v>350</v>
      </c>
      <c r="N44" s="849"/>
      <c r="O44" s="849"/>
      <c r="P44" s="837"/>
      <c r="Q44" s="850"/>
    </row>
    <row r="45" spans="1:17" ht="14.45" customHeight="1" x14ac:dyDescent="0.2">
      <c r="A45" s="831" t="s">
        <v>2104</v>
      </c>
      <c r="B45" s="832" t="s">
        <v>2155</v>
      </c>
      <c r="C45" s="832" t="s">
        <v>1897</v>
      </c>
      <c r="D45" s="832" t="s">
        <v>2172</v>
      </c>
      <c r="E45" s="832" t="s">
        <v>2173</v>
      </c>
      <c r="F45" s="849">
        <v>6</v>
      </c>
      <c r="G45" s="849">
        <v>150</v>
      </c>
      <c r="H45" s="849">
        <v>0.54545454545454541</v>
      </c>
      <c r="I45" s="849">
        <v>25</v>
      </c>
      <c r="J45" s="849">
        <v>11</v>
      </c>
      <c r="K45" s="849">
        <v>275</v>
      </c>
      <c r="L45" s="849">
        <v>1</v>
      </c>
      <c r="M45" s="849">
        <v>25</v>
      </c>
      <c r="N45" s="849">
        <v>2</v>
      </c>
      <c r="O45" s="849">
        <v>50</v>
      </c>
      <c r="P45" s="837">
        <v>0.18181818181818182</v>
      </c>
      <c r="Q45" s="850">
        <v>25</v>
      </c>
    </row>
    <row r="46" spans="1:17" ht="14.45" customHeight="1" x14ac:dyDescent="0.2">
      <c r="A46" s="831" t="s">
        <v>2104</v>
      </c>
      <c r="B46" s="832" t="s">
        <v>2155</v>
      </c>
      <c r="C46" s="832" t="s">
        <v>1897</v>
      </c>
      <c r="D46" s="832" t="s">
        <v>2174</v>
      </c>
      <c r="E46" s="832" t="s">
        <v>2175</v>
      </c>
      <c r="F46" s="849"/>
      <c r="G46" s="849"/>
      <c r="H46" s="849"/>
      <c r="I46" s="849"/>
      <c r="J46" s="849">
        <v>1</v>
      </c>
      <c r="K46" s="849">
        <v>181</v>
      </c>
      <c r="L46" s="849">
        <v>1</v>
      </c>
      <c r="M46" s="849">
        <v>181</v>
      </c>
      <c r="N46" s="849"/>
      <c r="O46" s="849"/>
      <c r="P46" s="837"/>
      <c r="Q46" s="850"/>
    </row>
    <row r="47" spans="1:17" ht="14.45" customHeight="1" x14ac:dyDescent="0.2">
      <c r="A47" s="831" t="s">
        <v>2104</v>
      </c>
      <c r="B47" s="832" t="s">
        <v>2155</v>
      </c>
      <c r="C47" s="832" t="s">
        <v>1897</v>
      </c>
      <c r="D47" s="832" t="s">
        <v>2176</v>
      </c>
      <c r="E47" s="832" t="s">
        <v>2177</v>
      </c>
      <c r="F47" s="849"/>
      <c r="G47" s="849"/>
      <c r="H47" s="849"/>
      <c r="I47" s="849"/>
      <c r="J47" s="849">
        <v>2</v>
      </c>
      <c r="K47" s="849">
        <v>508</v>
      </c>
      <c r="L47" s="849">
        <v>1</v>
      </c>
      <c r="M47" s="849">
        <v>254</v>
      </c>
      <c r="N47" s="849"/>
      <c r="O47" s="849"/>
      <c r="P47" s="837"/>
      <c r="Q47" s="850"/>
    </row>
    <row r="48" spans="1:17" ht="14.45" customHeight="1" x14ac:dyDescent="0.2">
      <c r="A48" s="831" t="s">
        <v>2104</v>
      </c>
      <c r="B48" s="832" t="s">
        <v>2155</v>
      </c>
      <c r="C48" s="832" t="s">
        <v>1897</v>
      </c>
      <c r="D48" s="832" t="s">
        <v>2178</v>
      </c>
      <c r="E48" s="832" t="s">
        <v>2179</v>
      </c>
      <c r="F48" s="849"/>
      <c r="G48" s="849"/>
      <c r="H48" s="849"/>
      <c r="I48" s="849"/>
      <c r="J48" s="849">
        <v>1</v>
      </c>
      <c r="K48" s="849">
        <v>217</v>
      </c>
      <c r="L48" s="849">
        <v>1</v>
      </c>
      <c r="M48" s="849">
        <v>217</v>
      </c>
      <c r="N48" s="849"/>
      <c r="O48" s="849"/>
      <c r="P48" s="837"/>
      <c r="Q48" s="850"/>
    </row>
    <row r="49" spans="1:17" ht="14.45" customHeight="1" x14ac:dyDescent="0.2">
      <c r="A49" s="831" t="s">
        <v>2104</v>
      </c>
      <c r="B49" s="832" t="s">
        <v>2155</v>
      </c>
      <c r="C49" s="832" t="s">
        <v>1897</v>
      </c>
      <c r="D49" s="832" t="s">
        <v>2180</v>
      </c>
      <c r="E49" s="832" t="s">
        <v>2181</v>
      </c>
      <c r="F49" s="849"/>
      <c r="G49" s="849"/>
      <c r="H49" s="849"/>
      <c r="I49" s="849"/>
      <c r="J49" s="849">
        <v>1</v>
      </c>
      <c r="K49" s="849">
        <v>518</v>
      </c>
      <c r="L49" s="849">
        <v>1</v>
      </c>
      <c r="M49" s="849">
        <v>518</v>
      </c>
      <c r="N49" s="849"/>
      <c r="O49" s="849"/>
      <c r="P49" s="837"/>
      <c r="Q49" s="850"/>
    </row>
    <row r="50" spans="1:17" ht="14.45" customHeight="1" x14ac:dyDescent="0.2">
      <c r="A50" s="831" t="s">
        <v>2182</v>
      </c>
      <c r="B50" s="832" t="s">
        <v>2183</v>
      </c>
      <c r="C50" s="832" t="s">
        <v>1897</v>
      </c>
      <c r="D50" s="832" t="s">
        <v>2184</v>
      </c>
      <c r="E50" s="832" t="s">
        <v>2185</v>
      </c>
      <c r="F50" s="849">
        <v>8</v>
      </c>
      <c r="G50" s="849">
        <v>216</v>
      </c>
      <c r="H50" s="849">
        <v>7.7142857142857144</v>
      </c>
      <c r="I50" s="849">
        <v>27</v>
      </c>
      <c r="J50" s="849">
        <v>1</v>
      </c>
      <c r="K50" s="849">
        <v>28</v>
      </c>
      <c r="L50" s="849">
        <v>1</v>
      </c>
      <c r="M50" s="849">
        <v>28</v>
      </c>
      <c r="N50" s="849">
        <v>2</v>
      </c>
      <c r="O50" s="849">
        <v>56</v>
      </c>
      <c r="P50" s="837">
        <v>2</v>
      </c>
      <c r="Q50" s="850">
        <v>28</v>
      </c>
    </row>
    <row r="51" spans="1:17" ht="14.45" customHeight="1" x14ac:dyDescent="0.2">
      <c r="A51" s="831" t="s">
        <v>2182</v>
      </c>
      <c r="B51" s="832" t="s">
        <v>2183</v>
      </c>
      <c r="C51" s="832" t="s">
        <v>1897</v>
      </c>
      <c r="D51" s="832" t="s">
        <v>2186</v>
      </c>
      <c r="E51" s="832" t="s">
        <v>2187</v>
      </c>
      <c r="F51" s="849"/>
      <c r="G51" s="849"/>
      <c r="H51" s="849"/>
      <c r="I51" s="849"/>
      <c r="J51" s="849">
        <v>1</v>
      </c>
      <c r="K51" s="849">
        <v>54</v>
      </c>
      <c r="L51" s="849">
        <v>1</v>
      </c>
      <c r="M51" s="849">
        <v>54</v>
      </c>
      <c r="N51" s="849"/>
      <c r="O51" s="849"/>
      <c r="P51" s="837"/>
      <c r="Q51" s="850"/>
    </row>
    <row r="52" spans="1:17" ht="14.45" customHeight="1" x14ac:dyDescent="0.2">
      <c r="A52" s="831" t="s">
        <v>2182</v>
      </c>
      <c r="B52" s="832" t="s">
        <v>2183</v>
      </c>
      <c r="C52" s="832" t="s">
        <v>1897</v>
      </c>
      <c r="D52" s="832" t="s">
        <v>2188</v>
      </c>
      <c r="E52" s="832" t="s">
        <v>2189</v>
      </c>
      <c r="F52" s="849"/>
      <c r="G52" s="849"/>
      <c r="H52" s="849"/>
      <c r="I52" s="849"/>
      <c r="J52" s="849">
        <v>1</v>
      </c>
      <c r="K52" s="849">
        <v>24</v>
      </c>
      <c r="L52" s="849">
        <v>1</v>
      </c>
      <c r="M52" s="849">
        <v>24</v>
      </c>
      <c r="N52" s="849"/>
      <c r="O52" s="849"/>
      <c r="P52" s="837"/>
      <c r="Q52" s="850"/>
    </row>
    <row r="53" spans="1:17" ht="14.45" customHeight="1" x14ac:dyDescent="0.2">
      <c r="A53" s="831" t="s">
        <v>2182</v>
      </c>
      <c r="B53" s="832" t="s">
        <v>2183</v>
      </c>
      <c r="C53" s="832" t="s">
        <v>1897</v>
      </c>
      <c r="D53" s="832" t="s">
        <v>2190</v>
      </c>
      <c r="E53" s="832" t="s">
        <v>2191</v>
      </c>
      <c r="F53" s="849">
        <v>8</v>
      </c>
      <c r="G53" s="849">
        <v>216</v>
      </c>
      <c r="H53" s="849">
        <v>8</v>
      </c>
      <c r="I53" s="849">
        <v>27</v>
      </c>
      <c r="J53" s="849">
        <v>1</v>
      </c>
      <c r="K53" s="849">
        <v>27</v>
      </c>
      <c r="L53" s="849">
        <v>1</v>
      </c>
      <c r="M53" s="849">
        <v>27</v>
      </c>
      <c r="N53" s="849">
        <v>2</v>
      </c>
      <c r="O53" s="849">
        <v>54</v>
      </c>
      <c r="P53" s="837">
        <v>2</v>
      </c>
      <c r="Q53" s="850">
        <v>27</v>
      </c>
    </row>
    <row r="54" spans="1:17" ht="14.45" customHeight="1" x14ac:dyDescent="0.2">
      <c r="A54" s="831" t="s">
        <v>2182</v>
      </c>
      <c r="B54" s="832" t="s">
        <v>2183</v>
      </c>
      <c r="C54" s="832" t="s">
        <v>1897</v>
      </c>
      <c r="D54" s="832" t="s">
        <v>2192</v>
      </c>
      <c r="E54" s="832" t="s">
        <v>2193</v>
      </c>
      <c r="F54" s="849">
        <v>8</v>
      </c>
      <c r="G54" s="849">
        <v>216</v>
      </c>
      <c r="H54" s="849">
        <v>8</v>
      </c>
      <c r="I54" s="849">
        <v>27</v>
      </c>
      <c r="J54" s="849">
        <v>1</v>
      </c>
      <c r="K54" s="849">
        <v>27</v>
      </c>
      <c r="L54" s="849">
        <v>1</v>
      </c>
      <c r="M54" s="849">
        <v>27</v>
      </c>
      <c r="N54" s="849">
        <v>1</v>
      </c>
      <c r="O54" s="849">
        <v>27</v>
      </c>
      <c r="P54" s="837">
        <v>1</v>
      </c>
      <c r="Q54" s="850">
        <v>27</v>
      </c>
    </row>
    <row r="55" spans="1:17" ht="14.45" customHeight="1" x14ac:dyDescent="0.2">
      <c r="A55" s="831" t="s">
        <v>2182</v>
      </c>
      <c r="B55" s="832" t="s">
        <v>2183</v>
      </c>
      <c r="C55" s="832" t="s">
        <v>1897</v>
      </c>
      <c r="D55" s="832" t="s">
        <v>2194</v>
      </c>
      <c r="E55" s="832" t="s">
        <v>2195</v>
      </c>
      <c r="F55" s="849">
        <v>8</v>
      </c>
      <c r="G55" s="849">
        <v>176</v>
      </c>
      <c r="H55" s="849">
        <v>7.6521739130434785</v>
      </c>
      <c r="I55" s="849">
        <v>22</v>
      </c>
      <c r="J55" s="849">
        <v>1</v>
      </c>
      <c r="K55" s="849">
        <v>23</v>
      </c>
      <c r="L55" s="849">
        <v>1</v>
      </c>
      <c r="M55" s="849">
        <v>23</v>
      </c>
      <c r="N55" s="849">
        <v>3</v>
      </c>
      <c r="O55" s="849">
        <v>69</v>
      </c>
      <c r="P55" s="837">
        <v>3</v>
      </c>
      <c r="Q55" s="850">
        <v>23</v>
      </c>
    </row>
    <row r="56" spans="1:17" ht="14.45" customHeight="1" x14ac:dyDescent="0.2">
      <c r="A56" s="831" t="s">
        <v>2182</v>
      </c>
      <c r="B56" s="832" t="s">
        <v>2183</v>
      </c>
      <c r="C56" s="832" t="s">
        <v>1897</v>
      </c>
      <c r="D56" s="832" t="s">
        <v>2196</v>
      </c>
      <c r="E56" s="832" t="s">
        <v>2197</v>
      </c>
      <c r="F56" s="849"/>
      <c r="G56" s="849"/>
      <c r="H56" s="849"/>
      <c r="I56" s="849"/>
      <c r="J56" s="849"/>
      <c r="K56" s="849"/>
      <c r="L56" s="849"/>
      <c r="M56" s="849"/>
      <c r="N56" s="849">
        <v>1</v>
      </c>
      <c r="O56" s="849">
        <v>988</v>
      </c>
      <c r="P56" s="837"/>
      <c r="Q56" s="850">
        <v>988</v>
      </c>
    </row>
    <row r="57" spans="1:17" ht="14.45" customHeight="1" x14ac:dyDescent="0.2">
      <c r="A57" s="831" t="s">
        <v>2182</v>
      </c>
      <c r="B57" s="832" t="s">
        <v>2183</v>
      </c>
      <c r="C57" s="832" t="s">
        <v>1897</v>
      </c>
      <c r="D57" s="832" t="s">
        <v>2198</v>
      </c>
      <c r="E57" s="832" t="s">
        <v>2199</v>
      </c>
      <c r="F57" s="849">
        <v>1</v>
      </c>
      <c r="G57" s="849">
        <v>17</v>
      </c>
      <c r="H57" s="849">
        <v>0.5</v>
      </c>
      <c r="I57" s="849">
        <v>17</v>
      </c>
      <c r="J57" s="849">
        <v>2</v>
      </c>
      <c r="K57" s="849">
        <v>34</v>
      </c>
      <c r="L57" s="849">
        <v>1</v>
      </c>
      <c r="M57" s="849">
        <v>17</v>
      </c>
      <c r="N57" s="849">
        <v>4</v>
      </c>
      <c r="O57" s="849">
        <v>68</v>
      </c>
      <c r="P57" s="837">
        <v>2</v>
      </c>
      <c r="Q57" s="850">
        <v>17</v>
      </c>
    </row>
    <row r="58" spans="1:17" ht="14.45" customHeight="1" x14ac:dyDescent="0.2">
      <c r="A58" s="831" t="s">
        <v>2182</v>
      </c>
      <c r="B58" s="832" t="s">
        <v>2183</v>
      </c>
      <c r="C58" s="832" t="s">
        <v>1897</v>
      </c>
      <c r="D58" s="832" t="s">
        <v>2200</v>
      </c>
      <c r="E58" s="832" t="s">
        <v>2201</v>
      </c>
      <c r="F58" s="849">
        <v>1</v>
      </c>
      <c r="G58" s="849">
        <v>47</v>
      </c>
      <c r="H58" s="849"/>
      <c r="I58" s="849">
        <v>47</v>
      </c>
      <c r="J58" s="849"/>
      <c r="K58" s="849"/>
      <c r="L58" s="849"/>
      <c r="M58" s="849"/>
      <c r="N58" s="849"/>
      <c r="O58" s="849"/>
      <c r="P58" s="837"/>
      <c r="Q58" s="850"/>
    </row>
    <row r="59" spans="1:17" ht="14.45" customHeight="1" x14ac:dyDescent="0.2">
      <c r="A59" s="831" t="s">
        <v>2182</v>
      </c>
      <c r="B59" s="832" t="s">
        <v>2183</v>
      </c>
      <c r="C59" s="832" t="s">
        <v>1897</v>
      </c>
      <c r="D59" s="832" t="s">
        <v>2202</v>
      </c>
      <c r="E59" s="832" t="s">
        <v>2203</v>
      </c>
      <c r="F59" s="849"/>
      <c r="G59" s="849"/>
      <c r="H59" s="849"/>
      <c r="I59" s="849"/>
      <c r="J59" s="849">
        <v>1</v>
      </c>
      <c r="K59" s="849">
        <v>60</v>
      </c>
      <c r="L59" s="849">
        <v>1</v>
      </c>
      <c r="M59" s="849">
        <v>60</v>
      </c>
      <c r="N59" s="849"/>
      <c r="O59" s="849"/>
      <c r="P59" s="837"/>
      <c r="Q59" s="850"/>
    </row>
    <row r="60" spans="1:17" ht="14.45" customHeight="1" x14ac:dyDescent="0.2">
      <c r="A60" s="831" t="s">
        <v>2182</v>
      </c>
      <c r="B60" s="832" t="s">
        <v>2183</v>
      </c>
      <c r="C60" s="832" t="s">
        <v>1897</v>
      </c>
      <c r="D60" s="832" t="s">
        <v>2204</v>
      </c>
      <c r="E60" s="832" t="s">
        <v>2205</v>
      </c>
      <c r="F60" s="849"/>
      <c r="G60" s="849"/>
      <c r="H60" s="849"/>
      <c r="I60" s="849"/>
      <c r="J60" s="849">
        <v>1</v>
      </c>
      <c r="K60" s="849">
        <v>19</v>
      </c>
      <c r="L60" s="849">
        <v>1</v>
      </c>
      <c r="M60" s="849">
        <v>19</v>
      </c>
      <c r="N60" s="849"/>
      <c r="O60" s="849"/>
      <c r="P60" s="837"/>
      <c r="Q60" s="850"/>
    </row>
    <row r="61" spans="1:17" ht="14.45" customHeight="1" x14ac:dyDescent="0.2">
      <c r="A61" s="831" t="s">
        <v>2182</v>
      </c>
      <c r="B61" s="832" t="s">
        <v>2183</v>
      </c>
      <c r="C61" s="832" t="s">
        <v>1897</v>
      </c>
      <c r="D61" s="832" t="s">
        <v>2206</v>
      </c>
      <c r="E61" s="832" t="s">
        <v>2207</v>
      </c>
      <c r="F61" s="849"/>
      <c r="G61" s="849"/>
      <c r="H61" s="849"/>
      <c r="I61" s="849"/>
      <c r="J61" s="849">
        <v>1</v>
      </c>
      <c r="K61" s="849">
        <v>313</v>
      </c>
      <c r="L61" s="849">
        <v>1</v>
      </c>
      <c r="M61" s="849">
        <v>313</v>
      </c>
      <c r="N61" s="849"/>
      <c r="O61" s="849"/>
      <c r="P61" s="837"/>
      <c r="Q61" s="850"/>
    </row>
    <row r="62" spans="1:17" ht="14.45" customHeight="1" x14ac:dyDescent="0.2">
      <c r="A62" s="831" t="s">
        <v>2182</v>
      </c>
      <c r="B62" s="832" t="s">
        <v>2183</v>
      </c>
      <c r="C62" s="832" t="s">
        <v>1897</v>
      </c>
      <c r="D62" s="832" t="s">
        <v>2208</v>
      </c>
      <c r="E62" s="832" t="s">
        <v>2209</v>
      </c>
      <c r="F62" s="849"/>
      <c r="G62" s="849"/>
      <c r="H62" s="849"/>
      <c r="I62" s="849"/>
      <c r="J62" s="849"/>
      <c r="K62" s="849"/>
      <c r="L62" s="849"/>
      <c r="M62" s="849"/>
      <c r="N62" s="849">
        <v>1</v>
      </c>
      <c r="O62" s="849">
        <v>854</v>
      </c>
      <c r="P62" s="837"/>
      <c r="Q62" s="850">
        <v>854</v>
      </c>
    </row>
    <row r="63" spans="1:17" ht="14.45" customHeight="1" x14ac:dyDescent="0.2">
      <c r="A63" s="831" t="s">
        <v>2182</v>
      </c>
      <c r="B63" s="832" t="s">
        <v>2183</v>
      </c>
      <c r="C63" s="832" t="s">
        <v>1897</v>
      </c>
      <c r="D63" s="832" t="s">
        <v>2210</v>
      </c>
      <c r="E63" s="832" t="s">
        <v>2211</v>
      </c>
      <c r="F63" s="849">
        <v>1</v>
      </c>
      <c r="G63" s="849">
        <v>187</v>
      </c>
      <c r="H63" s="849"/>
      <c r="I63" s="849">
        <v>187</v>
      </c>
      <c r="J63" s="849"/>
      <c r="K63" s="849"/>
      <c r="L63" s="849"/>
      <c r="M63" s="849"/>
      <c r="N63" s="849">
        <v>1</v>
      </c>
      <c r="O63" s="849">
        <v>188</v>
      </c>
      <c r="P63" s="837"/>
      <c r="Q63" s="850">
        <v>188</v>
      </c>
    </row>
    <row r="64" spans="1:17" ht="14.45" customHeight="1" x14ac:dyDescent="0.2">
      <c r="A64" s="831" t="s">
        <v>2182</v>
      </c>
      <c r="B64" s="832" t="s">
        <v>2183</v>
      </c>
      <c r="C64" s="832" t="s">
        <v>1897</v>
      </c>
      <c r="D64" s="832" t="s">
        <v>2212</v>
      </c>
      <c r="E64" s="832" t="s">
        <v>2213</v>
      </c>
      <c r="F64" s="849"/>
      <c r="G64" s="849"/>
      <c r="H64" s="849"/>
      <c r="I64" s="849"/>
      <c r="J64" s="849">
        <v>1</v>
      </c>
      <c r="K64" s="849">
        <v>167</v>
      </c>
      <c r="L64" s="849">
        <v>1</v>
      </c>
      <c r="M64" s="849">
        <v>167</v>
      </c>
      <c r="N64" s="849"/>
      <c r="O64" s="849"/>
      <c r="P64" s="837"/>
      <c r="Q64" s="850"/>
    </row>
    <row r="65" spans="1:17" ht="14.45" customHeight="1" x14ac:dyDescent="0.2">
      <c r="A65" s="831" t="s">
        <v>2182</v>
      </c>
      <c r="B65" s="832" t="s">
        <v>2183</v>
      </c>
      <c r="C65" s="832" t="s">
        <v>1897</v>
      </c>
      <c r="D65" s="832" t="s">
        <v>2214</v>
      </c>
      <c r="E65" s="832" t="s">
        <v>2215</v>
      </c>
      <c r="F65" s="849">
        <v>1</v>
      </c>
      <c r="G65" s="849">
        <v>364</v>
      </c>
      <c r="H65" s="849">
        <v>0.5</v>
      </c>
      <c r="I65" s="849">
        <v>364</v>
      </c>
      <c r="J65" s="849">
        <v>2</v>
      </c>
      <c r="K65" s="849">
        <v>728</v>
      </c>
      <c r="L65" s="849">
        <v>1</v>
      </c>
      <c r="M65" s="849">
        <v>364</v>
      </c>
      <c r="N65" s="849">
        <v>1</v>
      </c>
      <c r="O65" s="849">
        <v>365</v>
      </c>
      <c r="P65" s="837">
        <v>0.50137362637362637</v>
      </c>
      <c r="Q65" s="850">
        <v>365</v>
      </c>
    </row>
    <row r="66" spans="1:17" ht="14.45" customHeight="1" x14ac:dyDescent="0.2">
      <c r="A66" s="831" t="s">
        <v>2182</v>
      </c>
      <c r="B66" s="832" t="s">
        <v>2183</v>
      </c>
      <c r="C66" s="832" t="s">
        <v>1897</v>
      </c>
      <c r="D66" s="832" t="s">
        <v>2216</v>
      </c>
      <c r="E66" s="832" t="s">
        <v>2217</v>
      </c>
      <c r="F66" s="849"/>
      <c r="G66" s="849"/>
      <c r="H66" s="849"/>
      <c r="I66" s="849"/>
      <c r="J66" s="849">
        <v>1</v>
      </c>
      <c r="K66" s="849">
        <v>228</v>
      </c>
      <c r="L66" s="849">
        <v>1</v>
      </c>
      <c r="M66" s="849">
        <v>228</v>
      </c>
      <c r="N66" s="849"/>
      <c r="O66" s="849"/>
      <c r="P66" s="837"/>
      <c r="Q66" s="850"/>
    </row>
    <row r="67" spans="1:17" ht="14.45" customHeight="1" x14ac:dyDescent="0.2">
      <c r="A67" s="831" t="s">
        <v>2182</v>
      </c>
      <c r="B67" s="832" t="s">
        <v>2183</v>
      </c>
      <c r="C67" s="832" t="s">
        <v>1897</v>
      </c>
      <c r="D67" s="832" t="s">
        <v>2218</v>
      </c>
      <c r="E67" s="832" t="s">
        <v>2219</v>
      </c>
      <c r="F67" s="849">
        <v>1</v>
      </c>
      <c r="G67" s="849">
        <v>562</v>
      </c>
      <c r="H67" s="849">
        <v>0.25</v>
      </c>
      <c r="I67" s="849">
        <v>562</v>
      </c>
      <c r="J67" s="849">
        <v>4</v>
      </c>
      <c r="K67" s="849">
        <v>2248</v>
      </c>
      <c r="L67" s="849">
        <v>1</v>
      </c>
      <c r="M67" s="849">
        <v>562</v>
      </c>
      <c r="N67" s="849">
        <v>7</v>
      </c>
      <c r="O67" s="849">
        <v>3941</v>
      </c>
      <c r="P67" s="837">
        <v>1.7531138790035588</v>
      </c>
      <c r="Q67" s="850">
        <v>563</v>
      </c>
    </row>
    <row r="68" spans="1:17" ht="14.45" customHeight="1" x14ac:dyDescent="0.2">
      <c r="A68" s="831" t="s">
        <v>2182</v>
      </c>
      <c r="B68" s="832" t="s">
        <v>2183</v>
      </c>
      <c r="C68" s="832" t="s">
        <v>1897</v>
      </c>
      <c r="D68" s="832" t="s">
        <v>2220</v>
      </c>
      <c r="E68" s="832" t="s">
        <v>2221</v>
      </c>
      <c r="F68" s="849">
        <v>1</v>
      </c>
      <c r="G68" s="849">
        <v>172</v>
      </c>
      <c r="H68" s="849"/>
      <c r="I68" s="849">
        <v>172</v>
      </c>
      <c r="J68" s="849"/>
      <c r="K68" s="849"/>
      <c r="L68" s="849"/>
      <c r="M68" s="849"/>
      <c r="N68" s="849"/>
      <c r="O68" s="849"/>
      <c r="P68" s="837"/>
      <c r="Q68" s="850"/>
    </row>
    <row r="69" spans="1:17" ht="14.45" customHeight="1" x14ac:dyDescent="0.2">
      <c r="A69" s="831" t="s">
        <v>2182</v>
      </c>
      <c r="B69" s="832" t="s">
        <v>2183</v>
      </c>
      <c r="C69" s="832" t="s">
        <v>1897</v>
      </c>
      <c r="D69" s="832" t="s">
        <v>2222</v>
      </c>
      <c r="E69" s="832" t="s">
        <v>2223</v>
      </c>
      <c r="F69" s="849">
        <v>4</v>
      </c>
      <c r="G69" s="849">
        <v>1656</v>
      </c>
      <c r="H69" s="849">
        <v>0.66666666666666663</v>
      </c>
      <c r="I69" s="849">
        <v>414</v>
      </c>
      <c r="J69" s="849">
        <v>6</v>
      </c>
      <c r="K69" s="849">
        <v>2484</v>
      </c>
      <c r="L69" s="849">
        <v>1</v>
      </c>
      <c r="M69" s="849">
        <v>414</v>
      </c>
      <c r="N69" s="849">
        <v>6</v>
      </c>
      <c r="O69" s="849">
        <v>2490</v>
      </c>
      <c r="P69" s="837">
        <v>1.0024154589371981</v>
      </c>
      <c r="Q69" s="850">
        <v>415</v>
      </c>
    </row>
    <row r="70" spans="1:17" ht="14.45" customHeight="1" x14ac:dyDescent="0.2">
      <c r="A70" s="831" t="s">
        <v>2182</v>
      </c>
      <c r="B70" s="832" t="s">
        <v>2183</v>
      </c>
      <c r="C70" s="832" t="s">
        <v>1897</v>
      </c>
      <c r="D70" s="832" t="s">
        <v>2224</v>
      </c>
      <c r="E70" s="832" t="s">
        <v>2225</v>
      </c>
      <c r="F70" s="849">
        <v>210</v>
      </c>
      <c r="G70" s="849">
        <v>83160</v>
      </c>
      <c r="H70" s="849">
        <v>0.8936170212765957</v>
      </c>
      <c r="I70" s="849">
        <v>396</v>
      </c>
      <c r="J70" s="849">
        <v>235</v>
      </c>
      <c r="K70" s="849">
        <v>93060</v>
      </c>
      <c r="L70" s="849">
        <v>1</v>
      </c>
      <c r="M70" s="849">
        <v>396</v>
      </c>
      <c r="N70" s="849">
        <v>240</v>
      </c>
      <c r="O70" s="849">
        <v>95280</v>
      </c>
      <c r="P70" s="837">
        <v>1.0238555770470663</v>
      </c>
      <c r="Q70" s="850">
        <v>397</v>
      </c>
    </row>
    <row r="71" spans="1:17" ht="14.45" customHeight="1" x14ac:dyDescent="0.2">
      <c r="A71" s="831" t="s">
        <v>2182</v>
      </c>
      <c r="B71" s="832" t="s">
        <v>2183</v>
      </c>
      <c r="C71" s="832" t="s">
        <v>1897</v>
      </c>
      <c r="D71" s="832" t="s">
        <v>2226</v>
      </c>
      <c r="E71" s="832" t="s">
        <v>2227</v>
      </c>
      <c r="F71" s="849">
        <v>8</v>
      </c>
      <c r="G71" s="849">
        <v>240</v>
      </c>
      <c r="H71" s="849">
        <v>8</v>
      </c>
      <c r="I71" s="849">
        <v>30</v>
      </c>
      <c r="J71" s="849">
        <v>1</v>
      </c>
      <c r="K71" s="849">
        <v>30</v>
      </c>
      <c r="L71" s="849">
        <v>1</v>
      </c>
      <c r="M71" s="849">
        <v>30</v>
      </c>
      <c r="N71" s="849">
        <v>3</v>
      </c>
      <c r="O71" s="849">
        <v>90</v>
      </c>
      <c r="P71" s="837">
        <v>3</v>
      </c>
      <c r="Q71" s="850">
        <v>30</v>
      </c>
    </row>
    <row r="72" spans="1:17" ht="14.45" customHeight="1" x14ac:dyDescent="0.2">
      <c r="A72" s="831" t="s">
        <v>2182</v>
      </c>
      <c r="B72" s="832" t="s">
        <v>2183</v>
      </c>
      <c r="C72" s="832" t="s">
        <v>1897</v>
      </c>
      <c r="D72" s="832" t="s">
        <v>2228</v>
      </c>
      <c r="E72" s="832" t="s">
        <v>2229</v>
      </c>
      <c r="F72" s="849"/>
      <c r="G72" s="849"/>
      <c r="H72" s="849"/>
      <c r="I72" s="849"/>
      <c r="J72" s="849">
        <v>1</v>
      </c>
      <c r="K72" s="849">
        <v>50</v>
      </c>
      <c r="L72" s="849">
        <v>1</v>
      </c>
      <c r="M72" s="849">
        <v>50</v>
      </c>
      <c r="N72" s="849">
        <v>1</v>
      </c>
      <c r="O72" s="849">
        <v>50</v>
      </c>
      <c r="P72" s="837">
        <v>1</v>
      </c>
      <c r="Q72" s="850">
        <v>50</v>
      </c>
    </row>
    <row r="73" spans="1:17" ht="14.45" customHeight="1" x14ac:dyDescent="0.2">
      <c r="A73" s="831" t="s">
        <v>2182</v>
      </c>
      <c r="B73" s="832" t="s">
        <v>2183</v>
      </c>
      <c r="C73" s="832" t="s">
        <v>1897</v>
      </c>
      <c r="D73" s="832" t="s">
        <v>2230</v>
      </c>
      <c r="E73" s="832" t="s">
        <v>2231</v>
      </c>
      <c r="F73" s="849"/>
      <c r="G73" s="849"/>
      <c r="H73" s="849"/>
      <c r="I73" s="849"/>
      <c r="J73" s="849"/>
      <c r="K73" s="849"/>
      <c r="L73" s="849"/>
      <c r="M73" s="849"/>
      <c r="N73" s="849">
        <v>1</v>
      </c>
      <c r="O73" s="849">
        <v>13</v>
      </c>
      <c r="P73" s="837"/>
      <c r="Q73" s="850">
        <v>13</v>
      </c>
    </row>
    <row r="74" spans="1:17" ht="14.45" customHeight="1" x14ac:dyDescent="0.2">
      <c r="A74" s="831" t="s">
        <v>2182</v>
      </c>
      <c r="B74" s="832" t="s">
        <v>2183</v>
      </c>
      <c r="C74" s="832" t="s">
        <v>1897</v>
      </c>
      <c r="D74" s="832" t="s">
        <v>2232</v>
      </c>
      <c r="E74" s="832" t="s">
        <v>2233</v>
      </c>
      <c r="F74" s="849">
        <v>9</v>
      </c>
      <c r="G74" s="849">
        <v>1647</v>
      </c>
      <c r="H74" s="849">
        <v>1</v>
      </c>
      <c r="I74" s="849">
        <v>183</v>
      </c>
      <c r="J74" s="849">
        <v>9</v>
      </c>
      <c r="K74" s="849">
        <v>1647</v>
      </c>
      <c r="L74" s="849">
        <v>1</v>
      </c>
      <c r="M74" s="849">
        <v>183</v>
      </c>
      <c r="N74" s="849">
        <v>13</v>
      </c>
      <c r="O74" s="849">
        <v>2392</v>
      </c>
      <c r="P74" s="837">
        <v>1.4523375834851244</v>
      </c>
      <c r="Q74" s="850">
        <v>184</v>
      </c>
    </row>
    <row r="75" spans="1:17" ht="14.45" customHeight="1" x14ac:dyDescent="0.2">
      <c r="A75" s="831" t="s">
        <v>2182</v>
      </c>
      <c r="B75" s="832" t="s">
        <v>2183</v>
      </c>
      <c r="C75" s="832" t="s">
        <v>1897</v>
      </c>
      <c r="D75" s="832" t="s">
        <v>2234</v>
      </c>
      <c r="E75" s="832" t="s">
        <v>2235</v>
      </c>
      <c r="F75" s="849"/>
      <c r="G75" s="849"/>
      <c r="H75" s="849"/>
      <c r="I75" s="849"/>
      <c r="J75" s="849"/>
      <c r="K75" s="849"/>
      <c r="L75" s="849"/>
      <c r="M75" s="849"/>
      <c r="N75" s="849">
        <v>1</v>
      </c>
      <c r="O75" s="849">
        <v>73</v>
      </c>
      <c r="P75" s="837"/>
      <c r="Q75" s="850">
        <v>73</v>
      </c>
    </row>
    <row r="76" spans="1:17" ht="14.45" customHeight="1" x14ac:dyDescent="0.2">
      <c r="A76" s="831" t="s">
        <v>2182</v>
      </c>
      <c r="B76" s="832" t="s">
        <v>2183</v>
      </c>
      <c r="C76" s="832" t="s">
        <v>1897</v>
      </c>
      <c r="D76" s="832" t="s">
        <v>2236</v>
      </c>
      <c r="E76" s="832" t="s">
        <v>2237</v>
      </c>
      <c r="F76" s="849">
        <v>5</v>
      </c>
      <c r="G76" s="849">
        <v>920</v>
      </c>
      <c r="H76" s="849">
        <v>0.625</v>
      </c>
      <c r="I76" s="849">
        <v>184</v>
      </c>
      <c r="J76" s="849">
        <v>8</v>
      </c>
      <c r="K76" s="849">
        <v>1472</v>
      </c>
      <c r="L76" s="849">
        <v>1</v>
      </c>
      <c r="M76" s="849">
        <v>184</v>
      </c>
      <c r="N76" s="849">
        <v>6</v>
      </c>
      <c r="O76" s="849">
        <v>1110</v>
      </c>
      <c r="P76" s="837">
        <v>0.75407608695652173</v>
      </c>
      <c r="Q76" s="850">
        <v>185</v>
      </c>
    </row>
    <row r="77" spans="1:17" ht="14.45" customHeight="1" x14ac:dyDescent="0.2">
      <c r="A77" s="831" t="s">
        <v>2182</v>
      </c>
      <c r="B77" s="832" t="s">
        <v>2183</v>
      </c>
      <c r="C77" s="832" t="s">
        <v>1897</v>
      </c>
      <c r="D77" s="832" t="s">
        <v>2238</v>
      </c>
      <c r="E77" s="832" t="s">
        <v>2239</v>
      </c>
      <c r="F77" s="849">
        <v>3</v>
      </c>
      <c r="G77" s="849">
        <v>447</v>
      </c>
      <c r="H77" s="849">
        <v>0.42857142857142855</v>
      </c>
      <c r="I77" s="849">
        <v>149</v>
      </c>
      <c r="J77" s="849">
        <v>7</v>
      </c>
      <c r="K77" s="849">
        <v>1043</v>
      </c>
      <c r="L77" s="849">
        <v>1</v>
      </c>
      <c r="M77" s="849">
        <v>149</v>
      </c>
      <c r="N77" s="849">
        <v>10</v>
      </c>
      <c r="O77" s="849">
        <v>1500</v>
      </c>
      <c r="P77" s="837">
        <v>1.4381591562799616</v>
      </c>
      <c r="Q77" s="850">
        <v>150</v>
      </c>
    </row>
    <row r="78" spans="1:17" ht="14.45" customHeight="1" x14ac:dyDescent="0.2">
      <c r="A78" s="831" t="s">
        <v>2182</v>
      </c>
      <c r="B78" s="832" t="s">
        <v>2183</v>
      </c>
      <c r="C78" s="832" t="s">
        <v>1897</v>
      </c>
      <c r="D78" s="832" t="s">
        <v>2240</v>
      </c>
      <c r="E78" s="832" t="s">
        <v>2241</v>
      </c>
      <c r="F78" s="849">
        <v>8</v>
      </c>
      <c r="G78" s="849">
        <v>240</v>
      </c>
      <c r="H78" s="849">
        <v>8</v>
      </c>
      <c r="I78" s="849">
        <v>30</v>
      </c>
      <c r="J78" s="849">
        <v>1</v>
      </c>
      <c r="K78" s="849">
        <v>30</v>
      </c>
      <c r="L78" s="849">
        <v>1</v>
      </c>
      <c r="M78" s="849">
        <v>30</v>
      </c>
      <c r="N78" s="849">
        <v>3</v>
      </c>
      <c r="O78" s="849">
        <v>90</v>
      </c>
      <c r="P78" s="837">
        <v>3</v>
      </c>
      <c r="Q78" s="850">
        <v>30</v>
      </c>
    </row>
    <row r="79" spans="1:17" ht="14.45" customHeight="1" x14ac:dyDescent="0.2">
      <c r="A79" s="831" t="s">
        <v>2182</v>
      </c>
      <c r="B79" s="832" t="s">
        <v>2183</v>
      </c>
      <c r="C79" s="832" t="s">
        <v>1897</v>
      </c>
      <c r="D79" s="832" t="s">
        <v>2242</v>
      </c>
      <c r="E79" s="832" t="s">
        <v>2243</v>
      </c>
      <c r="F79" s="849"/>
      <c r="G79" s="849"/>
      <c r="H79" s="849"/>
      <c r="I79" s="849"/>
      <c r="J79" s="849">
        <v>1</v>
      </c>
      <c r="K79" s="849">
        <v>31</v>
      </c>
      <c r="L79" s="849">
        <v>1</v>
      </c>
      <c r="M79" s="849">
        <v>31</v>
      </c>
      <c r="N79" s="849">
        <v>2</v>
      </c>
      <c r="O79" s="849">
        <v>62</v>
      </c>
      <c r="P79" s="837">
        <v>2</v>
      </c>
      <c r="Q79" s="850">
        <v>31</v>
      </c>
    </row>
    <row r="80" spans="1:17" ht="14.45" customHeight="1" x14ac:dyDescent="0.2">
      <c r="A80" s="831" t="s">
        <v>2182</v>
      </c>
      <c r="B80" s="832" t="s">
        <v>2183</v>
      </c>
      <c r="C80" s="832" t="s">
        <v>1897</v>
      </c>
      <c r="D80" s="832" t="s">
        <v>2244</v>
      </c>
      <c r="E80" s="832" t="s">
        <v>2245</v>
      </c>
      <c r="F80" s="849"/>
      <c r="G80" s="849"/>
      <c r="H80" s="849"/>
      <c r="I80" s="849"/>
      <c r="J80" s="849">
        <v>1</v>
      </c>
      <c r="K80" s="849">
        <v>28</v>
      </c>
      <c r="L80" s="849">
        <v>1</v>
      </c>
      <c r="M80" s="849">
        <v>28</v>
      </c>
      <c r="N80" s="849">
        <v>2</v>
      </c>
      <c r="O80" s="849">
        <v>56</v>
      </c>
      <c r="P80" s="837">
        <v>2</v>
      </c>
      <c r="Q80" s="850">
        <v>28</v>
      </c>
    </row>
    <row r="81" spans="1:17" ht="14.45" customHeight="1" x14ac:dyDescent="0.2">
      <c r="A81" s="831" t="s">
        <v>2182</v>
      </c>
      <c r="B81" s="832" t="s">
        <v>2183</v>
      </c>
      <c r="C81" s="832" t="s">
        <v>1897</v>
      </c>
      <c r="D81" s="832" t="s">
        <v>2246</v>
      </c>
      <c r="E81" s="832" t="s">
        <v>2247</v>
      </c>
      <c r="F81" s="849">
        <v>8</v>
      </c>
      <c r="G81" s="849">
        <v>200</v>
      </c>
      <c r="H81" s="849">
        <v>7.6923076923076925</v>
      </c>
      <c r="I81" s="849">
        <v>25</v>
      </c>
      <c r="J81" s="849">
        <v>1</v>
      </c>
      <c r="K81" s="849">
        <v>26</v>
      </c>
      <c r="L81" s="849">
        <v>1</v>
      </c>
      <c r="M81" s="849">
        <v>26</v>
      </c>
      <c r="N81" s="849">
        <v>2</v>
      </c>
      <c r="O81" s="849">
        <v>52</v>
      </c>
      <c r="P81" s="837">
        <v>2</v>
      </c>
      <c r="Q81" s="850">
        <v>26</v>
      </c>
    </row>
    <row r="82" spans="1:17" ht="14.45" customHeight="1" x14ac:dyDescent="0.2">
      <c r="A82" s="831" t="s">
        <v>2182</v>
      </c>
      <c r="B82" s="832" t="s">
        <v>2183</v>
      </c>
      <c r="C82" s="832" t="s">
        <v>1897</v>
      </c>
      <c r="D82" s="832" t="s">
        <v>2248</v>
      </c>
      <c r="E82" s="832" t="s">
        <v>2249</v>
      </c>
      <c r="F82" s="849"/>
      <c r="G82" s="849"/>
      <c r="H82" s="849"/>
      <c r="I82" s="849"/>
      <c r="J82" s="849">
        <v>2</v>
      </c>
      <c r="K82" s="849">
        <v>66</v>
      </c>
      <c r="L82" s="849">
        <v>1</v>
      </c>
      <c r="M82" s="849">
        <v>33</v>
      </c>
      <c r="N82" s="849"/>
      <c r="O82" s="849"/>
      <c r="P82" s="837"/>
      <c r="Q82" s="850"/>
    </row>
    <row r="83" spans="1:17" ht="14.45" customHeight="1" x14ac:dyDescent="0.2">
      <c r="A83" s="831" t="s">
        <v>2182</v>
      </c>
      <c r="B83" s="832" t="s">
        <v>2183</v>
      </c>
      <c r="C83" s="832" t="s">
        <v>1897</v>
      </c>
      <c r="D83" s="832" t="s">
        <v>2250</v>
      </c>
      <c r="E83" s="832" t="s">
        <v>2251</v>
      </c>
      <c r="F83" s="849">
        <v>1</v>
      </c>
      <c r="G83" s="849">
        <v>30</v>
      </c>
      <c r="H83" s="849">
        <v>1</v>
      </c>
      <c r="I83" s="849">
        <v>30</v>
      </c>
      <c r="J83" s="849">
        <v>1</v>
      </c>
      <c r="K83" s="849">
        <v>30</v>
      </c>
      <c r="L83" s="849">
        <v>1</v>
      </c>
      <c r="M83" s="849">
        <v>30</v>
      </c>
      <c r="N83" s="849"/>
      <c r="O83" s="849"/>
      <c r="P83" s="837"/>
      <c r="Q83" s="850"/>
    </row>
    <row r="84" spans="1:17" ht="14.45" customHeight="1" x14ac:dyDescent="0.2">
      <c r="A84" s="831" t="s">
        <v>2182</v>
      </c>
      <c r="B84" s="832" t="s">
        <v>2183</v>
      </c>
      <c r="C84" s="832" t="s">
        <v>1897</v>
      </c>
      <c r="D84" s="832" t="s">
        <v>2252</v>
      </c>
      <c r="E84" s="832" t="s">
        <v>2253</v>
      </c>
      <c r="F84" s="849">
        <v>2</v>
      </c>
      <c r="G84" s="849">
        <v>410</v>
      </c>
      <c r="H84" s="849">
        <v>2</v>
      </c>
      <c r="I84" s="849">
        <v>205</v>
      </c>
      <c r="J84" s="849">
        <v>1</v>
      </c>
      <c r="K84" s="849">
        <v>205</v>
      </c>
      <c r="L84" s="849">
        <v>1</v>
      </c>
      <c r="M84" s="849">
        <v>205</v>
      </c>
      <c r="N84" s="849"/>
      <c r="O84" s="849"/>
      <c r="P84" s="837"/>
      <c r="Q84" s="850"/>
    </row>
    <row r="85" spans="1:17" ht="14.45" customHeight="1" x14ac:dyDescent="0.2">
      <c r="A85" s="831" t="s">
        <v>2182</v>
      </c>
      <c r="B85" s="832" t="s">
        <v>2183</v>
      </c>
      <c r="C85" s="832" t="s">
        <v>1897</v>
      </c>
      <c r="D85" s="832" t="s">
        <v>2254</v>
      </c>
      <c r="E85" s="832" t="s">
        <v>2255</v>
      </c>
      <c r="F85" s="849"/>
      <c r="G85" s="849"/>
      <c r="H85" s="849"/>
      <c r="I85" s="849"/>
      <c r="J85" s="849">
        <v>1</v>
      </c>
      <c r="K85" s="849">
        <v>26</v>
      </c>
      <c r="L85" s="849">
        <v>1</v>
      </c>
      <c r="M85" s="849">
        <v>26</v>
      </c>
      <c r="N85" s="849">
        <v>1</v>
      </c>
      <c r="O85" s="849">
        <v>26</v>
      </c>
      <c r="P85" s="837">
        <v>1</v>
      </c>
      <c r="Q85" s="850">
        <v>26</v>
      </c>
    </row>
    <row r="86" spans="1:17" ht="14.45" customHeight="1" x14ac:dyDescent="0.2">
      <c r="A86" s="831" t="s">
        <v>2182</v>
      </c>
      <c r="B86" s="832" t="s">
        <v>2183</v>
      </c>
      <c r="C86" s="832" t="s">
        <v>1897</v>
      </c>
      <c r="D86" s="832" t="s">
        <v>2256</v>
      </c>
      <c r="E86" s="832" t="s">
        <v>2257</v>
      </c>
      <c r="F86" s="849"/>
      <c r="G86" s="849"/>
      <c r="H86" s="849"/>
      <c r="I86" s="849"/>
      <c r="J86" s="849">
        <v>1</v>
      </c>
      <c r="K86" s="849">
        <v>84</v>
      </c>
      <c r="L86" s="849">
        <v>1</v>
      </c>
      <c r="M86" s="849">
        <v>84</v>
      </c>
      <c r="N86" s="849"/>
      <c r="O86" s="849"/>
      <c r="P86" s="837"/>
      <c r="Q86" s="850"/>
    </row>
    <row r="87" spans="1:17" ht="14.45" customHeight="1" x14ac:dyDescent="0.2">
      <c r="A87" s="831" t="s">
        <v>2182</v>
      </c>
      <c r="B87" s="832" t="s">
        <v>2183</v>
      </c>
      <c r="C87" s="832" t="s">
        <v>1897</v>
      </c>
      <c r="D87" s="832" t="s">
        <v>2258</v>
      </c>
      <c r="E87" s="832" t="s">
        <v>2259</v>
      </c>
      <c r="F87" s="849">
        <v>233</v>
      </c>
      <c r="G87" s="849">
        <v>41008</v>
      </c>
      <c r="H87" s="849">
        <v>0.89272030651340994</v>
      </c>
      <c r="I87" s="849">
        <v>176</v>
      </c>
      <c r="J87" s="849">
        <v>261</v>
      </c>
      <c r="K87" s="849">
        <v>45936</v>
      </c>
      <c r="L87" s="849">
        <v>1</v>
      </c>
      <c r="M87" s="849">
        <v>176</v>
      </c>
      <c r="N87" s="849">
        <v>275</v>
      </c>
      <c r="O87" s="849">
        <v>48675</v>
      </c>
      <c r="P87" s="837">
        <v>1.0596264367816093</v>
      </c>
      <c r="Q87" s="850">
        <v>177</v>
      </c>
    </row>
    <row r="88" spans="1:17" ht="14.45" customHeight="1" x14ac:dyDescent="0.2">
      <c r="A88" s="831" t="s">
        <v>2182</v>
      </c>
      <c r="B88" s="832" t="s">
        <v>2183</v>
      </c>
      <c r="C88" s="832" t="s">
        <v>1897</v>
      </c>
      <c r="D88" s="832" t="s">
        <v>2260</v>
      </c>
      <c r="E88" s="832" t="s">
        <v>2261</v>
      </c>
      <c r="F88" s="849"/>
      <c r="G88" s="849"/>
      <c r="H88" s="849"/>
      <c r="I88" s="849"/>
      <c r="J88" s="849">
        <v>1</v>
      </c>
      <c r="K88" s="849">
        <v>253</v>
      </c>
      <c r="L88" s="849">
        <v>1</v>
      </c>
      <c r="M88" s="849">
        <v>253</v>
      </c>
      <c r="N88" s="849"/>
      <c r="O88" s="849"/>
      <c r="P88" s="837"/>
      <c r="Q88" s="850"/>
    </row>
    <row r="89" spans="1:17" ht="14.45" customHeight="1" x14ac:dyDescent="0.2">
      <c r="A89" s="831" t="s">
        <v>2182</v>
      </c>
      <c r="B89" s="832" t="s">
        <v>2183</v>
      </c>
      <c r="C89" s="832" t="s">
        <v>1897</v>
      </c>
      <c r="D89" s="832" t="s">
        <v>2262</v>
      </c>
      <c r="E89" s="832" t="s">
        <v>2263</v>
      </c>
      <c r="F89" s="849"/>
      <c r="G89" s="849"/>
      <c r="H89" s="849"/>
      <c r="I89" s="849"/>
      <c r="J89" s="849"/>
      <c r="K89" s="849"/>
      <c r="L89" s="849"/>
      <c r="M89" s="849"/>
      <c r="N89" s="849">
        <v>1</v>
      </c>
      <c r="O89" s="849">
        <v>16</v>
      </c>
      <c r="P89" s="837"/>
      <c r="Q89" s="850">
        <v>16</v>
      </c>
    </row>
    <row r="90" spans="1:17" ht="14.45" customHeight="1" x14ac:dyDescent="0.2">
      <c r="A90" s="831" t="s">
        <v>2182</v>
      </c>
      <c r="B90" s="832" t="s">
        <v>2183</v>
      </c>
      <c r="C90" s="832" t="s">
        <v>1897</v>
      </c>
      <c r="D90" s="832" t="s">
        <v>2264</v>
      </c>
      <c r="E90" s="832" t="s">
        <v>2265</v>
      </c>
      <c r="F90" s="849"/>
      <c r="G90" s="849"/>
      <c r="H90" s="849"/>
      <c r="I90" s="849"/>
      <c r="J90" s="849">
        <v>1</v>
      </c>
      <c r="K90" s="849">
        <v>23</v>
      </c>
      <c r="L90" s="849">
        <v>1</v>
      </c>
      <c r="M90" s="849">
        <v>23</v>
      </c>
      <c r="N90" s="849">
        <v>1</v>
      </c>
      <c r="O90" s="849">
        <v>23</v>
      </c>
      <c r="P90" s="837">
        <v>1</v>
      </c>
      <c r="Q90" s="850">
        <v>23</v>
      </c>
    </row>
    <row r="91" spans="1:17" ht="14.45" customHeight="1" x14ac:dyDescent="0.2">
      <c r="A91" s="831" t="s">
        <v>2182</v>
      </c>
      <c r="B91" s="832" t="s">
        <v>2183</v>
      </c>
      <c r="C91" s="832" t="s">
        <v>1897</v>
      </c>
      <c r="D91" s="832" t="s">
        <v>2266</v>
      </c>
      <c r="E91" s="832" t="s">
        <v>2267</v>
      </c>
      <c r="F91" s="849"/>
      <c r="G91" s="849"/>
      <c r="H91" s="849"/>
      <c r="I91" s="849"/>
      <c r="J91" s="849">
        <v>1</v>
      </c>
      <c r="K91" s="849">
        <v>252</v>
      </c>
      <c r="L91" s="849">
        <v>1</v>
      </c>
      <c r="M91" s="849">
        <v>252</v>
      </c>
      <c r="N91" s="849"/>
      <c r="O91" s="849"/>
      <c r="P91" s="837"/>
      <c r="Q91" s="850"/>
    </row>
    <row r="92" spans="1:17" ht="14.45" customHeight="1" x14ac:dyDescent="0.2">
      <c r="A92" s="831" t="s">
        <v>2182</v>
      </c>
      <c r="B92" s="832" t="s">
        <v>2183</v>
      </c>
      <c r="C92" s="832" t="s">
        <v>1897</v>
      </c>
      <c r="D92" s="832" t="s">
        <v>2268</v>
      </c>
      <c r="E92" s="832" t="s">
        <v>2269</v>
      </c>
      <c r="F92" s="849">
        <v>2</v>
      </c>
      <c r="G92" s="849">
        <v>46</v>
      </c>
      <c r="H92" s="849">
        <v>1</v>
      </c>
      <c r="I92" s="849">
        <v>23</v>
      </c>
      <c r="J92" s="849">
        <v>2</v>
      </c>
      <c r="K92" s="849">
        <v>46</v>
      </c>
      <c r="L92" s="849">
        <v>1</v>
      </c>
      <c r="M92" s="849">
        <v>23</v>
      </c>
      <c r="N92" s="849">
        <v>3</v>
      </c>
      <c r="O92" s="849">
        <v>69</v>
      </c>
      <c r="P92" s="837">
        <v>1.5</v>
      </c>
      <c r="Q92" s="850">
        <v>23</v>
      </c>
    </row>
    <row r="93" spans="1:17" ht="14.45" customHeight="1" x14ac:dyDescent="0.2">
      <c r="A93" s="831" t="s">
        <v>2182</v>
      </c>
      <c r="B93" s="832" t="s">
        <v>2183</v>
      </c>
      <c r="C93" s="832" t="s">
        <v>1897</v>
      </c>
      <c r="D93" s="832" t="s">
        <v>2270</v>
      </c>
      <c r="E93" s="832" t="s">
        <v>2271</v>
      </c>
      <c r="F93" s="849"/>
      <c r="G93" s="849"/>
      <c r="H93" s="849"/>
      <c r="I93" s="849"/>
      <c r="J93" s="849">
        <v>1</v>
      </c>
      <c r="K93" s="849">
        <v>170</v>
      </c>
      <c r="L93" s="849">
        <v>1</v>
      </c>
      <c r="M93" s="849">
        <v>170</v>
      </c>
      <c r="N93" s="849"/>
      <c r="O93" s="849"/>
      <c r="P93" s="837"/>
      <c r="Q93" s="850"/>
    </row>
    <row r="94" spans="1:17" ht="14.45" customHeight="1" x14ac:dyDescent="0.2">
      <c r="A94" s="831" t="s">
        <v>2182</v>
      </c>
      <c r="B94" s="832" t="s">
        <v>2183</v>
      </c>
      <c r="C94" s="832" t="s">
        <v>1897</v>
      </c>
      <c r="D94" s="832" t="s">
        <v>2272</v>
      </c>
      <c r="E94" s="832" t="s">
        <v>2273</v>
      </c>
      <c r="F94" s="849">
        <v>9</v>
      </c>
      <c r="G94" s="849">
        <v>5292</v>
      </c>
      <c r="H94" s="849">
        <v>1</v>
      </c>
      <c r="I94" s="849">
        <v>588</v>
      </c>
      <c r="J94" s="849">
        <v>9</v>
      </c>
      <c r="K94" s="849">
        <v>5292</v>
      </c>
      <c r="L94" s="849">
        <v>1</v>
      </c>
      <c r="M94" s="849">
        <v>588</v>
      </c>
      <c r="N94" s="849">
        <v>5</v>
      </c>
      <c r="O94" s="849">
        <v>2945</v>
      </c>
      <c r="P94" s="837">
        <v>0.55650037792894935</v>
      </c>
      <c r="Q94" s="850">
        <v>589</v>
      </c>
    </row>
    <row r="95" spans="1:17" ht="14.45" customHeight="1" x14ac:dyDescent="0.2">
      <c r="A95" s="831" t="s">
        <v>2182</v>
      </c>
      <c r="B95" s="832" t="s">
        <v>2183</v>
      </c>
      <c r="C95" s="832" t="s">
        <v>1897</v>
      </c>
      <c r="D95" s="832" t="s">
        <v>2274</v>
      </c>
      <c r="E95" s="832" t="s">
        <v>2275</v>
      </c>
      <c r="F95" s="849">
        <v>8</v>
      </c>
      <c r="G95" s="849">
        <v>232</v>
      </c>
      <c r="H95" s="849">
        <v>8</v>
      </c>
      <c r="I95" s="849">
        <v>29</v>
      </c>
      <c r="J95" s="849">
        <v>1</v>
      </c>
      <c r="K95" s="849">
        <v>29</v>
      </c>
      <c r="L95" s="849">
        <v>1</v>
      </c>
      <c r="M95" s="849">
        <v>29</v>
      </c>
      <c r="N95" s="849">
        <v>2</v>
      </c>
      <c r="O95" s="849">
        <v>58</v>
      </c>
      <c r="P95" s="837">
        <v>2</v>
      </c>
      <c r="Q95" s="850">
        <v>29</v>
      </c>
    </row>
    <row r="96" spans="1:17" ht="14.45" customHeight="1" x14ac:dyDescent="0.2">
      <c r="A96" s="831" t="s">
        <v>2182</v>
      </c>
      <c r="B96" s="832" t="s">
        <v>2183</v>
      </c>
      <c r="C96" s="832" t="s">
        <v>1897</v>
      </c>
      <c r="D96" s="832" t="s">
        <v>2276</v>
      </c>
      <c r="E96" s="832" t="s">
        <v>2277</v>
      </c>
      <c r="F96" s="849">
        <v>194</v>
      </c>
      <c r="G96" s="849">
        <v>2910</v>
      </c>
      <c r="H96" s="849">
        <v>0.86094674556213013</v>
      </c>
      <c r="I96" s="849">
        <v>15</v>
      </c>
      <c r="J96" s="849">
        <v>221</v>
      </c>
      <c r="K96" s="849">
        <v>3380</v>
      </c>
      <c r="L96" s="849">
        <v>1</v>
      </c>
      <c r="M96" s="849">
        <v>15.294117647058824</v>
      </c>
      <c r="N96" s="849">
        <v>242</v>
      </c>
      <c r="O96" s="849">
        <v>3872</v>
      </c>
      <c r="P96" s="837">
        <v>1.1455621301775147</v>
      </c>
      <c r="Q96" s="850">
        <v>16</v>
      </c>
    </row>
    <row r="97" spans="1:17" ht="14.45" customHeight="1" x14ac:dyDescent="0.2">
      <c r="A97" s="831" t="s">
        <v>2182</v>
      </c>
      <c r="B97" s="832" t="s">
        <v>2183</v>
      </c>
      <c r="C97" s="832" t="s">
        <v>1897</v>
      </c>
      <c r="D97" s="832" t="s">
        <v>2278</v>
      </c>
      <c r="E97" s="832" t="s">
        <v>2279</v>
      </c>
      <c r="F97" s="849">
        <v>204</v>
      </c>
      <c r="G97" s="849">
        <v>3876</v>
      </c>
      <c r="H97" s="849">
        <v>0.854874283193648</v>
      </c>
      <c r="I97" s="849">
        <v>19</v>
      </c>
      <c r="J97" s="849">
        <v>235</v>
      </c>
      <c r="K97" s="849">
        <v>4534</v>
      </c>
      <c r="L97" s="849">
        <v>1</v>
      </c>
      <c r="M97" s="849">
        <v>19.293617021276596</v>
      </c>
      <c r="N97" s="849">
        <v>245</v>
      </c>
      <c r="O97" s="849">
        <v>4900</v>
      </c>
      <c r="P97" s="837">
        <v>1.0807234230260256</v>
      </c>
      <c r="Q97" s="850">
        <v>20</v>
      </c>
    </row>
    <row r="98" spans="1:17" ht="14.45" customHeight="1" x14ac:dyDescent="0.2">
      <c r="A98" s="831" t="s">
        <v>2182</v>
      </c>
      <c r="B98" s="832" t="s">
        <v>2183</v>
      </c>
      <c r="C98" s="832" t="s">
        <v>1897</v>
      </c>
      <c r="D98" s="832" t="s">
        <v>2280</v>
      </c>
      <c r="E98" s="832" t="s">
        <v>2281</v>
      </c>
      <c r="F98" s="849">
        <v>212</v>
      </c>
      <c r="G98" s="849">
        <v>4240</v>
      </c>
      <c r="H98" s="849">
        <v>0.90212765957446805</v>
      </c>
      <c r="I98" s="849">
        <v>20</v>
      </c>
      <c r="J98" s="849">
        <v>235</v>
      </c>
      <c r="K98" s="849">
        <v>4700</v>
      </c>
      <c r="L98" s="849">
        <v>1</v>
      </c>
      <c r="M98" s="849">
        <v>20</v>
      </c>
      <c r="N98" s="849">
        <v>247</v>
      </c>
      <c r="O98" s="849">
        <v>4940</v>
      </c>
      <c r="P98" s="837">
        <v>1.0510638297872341</v>
      </c>
      <c r="Q98" s="850">
        <v>20</v>
      </c>
    </row>
    <row r="99" spans="1:17" ht="14.45" customHeight="1" x14ac:dyDescent="0.2">
      <c r="A99" s="831" t="s">
        <v>2182</v>
      </c>
      <c r="B99" s="832" t="s">
        <v>2183</v>
      </c>
      <c r="C99" s="832" t="s">
        <v>1897</v>
      </c>
      <c r="D99" s="832" t="s">
        <v>2282</v>
      </c>
      <c r="E99" s="832" t="s">
        <v>2283</v>
      </c>
      <c r="F99" s="849">
        <v>1</v>
      </c>
      <c r="G99" s="849">
        <v>188</v>
      </c>
      <c r="H99" s="849">
        <v>0.99470899470899465</v>
      </c>
      <c r="I99" s="849">
        <v>188</v>
      </c>
      <c r="J99" s="849">
        <v>1</v>
      </c>
      <c r="K99" s="849">
        <v>189</v>
      </c>
      <c r="L99" s="849">
        <v>1</v>
      </c>
      <c r="M99" s="849">
        <v>189</v>
      </c>
      <c r="N99" s="849">
        <v>1</v>
      </c>
      <c r="O99" s="849">
        <v>190</v>
      </c>
      <c r="P99" s="837">
        <v>1.0052910052910053</v>
      </c>
      <c r="Q99" s="850">
        <v>190</v>
      </c>
    </row>
    <row r="100" spans="1:17" ht="14.45" customHeight="1" x14ac:dyDescent="0.2">
      <c r="A100" s="831" t="s">
        <v>2182</v>
      </c>
      <c r="B100" s="832" t="s">
        <v>2183</v>
      </c>
      <c r="C100" s="832" t="s">
        <v>1897</v>
      </c>
      <c r="D100" s="832" t="s">
        <v>2284</v>
      </c>
      <c r="E100" s="832" t="s">
        <v>2285</v>
      </c>
      <c r="F100" s="849"/>
      <c r="G100" s="849"/>
      <c r="H100" s="849"/>
      <c r="I100" s="849"/>
      <c r="J100" s="849">
        <v>1</v>
      </c>
      <c r="K100" s="849">
        <v>268</v>
      </c>
      <c r="L100" s="849">
        <v>1</v>
      </c>
      <c r="M100" s="849">
        <v>268</v>
      </c>
      <c r="N100" s="849"/>
      <c r="O100" s="849"/>
      <c r="P100" s="837"/>
      <c r="Q100" s="850"/>
    </row>
    <row r="101" spans="1:17" ht="14.45" customHeight="1" x14ac:dyDescent="0.2">
      <c r="A101" s="831" t="s">
        <v>2182</v>
      </c>
      <c r="B101" s="832" t="s">
        <v>2183</v>
      </c>
      <c r="C101" s="832" t="s">
        <v>1897</v>
      </c>
      <c r="D101" s="832" t="s">
        <v>2286</v>
      </c>
      <c r="E101" s="832" t="s">
        <v>2287</v>
      </c>
      <c r="F101" s="849"/>
      <c r="G101" s="849"/>
      <c r="H101" s="849"/>
      <c r="I101" s="849"/>
      <c r="J101" s="849">
        <v>1</v>
      </c>
      <c r="K101" s="849">
        <v>173</v>
      </c>
      <c r="L101" s="849">
        <v>1</v>
      </c>
      <c r="M101" s="849">
        <v>173</v>
      </c>
      <c r="N101" s="849"/>
      <c r="O101" s="849"/>
      <c r="P101" s="837"/>
      <c r="Q101" s="850"/>
    </row>
    <row r="102" spans="1:17" ht="14.45" customHeight="1" x14ac:dyDescent="0.2">
      <c r="A102" s="831" t="s">
        <v>2182</v>
      </c>
      <c r="B102" s="832" t="s">
        <v>2183</v>
      </c>
      <c r="C102" s="832" t="s">
        <v>1897</v>
      </c>
      <c r="D102" s="832" t="s">
        <v>2288</v>
      </c>
      <c r="E102" s="832" t="s">
        <v>2289</v>
      </c>
      <c r="F102" s="849">
        <v>221</v>
      </c>
      <c r="G102" s="849">
        <v>58565</v>
      </c>
      <c r="H102" s="849">
        <v>0.89473684210526316</v>
      </c>
      <c r="I102" s="849">
        <v>265</v>
      </c>
      <c r="J102" s="849">
        <v>247</v>
      </c>
      <c r="K102" s="849">
        <v>65455</v>
      </c>
      <c r="L102" s="849">
        <v>1</v>
      </c>
      <c r="M102" s="849">
        <v>265</v>
      </c>
      <c r="N102" s="849">
        <v>261</v>
      </c>
      <c r="O102" s="849">
        <v>69426</v>
      </c>
      <c r="P102" s="837">
        <v>1.0606676342525398</v>
      </c>
      <c r="Q102" s="850">
        <v>266</v>
      </c>
    </row>
    <row r="103" spans="1:17" ht="14.45" customHeight="1" x14ac:dyDescent="0.2">
      <c r="A103" s="831" t="s">
        <v>2182</v>
      </c>
      <c r="B103" s="832" t="s">
        <v>2183</v>
      </c>
      <c r="C103" s="832" t="s">
        <v>1897</v>
      </c>
      <c r="D103" s="832" t="s">
        <v>2290</v>
      </c>
      <c r="E103" s="832" t="s">
        <v>2291</v>
      </c>
      <c r="F103" s="849"/>
      <c r="G103" s="849"/>
      <c r="H103" s="849"/>
      <c r="I103" s="849"/>
      <c r="J103" s="849">
        <v>1</v>
      </c>
      <c r="K103" s="849">
        <v>79</v>
      </c>
      <c r="L103" s="849">
        <v>1</v>
      </c>
      <c r="M103" s="849">
        <v>79</v>
      </c>
      <c r="N103" s="849"/>
      <c r="O103" s="849"/>
      <c r="P103" s="837"/>
      <c r="Q103" s="850"/>
    </row>
    <row r="104" spans="1:17" ht="14.45" customHeight="1" x14ac:dyDescent="0.2">
      <c r="A104" s="831" t="s">
        <v>2182</v>
      </c>
      <c r="B104" s="832" t="s">
        <v>2183</v>
      </c>
      <c r="C104" s="832" t="s">
        <v>1897</v>
      </c>
      <c r="D104" s="832" t="s">
        <v>2292</v>
      </c>
      <c r="E104" s="832" t="s">
        <v>2293</v>
      </c>
      <c r="F104" s="849"/>
      <c r="G104" s="849"/>
      <c r="H104" s="849"/>
      <c r="I104" s="849"/>
      <c r="J104" s="849"/>
      <c r="K104" s="849"/>
      <c r="L104" s="849"/>
      <c r="M104" s="849"/>
      <c r="N104" s="849">
        <v>1</v>
      </c>
      <c r="O104" s="849">
        <v>22</v>
      </c>
      <c r="P104" s="837"/>
      <c r="Q104" s="850">
        <v>22</v>
      </c>
    </row>
    <row r="105" spans="1:17" ht="14.45" customHeight="1" x14ac:dyDescent="0.2">
      <c r="A105" s="831" t="s">
        <v>2182</v>
      </c>
      <c r="B105" s="832" t="s">
        <v>2183</v>
      </c>
      <c r="C105" s="832" t="s">
        <v>1897</v>
      </c>
      <c r="D105" s="832" t="s">
        <v>2294</v>
      </c>
      <c r="E105" s="832" t="s">
        <v>2295</v>
      </c>
      <c r="F105" s="849"/>
      <c r="G105" s="849"/>
      <c r="H105" s="849"/>
      <c r="I105" s="849"/>
      <c r="J105" s="849">
        <v>1</v>
      </c>
      <c r="K105" s="849">
        <v>22</v>
      </c>
      <c r="L105" s="849">
        <v>1</v>
      </c>
      <c r="M105" s="849">
        <v>22</v>
      </c>
      <c r="N105" s="849"/>
      <c r="O105" s="849"/>
      <c r="P105" s="837"/>
      <c r="Q105" s="850"/>
    </row>
    <row r="106" spans="1:17" ht="14.45" customHeight="1" x14ac:dyDescent="0.2">
      <c r="A106" s="831" t="s">
        <v>2182</v>
      </c>
      <c r="B106" s="832" t="s">
        <v>2183</v>
      </c>
      <c r="C106" s="832" t="s">
        <v>1897</v>
      </c>
      <c r="D106" s="832" t="s">
        <v>2296</v>
      </c>
      <c r="E106" s="832" t="s">
        <v>2297</v>
      </c>
      <c r="F106" s="849"/>
      <c r="G106" s="849"/>
      <c r="H106" s="849"/>
      <c r="I106" s="849"/>
      <c r="J106" s="849">
        <v>1</v>
      </c>
      <c r="K106" s="849">
        <v>205</v>
      </c>
      <c r="L106" s="849">
        <v>1</v>
      </c>
      <c r="M106" s="849">
        <v>205</v>
      </c>
      <c r="N106" s="849"/>
      <c r="O106" s="849"/>
      <c r="P106" s="837"/>
      <c r="Q106" s="850"/>
    </row>
    <row r="107" spans="1:17" ht="14.45" customHeight="1" x14ac:dyDescent="0.2">
      <c r="A107" s="831" t="s">
        <v>2182</v>
      </c>
      <c r="B107" s="832" t="s">
        <v>2183</v>
      </c>
      <c r="C107" s="832" t="s">
        <v>1897</v>
      </c>
      <c r="D107" s="832" t="s">
        <v>2298</v>
      </c>
      <c r="E107" s="832" t="s">
        <v>2299</v>
      </c>
      <c r="F107" s="849"/>
      <c r="G107" s="849"/>
      <c r="H107" s="849"/>
      <c r="I107" s="849"/>
      <c r="J107" s="849">
        <v>1</v>
      </c>
      <c r="K107" s="849">
        <v>266</v>
      </c>
      <c r="L107" s="849">
        <v>1</v>
      </c>
      <c r="M107" s="849">
        <v>266</v>
      </c>
      <c r="N107" s="849"/>
      <c r="O107" s="849"/>
      <c r="P107" s="837"/>
      <c r="Q107" s="850"/>
    </row>
    <row r="108" spans="1:17" ht="14.45" customHeight="1" x14ac:dyDescent="0.2">
      <c r="A108" s="831" t="s">
        <v>2182</v>
      </c>
      <c r="B108" s="832" t="s">
        <v>2183</v>
      </c>
      <c r="C108" s="832" t="s">
        <v>1897</v>
      </c>
      <c r="D108" s="832" t="s">
        <v>2300</v>
      </c>
      <c r="E108" s="832" t="s">
        <v>2301</v>
      </c>
      <c r="F108" s="849"/>
      <c r="G108" s="849"/>
      <c r="H108" s="849"/>
      <c r="I108" s="849"/>
      <c r="J108" s="849"/>
      <c r="K108" s="849"/>
      <c r="L108" s="849"/>
      <c r="M108" s="849"/>
      <c r="N108" s="849">
        <v>1</v>
      </c>
      <c r="O108" s="849">
        <v>127</v>
      </c>
      <c r="P108" s="837"/>
      <c r="Q108" s="850">
        <v>127</v>
      </c>
    </row>
    <row r="109" spans="1:17" ht="14.45" customHeight="1" x14ac:dyDescent="0.2">
      <c r="A109" s="831" t="s">
        <v>2182</v>
      </c>
      <c r="B109" s="832" t="s">
        <v>2183</v>
      </c>
      <c r="C109" s="832" t="s">
        <v>1897</v>
      </c>
      <c r="D109" s="832" t="s">
        <v>2302</v>
      </c>
      <c r="E109" s="832" t="s">
        <v>2303</v>
      </c>
      <c r="F109" s="849"/>
      <c r="G109" s="849"/>
      <c r="H109" s="849"/>
      <c r="I109" s="849"/>
      <c r="J109" s="849"/>
      <c r="K109" s="849"/>
      <c r="L109" s="849"/>
      <c r="M109" s="849"/>
      <c r="N109" s="849">
        <v>1</v>
      </c>
      <c r="O109" s="849">
        <v>310</v>
      </c>
      <c r="P109" s="837"/>
      <c r="Q109" s="850">
        <v>310</v>
      </c>
    </row>
    <row r="110" spans="1:17" ht="14.45" customHeight="1" x14ac:dyDescent="0.2">
      <c r="A110" s="831" t="s">
        <v>2182</v>
      </c>
      <c r="B110" s="832" t="s">
        <v>2183</v>
      </c>
      <c r="C110" s="832" t="s">
        <v>1897</v>
      </c>
      <c r="D110" s="832" t="s">
        <v>2304</v>
      </c>
      <c r="E110" s="832" t="s">
        <v>2305</v>
      </c>
      <c r="F110" s="849">
        <v>8</v>
      </c>
      <c r="G110" s="849">
        <v>184</v>
      </c>
      <c r="H110" s="849"/>
      <c r="I110" s="849">
        <v>23</v>
      </c>
      <c r="J110" s="849"/>
      <c r="K110" s="849"/>
      <c r="L110" s="849"/>
      <c r="M110" s="849"/>
      <c r="N110" s="849"/>
      <c r="O110" s="849"/>
      <c r="P110" s="837"/>
      <c r="Q110" s="850"/>
    </row>
    <row r="111" spans="1:17" ht="14.45" customHeight="1" x14ac:dyDescent="0.2">
      <c r="A111" s="831" t="s">
        <v>2182</v>
      </c>
      <c r="B111" s="832" t="s">
        <v>2183</v>
      </c>
      <c r="C111" s="832" t="s">
        <v>1897</v>
      </c>
      <c r="D111" s="832" t="s">
        <v>2306</v>
      </c>
      <c r="E111" s="832" t="s">
        <v>2307</v>
      </c>
      <c r="F111" s="849">
        <v>1</v>
      </c>
      <c r="G111" s="849">
        <v>294</v>
      </c>
      <c r="H111" s="849"/>
      <c r="I111" s="849">
        <v>294</v>
      </c>
      <c r="J111" s="849"/>
      <c r="K111" s="849"/>
      <c r="L111" s="849"/>
      <c r="M111" s="849"/>
      <c r="N111" s="849"/>
      <c r="O111" s="849"/>
      <c r="P111" s="837"/>
      <c r="Q111" s="850"/>
    </row>
    <row r="112" spans="1:17" ht="14.45" customHeight="1" x14ac:dyDescent="0.2">
      <c r="A112" s="831" t="s">
        <v>2182</v>
      </c>
      <c r="B112" s="832" t="s">
        <v>2183</v>
      </c>
      <c r="C112" s="832" t="s">
        <v>1897</v>
      </c>
      <c r="D112" s="832" t="s">
        <v>2308</v>
      </c>
      <c r="E112" s="832" t="s">
        <v>2309</v>
      </c>
      <c r="F112" s="849">
        <v>219</v>
      </c>
      <c r="G112" s="849">
        <v>8103</v>
      </c>
      <c r="H112" s="849">
        <v>0.85546875</v>
      </c>
      <c r="I112" s="849">
        <v>37</v>
      </c>
      <c r="J112" s="849">
        <v>256</v>
      </c>
      <c r="K112" s="849">
        <v>9472</v>
      </c>
      <c r="L112" s="849">
        <v>1</v>
      </c>
      <c r="M112" s="849">
        <v>37</v>
      </c>
      <c r="N112" s="849">
        <v>260</v>
      </c>
      <c r="O112" s="849">
        <v>9620</v>
      </c>
      <c r="P112" s="837">
        <v>1.015625</v>
      </c>
      <c r="Q112" s="850">
        <v>37</v>
      </c>
    </row>
    <row r="113" spans="1:17" ht="14.45" customHeight="1" x14ac:dyDescent="0.2">
      <c r="A113" s="831" t="s">
        <v>2182</v>
      </c>
      <c r="B113" s="832" t="s">
        <v>2183</v>
      </c>
      <c r="C113" s="832" t="s">
        <v>1897</v>
      </c>
      <c r="D113" s="832" t="s">
        <v>2310</v>
      </c>
      <c r="E113" s="832" t="s">
        <v>2311</v>
      </c>
      <c r="F113" s="849">
        <v>1</v>
      </c>
      <c r="G113" s="849">
        <v>93</v>
      </c>
      <c r="H113" s="849"/>
      <c r="I113" s="849">
        <v>93</v>
      </c>
      <c r="J113" s="849"/>
      <c r="K113" s="849"/>
      <c r="L113" s="849"/>
      <c r="M113" s="849"/>
      <c r="N113" s="849">
        <v>1</v>
      </c>
      <c r="O113" s="849">
        <v>94</v>
      </c>
      <c r="P113" s="837"/>
      <c r="Q113" s="850">
        <v>94</v>
      </c>
    </row>
    <row r="114" spans="1:17" ht="14.45" customHeight="1" x14ac:dyDescent="0.2">
      <c r="A114" s="831" t="s">
        <v>2182</v>
      </c>
      <c r="B114" s="832" t="s">
        <v>2312</v>
      </c>
      <c r="C114" s="832" t="s">
        <v>1897</v>
      </c>
      <c r="D114" s="832" t="s">
        <v>2313</v>
      </c>
      <c r="E114" s="832" t="s">
        <v>2314</v>
      </c>
      <c r="F114" s="849"/>
      <c r="G114" s="849"/>
      <c r="H114" s="849"/>
      <c r="I114" s="849"/>
      <c r="J114" s="849">
        <v>2</v>
      </c>
      <c r="K114" s="849">
        <v>2076</v>
      </c>
      <c r="L114" s="849">
        <v>1</v>
      </c>
      <c r="M114" s="849">
        <v>1038</v>
      </c>
      <c r="N114" s="849"/>
      <c r="O114" s="849"/>
      <c r="P114" s="837"/>
      <c r="Q114" s="850"/>
    </row>
    <row r="115" spans="1:17" ht="14.45" customHeight="1" x14ac:dyDescent="0.2">
      <c r="A115" s="831" t="s">
        <v>2315</v>
      </c>
      <c r="B115" s="832" t="s">
        <v>2316</v>
      </c>
      <c r="C115" s="832" t="s">
        <v>1829</v>
      </c>
      <c r="D115" s="832" t="s">
        <v>2317</v>
      </c>
      <c r="E115" s="832" t="s">
        <v>2318</v>
      </c>
      <c r="F115" s="849"/>
      <c r="G115" s="849"/>
      <c r="H115" s="849"/>
      <c r="I115" s="849"/>
      <c r="J115" s="849"/>
      <c r="K115" s="849"/>
      <c r="L115" s="849"/>
      <c r="M115" s="849"/>
      <c r="N115" s="849">
        <v>0.5</v>
      </c>
      <c r="O115" s="849">
        <v>728.29</v>
      </c>
      <c r="P115" s="837"/>
      <c r="Q115" s="850">
        <v>1456.58</v>
      </c>
    </row>
    <row r="116" spans="1:17" ht="14.45" customHeight="1" x14ac:dyDescent="0.2">
      <c r="A116" s="831" t="s">
        <v>2315</v>
      </c>
      <c r="B116" s="832" t="s">
        <v>2316</v>
      </c>
      <c r="C116" s="832" t="s">
        <v>1897</v>
      </c>
      <c r="D116" s="832" t="s">
        <v>2319</v>
      </c>
      <c r="E116" s="832" t="s">
        <v>2320</v>
      </c>
      <c r="F116" s="849"/>
      <c r="G116" s="849"/>
      <c r="H116" s="849"/>
      <c r="I116" s="849"/>
      <c r="J116" s="849"/>
      <c r="K116" s="849"/>
      <c r="L116" s="849"/>
      <c r="M116" s="849"/>
      <c r="N116" s="849">
        <v>3</v>
      </c>
      <c r="O116" s="849">
        <v>15486</v>
      </c>
      <c r="P116" s="837"/>
      <c r="Q116" s="850">
        <v>5162</v>
      </c>
    </row>
    <row r="117" spans="1:17" ht="14.45" customHeight="1" x14ac:dyDescent="0.2">
      <c r="A117" s="831" t="s">
        <v>2315</v>
      </c>
      <c r="B117" s="832" t="s">
        <v>2316</v>
      </c>
      <c r="C117" s="832" t="s">
        <v>1897</v>
      </c>
      <c r="D117" s="832" t="s">
        <v>2321</v>
      </c>
      <c r="E117" s="832" t="s">
        <v>2322</v>
      </c>
      <c r="F117" s="849"/>
      <c r="G117" s="849"/>
      <c r="H117" s="849"/>
      <c r="I117" s="849"/>
      <c r="J117" s="849">
        <v>1</v>
      </c>
      <c r="K117" s="849">
        <v>2050</v>
      </c>
      <c r="L117" s="849">
        <v>1</v>
      </c>
      <c r="M117" s="849">
        <v>2050</v>
      </c>
      <c r="N117" s="849">
        <v>1</v>
      </c>
      <c r="O117" s="849">
        <v>2053</v>
      </c>
      <c r="P117" s="837">
        <v>1.0014634146341463</v>
      </c>
      <c r="Q117" s="850">
        <v>2053</v>
      </c>
    </row>
    <row r="118" spans="1:17" ht="14.45" customHeight="1" x14ac:dyDescent="0.2">
      <c r="A118" s="831" t="s">
        <v>2315</v>
      </c>
      <c r="B118" s="832" t="s">
        <v>2316</v>
      </c>
      <c r="C118" s="832" t="s">
        <v>1897</v>
      </c>
      <c r="D118" s="832" t="s">
        <v>2323</v>
      </c>
      <c r="E118" s="832" t="s">
        <v>2324</v>
      </c>
      <c r="F118" s="849"/>
      <c r="G118" s="849"/>
      <c r="H118" s="849"/>
      <c r="I118" s="849"/>
      <c r="J118" s="849"/>
      <c r="K118" s="849"/>
      <c r="L118" s="849"/>
      <c r="M118" s="849"/>
      <c r="N118" s="849">
        <v>1</v>
      </c>
      <c r="O118" s="849">
        <v>2740</v>
      </c>
      <c r="P118" s="837"/>
      <c r="Q118" s="850">
        <v>2740</v>
      </c>
    </row>
    <row r="119" spans="1:17" ht="14.45" customHeight="1" x14ac:dyDescent="0.2">
      <c r="A119" s="831" t="s">
        <v>2325</v>
      </c>
      <c r="B119" s="832" t="s">
        <v>2326</v>
      </c>
      <c r="C119" s="832" t="s">
        <v>1897</v>
      </c>
      <c r="D119" s="832" t="s">
        <v>2327</v>
      </c>
      <c r="E119" s="832" t="s">
        <v>2328</v>
      </c>
      <c r="F119" s="849"/>
      <c r="G119" s="849"/>
      <c r="H119" s="849"/>
      <c r="I119" s="849"/>
      <c r="J119" s="849">
        <v>1</v>
      </c>
      <c r="K119" s="849">
        <v>164</v>
      </c>
      <c r="L119" s="849">
        <v>1</v>
      </c>
      <c r="M119" s="849">
        <v>164</v>
      </c>
      <c r="N119" s="849"/>
      <c r="O119" s="849"/>
      <c r="P119" s="837"/>
      <c r="Q119" s="850"/>
    </row>
    <row r="120" spans="1:17" ht="14.45" customHeight="1" x14ac:dyDescent="0.2">
      <c r="A120" s="831" t="s">
        <v>2329</v>
      </c>
      <c r="B120" s="832" t="s">
        <v>2330</v>
      </c>
      <c r="C120" s="832" t="s">
        <v>1897</v>
      </c>
      <c r="D120" s="832" t="s">
        <v>2331</v>
      </c>
      <c r="E120" s="832" t="s">
        <v>2332</v>
      </c>
      <c r="F120" s="849"/>
      <c r="G120" s="849"/>
      <c r="H120" s="849"/>
      <c r="I120" s="849"/>
      <c r="J120" s="849">
        <v>1</v>
      </c>
      <c r="K120" s="849">
        <v>350</v>
      </c>
      <c r="L120" s="849">
        <v>1</v>
      </c>
      <c r="M120" s="849">
        <v>350</v>
      </c>
      <c r="N120" s="849"/>
      <c r="O120" s="849"/>
      <c r="P120" s="837"/>
      <c r="Q120" s="850"/>
    </row>
    <row r="121" spans="1:17" ht="14.45" customHeight="1" x14ac:dyDescent="0.2">
      <c r="A121" s="831" t="s">
        <v>2329</v>
      </c>
      <c r="B121" s="832" t="s">
        <v>2330</v>
      </c>
      <c r="C121" s="832" t="s">
        <v>1897</v>
      </c>
      <c r="D121" s="832" t="s">
        <v>2138</v>
      </c>
      <c r="E121" s="832" t="s">
        <v>2139</v>
      </c>
      <c r="F121" s="849">
        <v>1</v>
      </c>
      <c r="G121" s="849">
        <v>49</v>
      </c>
      <c r="H121" s="849"/>
      <c r="I121" s="849">
        <v>49</v>
      </c>
      <c r="J121" s="849"/>
      <c r="K121" s="849"/>
      <c r="L121" s="849"/>
      <c r="M121" s="849"/>
      <c r="N121" s="849">
        <v>1</v>
      </c>
      <c r="O121" s="849">
        <v>50</v>
      </c>
      <c r="P121" s="837"/>
      <c r="Q121" s="850">
        <v>50</v>
      </c>
    </row>
    <row r="122" spans="1:17" ht="14.45" customHeight="1" x14ac:dyDescent="0.2">
      <c r="A122" s="831" t="s">
        <v>2329</v>
      </c>
      <c r="B122" s="832" t="s">
        <v>2330</v>
      </c>
      <c r="C122" s="832" t="s">
        <v>1897</v>
      </c>
      <c r="D122" s="832" t="s">
        <v>2333</v>
      </c>
      <c r="E122" s="832" t="s">
        <v>2334</v>
      </c>
      <c r="F122" s="849"/>
      <c r="G122" s="849"/>
      <c r="H122" s="849"/>
      <c r="I122" s="849"/>
      <c r="J122" s="849"/>
      <c r="K122" s="849"/>
      <c r="L122" s="849"/>
      <c r="M122" s="849"/>
      <c r="N122" s="849">
        <v>1</v>
      </c>
      <c r="O122" s="849">
        <v>268</v>
      </c>
      <c r="P122" s="837"/>
      <c r="Q122" s="850">
        <v>268</v>
      </c>
    </row>
    <row r="123" spans="1:17" ht="14.45" customHeight="1" x14ac:dyDescent="0.2">
      <c r="A123" s="831" t="s">
        <v>2329</v>
      </c>
      <c r="B123" s="832" t="s">
        <v>2330</v>
      </c>
      <c r="C123" s="832" t="s">
        <v>1897</v>
      </c>
      <c r="D123" s="832" t="s">
        <v>2335</v>
      </c>
      <c r="E123" s="832" t="s">
        <v>2336</v>
      </c>
      <c r="F123" s="849"/>
      <c r="G123" s="849"/>
      <c r="H123" s="849"/>
      <c r="I123" s="849"/>
      <c r="J123" s="849">
        <v>1</v>
      </c>
      <c r="K123" s="849">
        <v>496</v>
      </c>
      <c r="L123" s="849">
        <v>1</v>
      </c>
      <c r="M123" s="849">
        <v>496</v>
      </c>
      <c r="N123" s="849">
        <v>1</v>
      </c>
      <c r="O123" s="849">
        <v>500</v>
      </c>
      <c r="P123" s="837">
        <v>1.0080645161290323</v>
      </c>
      <c r="Q123" s="850">
        <v>500</v>
      </c>
    </row>
    <row r="124" spans="1:17" ht="14.45" customHeight="1" x14ac:dyDescent="0.2">
      <c r="A124" s="831" t="s">
        <v>2329</v>
      </c>
      <c r="B124" s="832" t="s">
        <v>2330</v>
      </c>
      <c r="C124" s="832" t="s">
        <v>1897</v>
      </c>
      <c r="D124" s="832" t="s">
        <v>2337</v>
      </c>
      <c r="E124" s="832" t="s">
        <v>2338</v>
      </c>
      <c r="F124" s="849">
        <v>4</v>
      </c>
      <c r="G124" s="849">
        <v>340</v>
      </c>
      <c r="H124" s="849">
        <v>0.98837209302325579</v>
      </c>
      <c r="I124" s="849">
        <v>85</v>
      </c>
      <c r="J124" s="849">
        <v>4</v>
      </c>
      <c r="K124" s="849">
        <v>344</v>
      </c>
      <c r="L124" s="849">
        <v>1</v>
      </c>
      <c r="M124" s="849">
        <v>86</v>
      </c>
      <c r="N124" s="849">
        <v>8</v>
      </c>
      <c r="O124" s="849">
        <v>696</v>
      </c>
      <c r="P124" s="837">
        <v>2.0232558139534884</v>
      </c>
      <c r="Q124" s="850">
        <v>87</v>
      </c>
    </row>
    <row r="125" spans="1:17" ht="14.45" customHeight="1" x14ac:dyDescent="0.2">
      <c r="A125" s="831" t="s">
        <v>2329</v>
      </c>
      <c r="B125" s="832" t="s">
        <v>2330</v>
      </c>
      <c r="C125" s="832" t="s">
        <v>1897</v>
      </c>
      <c r="D125" s="832" t="s">
        <v>2339</v>
      </c>
      <c r="E125" s="832" t="s">
        <v>2340</v>
      </c>
      <c r="F125" s="849"/>
      <c r="G125" s="849"/>
      <c r="H125" s="849"/>
      <c r="I125" s="849"/>
      <c r="J125" s="849">
        <v>1</v>
      </c>
      <c r="K125" s="849">
        <v>177</v>
      </c>
      <c r="L125" s="849">
        <v>1</v>
      </c>
      <c r="M125" s="849">
        <v>177</v>
      </c>
      <c r="N125" s="849">
        <v>1</v>
      </c>
      <c r="O125" s="849">
        <v>178</v>
      </c>
      <c r="P125" s="837">
        <v>1.0056497175141244</v>
      </c>
      <c r="Q125" s="850">
        <v>178</v>
      </c>
    </row>
    <row r="126" spans="1:17" ht="14.45" customHeight="1" x14ac:dyDescent="0.2">
      <c r="A126" s="831" t="s">
        <v>2329</v>
      </c>
      <c r="B126" s="832" t="s">
        <v>2330</v>
      </c>
      <c r="C126" s="832" t="s">
        <v>1897</v>
      </c>
      <c r="D126" s="832" t="s">
        <v>2341</v>
      </c>
      <c r="E126" s="832" t="s">
        <v>2342</v>
      </c>
      <c r="F126" s="849">
        <v>1</v>
      </c>
      <c r="G126" s="849">
        <v>264</v>
      </c>
      <c r="H126" s="849"/>
      <c r="I126" s="849">
        <v>264</v>
      </c>
      <c r="J126" s="849"/>
      <c r="K126" s="849"/>
      <c r="L126" s="849"/>
      <c r="M126" s="849"/>
      <c r="N126" s="849">
        <v>1</v>
      </c>
      <c r="O126" s="849">
        <v>267</v>
      </c>
      <c r="P126" s="837"/>
      <c r="Q126" s="850">
        <v>267</v>
      </c>
    </row>
    <row r="127" spans="1:17" ht="14.45" customHeight="1" x14ac:dyDescent="0.2">
      <c r="A127" s="831" t="s">
        <v>2329</v>
      </c>
      <c r="B127" s="832" t="s">
        <v>2330</v>
      </c>
      <c r="C127" s="832" t="s">
        <v>1897</v>
      </c>
      <c r="D127" s="832" t="s">
        <v>2343</v>
      </c>
      <c r="E127" s="832" t="s">
        <v>2344</v>
      </c>
      <c r="F127" s="849"/>
      <c r="G127" s="849"/>
      <c r="H127" s="849"/>
      <c r="I127" s="849"/>
      <c r="J127" s="849">
        <v>1</v>
      </c>
      <c r="K127" s="849">
        <v>108</v>
      </c>
      <c r="L127" s="849">
        <v>1</v>
      </c>
      <c r="M127" s="849">
        <v>108</v>
      </c>
      <c r="N127" s="849">
        <v>1</v>
      </c>
      <c r="O127" s="849">
        <v>109</v>
      </c>
      <c r="P127" s="837">
        <v>1.0092592592592593</v>
      </c>
      <c r="Q127" s="850">
        <v>109</v>
      </c>
    </row>
    <row r="128" spans="1:17" ht="14.45" customHeight="1" x14ac:dyDescent="0.2">
      <c r="A128" s="831" t="s">
        <v>2345</v>
      </c>
      <c r="B128" s="832" t="s">
        <v>2346</v>
      </c>
      <c r="C128" s="832" t="s">
        <v>1897</v>
      </c>
      <c r="D128" s="832" t="s">
        <v>2347</v>
      </c>
      <c r="E128" s="832" t="s">
        <v>2348</v>
      </c>
      <c r="F128" s="849"/>
      <c r="G128" s="849"/>
      <c r="H128" s="849"/>
      <c r="I128" s="849"/>
      <c r="J128" s="849"/>
      <c r="K128" s="849"/>
      <c r="L128" s="849"/>
      <c r="M128" s="849"/>
      <c r="N128" s="849">
        <v>6</v>
      </c>
      <c r="O128" s="849">
        <v>282</v>
      </c>
      <c r="P128" s="837"/>
      <c r="Q128" s="850">
        <v>47</v>
      </c>
    </row>
    <row r="129" spans="1:17" ht="14.45" customHeight="1" x14ac:dyDescent="0.2">
      <c r="A129" s="831" t="s">
        <v>2345</v>
      </c>
      <c r="B129" s="832" t="s">
        <v>2346</v>
      </c>
      <c r="C129" s="832" t="s">
        <v>1897</v>
      </c>
      <c r="D129" s="832" t="s">
        <v>2349</v>
      </c>
      <c r="E129" s="832" t="s">
        <v>2350</v>
      </c>
      <c r="F129" s="849"/>
      <c r="G129" s="849"/>
      <c r="H129" s="849"/>
      <c r="I129" s="849"/>
      <c r="J129" s="849">
        <v>2</v>
      </c>
      <c r="K129" s="849">
        <v>694</v>
      </c>
      <c r="L129" s="849">
        <v>1</v>
      </c>
      <c r="M129" s="849">
        <v>347</v>
      </c>
      <c r="N129" s="849"/>
      <c r="O129" s="849"/>
      <c r="P129" s="837"/>
      <c r="Q129" s="850"/>
    </row>
    <row r="130" spans="1:17" ht="14.45" customHeight="1" x14ac:dyDescent="0.2">
      <c r="A130" s="831" t="s">
        <v>2345</v>
      </c>
      <c r="B130" s="832" t="s">
        <v>2346</v>
      </c>
      <c r="C130" s="832" t="s">
        <v>1897</v>
      </c>
      <c r="D130" s="832" t="s">
        <v>2351</v>
      </c>
      <c r="E130" s="832" t="s">
        <v>2352</v>
      </c>
      <c r="F130" s="849"/>
      <c r="G130" s="849"/>
      <c r="H130" s="849"/>
      <c r="I130" s="849"/>
      <c r="J130" s="849">
        <v>2</v>
      </c>
      <c r="K130" s="849">
        <v>754</v>
      </c>
      <c r="L130" s="849">
        <v>1</v>
      </c>
      <c r="M130" s="849">
        <v>377</v>
      </c>
      <c r="N130" s="849"/>
      <c r="O130" s="849"/>
      <c r="P130" s="837"/>
      <c r="Q130" s="850"/>
    </row>
    <row r="131" spans="1:17" ht="14.45" customHeight="1" x14ac:dyDescent="0.2">
      <c r="A131" s="831" t="s">
        <v>2345</v>
      </c>
      <c r="B131" s="832" t="s">
        <v>2346</v>
      </c>
      <c r="C131" s="832" t="s">
        <v>1897</v>
      </c>
      <c r="D131" s="832" t="s">
        <v>2353</v>
      </c>
      <c r="E131" s="832" t="s">
        <v>2354</v>
      </c>
      <c r="F131" s="849">
        <v>2</v>
      </c>
      <c r="G131" s="849">
        <v>272</v>
      </c>
      <c r="H131" s="849"/>
      <c r="I131" s="849">
        <v>136</v>
      </c>
      <c r="J131" s="849"/>
      <c r="K131" s="849"/>
      <c r="L131" s="849"/>
      <c r="M131" s="849"/>
      <c r="N131" s="849"/>
      <c r="O131" s="849"/>
      <c r="P131" s="837"/>
      <c r="Q131" s="850"/>
    </row>
    <row r="132" spans="1:17" ht="14.45" customHeight="1" x14ac:dyDescent="0.2">
      <c r="A132" s="831" t="s">
        <v>2345</v>
      </c>
      <c r="B132" s="832" t="s">
        <v>2346</v>
      </c>
      <c r="C132" s="832" t="s">
        <v>1897</v>
      </c>
      <c r="D132" s="832" t="s">
        <v>2355</v>
      </c>
      <c r="E132" s="832" t="s">
        <v>2356</v>
      </c>
      <c r="F132" s="849"/>
      <c r="G132" s="849"/>
      <c r="H132" s="849"/>
      <c r="I132" s="849"/>
      <c r="J132" s="849"/>
      <c r="K132" s="849"/>
      <c r="L132" s="849"/>
      <c r="M132" s="849"/>
      <c r="N132" s="849">
        <v>1</v>
      </c>
      <c r="O132" s="849">
        <v>67</v>
      </c>
      <c r="P132" s="837"/>
      <c r="Q132" s="850">
        <v>67</v>
      </c>
    </row>
    <row r="133" spans="1:17" ht="14.45" customHeight="1" x14ac:dyDescent="0.2">
      <c r="A133" s="831" t="s">
        <v>2345</v>
      </c>
      <c r="B133" s="832" t="s">
        <v>2346</v>
      </c>
      <c r="C133" s="832" t="s">
        <v>1897</v>
      </c>
      <c r="D133" s="832" t="s">
        <v>2357</v>
      </c>
      <c r="E133" s="832" t="s">
        <v>2358</v>
      </c>
      <c r="F133" s="849"/>
      <c r="G133" s="849"/>
      <c r="H133" s="849"/>
      <c r="I133" s="849"/>
      <c r="J133" s="849"/>
      <c r="K133" s="849"/>
      <c r="L133" s="849"/>
      <c r="M133" s="849"/>
      <c r="N133" s="849">
        <v>3</v>
      </c>
      <c r="O133" s="849">
        <v>987</v>
      </c>
      <c r="P133" s="837"/>
      <c r="Q133" s="850">
        <v>329</v>
      </c>
    </row>
    <row r="134" spans="1:17" ht="14.45" customHeight="1" thickBot="1" x14ac:dyDescent="0.25">
      <c r="A134" s="839" t="s">
        <v>2345</v>
      </c>
      <c r="B134" s="840" t="s">
        <v>2346</v>
      </c>
      <c r="C134" s="840" t="s">
        <v>1897</v>
      </c>
      <c r="D134" s="840" t="s">
        <v>2359</v>
      </c>
      <c r="E134" s="840" t="s">
        <v>2360</v>
      </c>
      <c r="F134" s="851"/>
      <c r="G134" s="851"/>
      <c r="H134" s="851"/>
      <c r="I134" s="851"/>
      <c r="J134" s="851"/>
      <c r="K134" s="851"/>
      <c r="L134" s="851"/>
      <c r="M134" s="851"/>
      <c r="N134" s="851">
        <v>1</v>
      </c>
      <c r="O134" s="851">
        <v>262</v>
      </c>
      <c r="P134" s="845"/>
      <c r="Q134" s="852">
        <v>262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59A3CF9D-2208-4AC3-B176-4D0809DCD8FD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1569</v>
      </c>
      <c r="D3" s="193">
        <f>SUBTOTAL(9,D6:D1048576)</f>
        <v>1702</v>
      </c>
      <c r="E3" s="193">
        <f>SUBTOTAL(9,E6:E1048576)</f>
        <v>1811</v>
      </c>
      <c r="F3" s="194">
        <f>IF(OR(E3=0,D3=0),"",E3/D3)</f>
        <v>1.064042303172738</v>
      </c>
      <c r="G3" s="388">
        <f>SUBTOTAL(9,G6:G1048576)</f>
        <v>1422.3338999999999</v>
      </c>
      <c r="H3" s="389">
        <f>SUBTOTAL(9,H6:H1048576)</f>
        <v>1535.5520999999994</v>
      </c>
      <c r="I3" s="389">
        <f>SUBTOTAL(9,I6:I1048576)</f>
        <v>1635.8174999999997</v>
      </c>
      <c r="J3" s="194">
        <f>IF(OR(I3=0,H3=0),"",I3/H3)</f>
        <v>1.0652959935387412</v>
      </c>
      <c r="K3" s="388">
        <f>SUBTOTAL(9,K6:K1048576)</f>
        <v>62.76</v>
      </c>
      <c r="L3" s="389">
        <f>SUBTOTAL(9,L6:L1048576)</f>
        <v>68.08</v>
      </c>
      <c r="M3" s="389">
        <f>SUBTOTAL(9,M6:M1048576)</f>
        <v>72.44</v>
      </c>
      <c r="N3" s="195">
        <f>IF(OR(M3=0,E3=0),"",M3*1000/E3)</f>
        <v>40</v>
      </c>
    </row>
    <row r="4" spans="1:14" ht="14.45" customHeight="1" x14ac:dyDescent="0.2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5" customHeight="1" thickBot="1" x14ac:dyDescent="0.25">
      <c r="A5" s="995"/>
      <c r="B5" s="996"/>
      <c r="C5" s="999">
        <v>2015</v>
      </c>
      <c r="D5" s="999">
        <v>2018</v>
      </c>
      <c r="E5" s="999">
        <v>2019</v>
      </c>
      <c r="F5" s="1000" t="s">
        <v>2</v>
      </c>
      <c r="G5" s="1004">
        <v>2015</v>
      </c>
      <c r="H5" s="999">
        <v>2018</v>
      </c>
      <c r="I5" s="999">
        <v>2019</v>
      </c>
      <c r="J5" s="1000" t="s">
        <v>2</v>
      </c>
      <c r="K5" s="1004">
        <v>2015</v>
      </c>
      <c r="L5" s="999">
        <v>2018</v>
      </c>
      <c r="M5" s="999">
        <v>2019</v>
      </c>
      <c r="N5" s="1005" t="s">
        <v>92</v>
      </c>
    </row>
    <row r="6" spans="1:14" ht="14.45" customHeight="1" thickBot="1" x14ac:dyDescent="0.25">
      <c r="A6" s="997" t="s">
        <v>2078</v>
      </c>
      <c r="B6" s="998" t="s">
        <v>2362</v>
      </c>
      <c r="C6" s="1001">
        <v>1569</v>
      </c>
      <c r="D6" s="1002">
        <v>1702</v>
      </c>
      <c r="E6" s="1002">
        <v>1811</v>
      </c>
      <c r="F6" s="1003"/>
      <c r="G6" s="1001">
        <v>1422.3338999999999</v>
      </c>
      <c r="H6" s="1002">
        <v>1535.5520999999994</v>
      </c>
      <c r="I6" s="1002">
        <v>1635.8174999999997</v>
      </c>
      <c r="J6" s="1003"/>
      <c r="K6" s="1001">
        <v>62.76</v>
      </c>
      <c r="L6" s="1002">
        <v>68.08</v>
      </c>
      <c r="M6" s="1002">
        <v>72.44</v>
      </c>
      <c r="N6" s="1006">
        <v>40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0616234C-B1FA-4393-8A27-E9EF712BE5D0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1.017935942153531</v>
      </c>
      <c r="C4" s="323">
        <f t="shared" ref="C4:M4" si="0">(C10+C8)/C6</f>
        <v>0.96329537301551882</v>
      </c>
      <c r="D4" s="323">
        <f t="shared" si="0"/>
        <v>0.97666807662931721</v>
      </c>
      <c r="E4" s="323">
        <f t="shared" si="0"/>
        <v>0.96265064909637399</v>
      </c>
      <c r="F4" s="323">
        <f t="shared" si="0"/>
        <v>0.97595943042645894</v>
      </c>
      <c r="G4" s="323">
        <f t="shared" si="0"/>
        <v>0.97441834309766873</v>
      </c>
      <c r="H4" s="323">
        <f t="shared" si="0"/>
        <v>0.93856850957967863</v>
      </c>
      <c r="I4" s="323">
        <f t="shared" si="0"/>
        <v>0.93335857781317288</v>
      </c>
      <c r="J4" s="323">
        <f t="shared" si="0"/>
        <v>0.94164748818700694</v>
      </c>
      <c r="K4" s="323">
        <f t="shared" si="0"/>
        <v>0.94940485213100934</v>
      </c>
      <c r="L4" s="323">
        <f t="shared" si="0"/>
        <v>0.9427479429226826</v>
      </c>
      <c r="M4" s="323">
        <f t="shared" si="0"/>
        <v>0.8564934262680417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7120.8553700000202</v>
      </c>
      <c r="C5" s="323">
        <f>IF(ISERROR(VLOOKUP($A5,'Man Tab'!$A:$Q,COLUMN()+2,0)),0,VLOOKUP($A5,'Man Tab'!$A:$Q,COLUMN()+2,0))</f>
        <v>7658.3930400000199</v>
      </c>
      <c r="D5" s="323">
        <f>IF(ISERROR(VLOOKUP($A5,'Man Tab'!$A:$Q,COLUMN()+2,0)),0,VLOOKUP($A5,'Man Tab'!$A:$Q,COLUMN()+2,0))</f>
        <v>7269.5862199999801</v>
      </c>
      <c r="E5" s="323">
        <f>IF(ISERROR(VLOOKUP($A5,'Man Tab'!$A:$Q,COLUMN()+2,0)),0,VLOOKUP($A5,'Man Tab'!$A:$Q,COLUMN()+2,0))</f>
        <v>7590.9150099999697</v>
      </c>
      <c r="F5" s="323">
        <f>IF(ISERROR(VLOOKUP($A5,'Man Tab'!$A:$Q,COLUMN()+2,0)),0,VLOOKUP($A5,'Man Tab'!$A:$Q,COLUMN()+2,0))</f>
        <v>7217.3950000000004</v>
      </c>
      <c r="G5" s="323">
        <f>IF(ISERROR(VLOOKUP($A5,'Man Tab'!$A:$Q,COLUMN()+2,0)),0,VLOOKUP($A5,'Man Tab'!$A:$Q,COLUMN()+2,0))</f>
        <v>7375.6137899999703</v>
      </c>
      <c r="H5" s="323">
        <f>IF(ISERROR(VLOOKUP($A5,'Man Tab'!$A:$Q,COLUMN()+2,0)),0,VLOOKUP($A5,'Man Tab'!$A:$Q,COLUMN()+2,0))</f>
        <v>8268.3589599999996</v>
      </c>
      <c r="I5" s="323">
        <f>IF(ISERROR(VLOOKUP($A5,'Man Tab'!$A:$Q,COLUMN()+2,0)),0,VLOOKUP($A5,'Man Tab'!$A:$Q,COLUMN()+2,0))</f>
        <v>7085.5332200000103</v>
      </c>
      <c r="J5" s="323">
        <f>IF(ISERROR(VLOOKUP($A5,'Man Tab'!$A:$Q,COLUMN()+2,0)),0,VLOOKUP($A5,'Man Tab'!$A:$Q,COLUMN()+2,0))</f>
        <v>7147.7798199999697</v>
      </c>
      <c r="K5" s="323">
        <f>IF(ISERROR(VLOOKUP($A5,'Man Tab'!$A:$Q,COLUMN()+2,0)),0,VLOOKUP($A5,'Man Tab'!$A:$Q,COLUMN()+2,0))</f>
        <v>7549.0700299999999</v>
      </c>
      <c r="L5" s="323">
        <f>IF(ISERROR(VLOOKUP($A5,'Man Tab'!$A:$Q,COLUMN()+2,0)),0,VLOOKUP($A5,'Man Tab'!$A:$Q,COLUMN()+2,0))</f>
        <v>8403.9955300000001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7120.8553700000202</v>
      </c>
      <c r="C6" s="325">
        <f t="shared" ref="C6:M6" si="1">C5+B6</f>
        <v>14779.24841000004</v>
      </c>
      <c r="D6" s="325">
        <f t="shared" si="1"/>
        <v>22048.834630000019</v>
      </c>
      <c r="E6" s="325">
        <f t="shared" si="1"/>
        <v>29639.749639999987</v>
      </c>
      <c r="F6" s="325">
        <f t="shared" si="1"/>
        <v>36857.144639999984</v>
      </c>
      <c r="G6" s="325">
        <f t="shared" si="1"/>
        <v>44232.758429999958</v>
      </c>
      <c r="H6" s="325">
        <f t="shared" si="1"/>
        <v>52501.117389999956</v>
      </c>
      <c r="I6" s="325">
        <f t="shared" si="1"/>
        <v>59586.650609999968</v>
      </c>
      <c r="J6" s="325">
        <f t="shared" si="1"/>
        <v>66734.430429999935</v>
      </c>
      <c r="K6" s="325">
        <f t="shared" si="1"/>
        <v>74283.500459999937</v>
      </c>
      <c r="L6" s="325">
        <f t="shared" si="1"/>
        <v>82687.495989999938</v>
      </c>
      <c r="M6" s="325">
        <f t="shared" si="1"/>
        <v>82687.495989999938</v>
      </c>
    </row>
    <row r="7" spans="1:13" ht="14.45" customHeight="1" x14ac:dyDescent="0.2">
      <c r="A7" s="324" t="s">
        <v>125</v>
      </c>
      <c r="B7" s="324">
        <v>13.914</v>
      </c>
      <c r="C7" s="324">
        <v>38.125999999999998</v>
      </c>
      <c r="D7" s="324">
        <v>65.337000000000003</v>
      </c>
      <c r="E7" s="324">
        <v>81.581000000000003</v>
      </c>
      <c r="F7" s="324">
        <v>116.15900000000001</v>
      </c>
      <c r="G7" s="324">
        <v>140.90899999999999</v>
      </c>
      <c r="H7" s="324">
        <v>147.34299999999999</v>
      </c>
      <c r="I7" s="324">
        <v>173.63399999999999</v>
      </c>
      <c r="J7" s="324">
        <v>196.88900000000001</v>
      </c>
      <c r="K7" s="324">
        <v>218.22499999999999</v>
      </c>
      <c r="L7" s="324">
        <v>237.739</v>
      </c>
      <c r="M7" s="324"/>
    </row>
    <row r="8" spans="1:13" ht="14.45" customHeight="1" x14ac:dyDescent="0.2">
      <c r="A8" s="324" t="s">
        <v>98</v>
      </c>
      <c r="B8" s="325">
        <f>B7*30</f>
        <v>417.42</v>
      </c>
      <c r="C8" s="325">
        <f t="shared" ref="C8:M8" si="2">C7*30</f>
        <v>1143.78</v>
      </c>
      <c r="D8" s="325">
        <f t="shared" si="2"/>
        <v>1960.1100000000001</v>
      </c>
      <c r="E8" s="325">
        <f t="shared" si="2"/>
        <v>2447.4300000000003</v>
      </c>
      <c r="F8" s="325">
        <f t="shared" si="2"/>
        <v>3484.77</v>
      </c>
      <c r="G8" s="325">
        <f t="shared" si="2"/>
        <v>4227.2699999999995</v>
      </c>
      <c r="H8" s="325">
        <f t="shared" si="2"/>
        <v>4420.29</v>
      </c>
      <c r="I8" s="325">
        <f t="shared" si="2"/>
        <v>5209.0199999999995</v>
      </c>
      <c r="J8" s="325">
        <f t="shared" si="2"/>
        <v>5906.67</v>
      </c>
      <c r="K8" s="325">
        <f t="shared" si="2"/>
        <v>6546.75</v>
      </c>
      <c r="L8" s="325">
        <f t="shared" si="2"/>
        <v>7132.17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6831154.620000001</v>
      </c>
      <c r="C9" s="324">
        <v>6261846.9900000002</v>
      </c>
      <c r="D9" s="324">
        <v>6481281.3000000007</v>
      </c>
      <c r="E9" s="324">
        <v>6511011.3200000003</v>
      </c>
      <c r="F9" s="324">
        <v>6401013.6600000001</v>
      </c>
      <c r="G9" s="324">
        <v>6387633.290000001</v>
      </c>
      <c r="H9" s="324">
        <v>5981664.3200000003</v>
      </c>
      <c r="I9" s="324">
        <v>5551085.9699999997</v>
      </c>
      <c r="J9" s="324">
        <v>6526947.3200000003</v>
      </c>
      <c r="K9" s="324">
        <v>7044726.9800000004</v>
      </c>
      <c r="L9" s="324">
        <v>6842930.9800000004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6831.1546200000012</v>
      </c>
      <c r="C10" s="325">
        <f t="shared" ref="C10:M10" si="3">C9/1000+B10</f>
        <v>13093.001610000001</v>
      </c>
      <c r="D10" s="325">
        <f t="shared" si="3"/>
        <v>19574.282910000002</v>
      </c>
      <c r="E10" s="325">
        <f t="shared" si="3"/>
        <v>26085.294230000003</v>
      </c>
      <c r="F10" s="325">
        <f t="shared" si="3"/>
        <v>32486.307890000004</v>
      </c>
      <c r="G10" s="325">
        <f t="shared" si="3"/>
        <v>38873.941180000002</v>
      </c>
      <c r="H10" s="325">
        <f t="shared" si="3"/>
        <v>44855.605500000005</v>
      </c>
      <c r="I10" s="325">
        <f t="shared" si="3"/>
        <v>50406.691470000005</v>
      </c>
      <c r="J10" s="325">
        <f t="shared" si="3"/>
        <v>56933.638790000005</v>
      </c>
      <c r="K10" s="325">
        <f t="shared" si="3"/>
        <v>63978.365770000004</v>
      </c>
      <c r="L10" s="325">
        <f t="shared" si="3"/>
        <v>70821.296750000009</v>
      </c>
      <c r="M10" s="325">
        <f t="shared" si="3"/>
        <v>70821.296750000009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11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>
        <f>IF(ISERROR(HI!F15),#REF!,HI!F15)</f>
        <v>0.88528209416958137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>
        <f>IF(ISERROR(HI!F15),#REF!,HI!F15)</f>
        <v>0.88528209416958137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A1C52718-357A-45DC-A8CB-A506E21ADA7A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5" customHeight="1" x14ac:dyDescent="0.2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31505</v>
      </c>
      <c r="C7" s="56">
        <v>2625.4166666666702</v>
      </c>
      <c r="D7" s="56">
        <v>2591.6389600000098</v>
      </c>
      <c r="E7" s="56">
        <v>2107.13607</v>
      </c>
      <c r="F7" s="56">
        <v>2226.04492999999</v>
      </c>
      <c r="G7" s="56">
        <v>2672.7286999999901</v>
      </c>
      <c r="H7" s="56">
        <v>2369.2512299999999</v>
      </c>
      <c r="I7" s="56">
        <v>2366.6235299999898</v>
      </c>
      <c r="J7" s="56">
        <v>2198.7044900000001</v>
      </c>
      <c r="K7" s="56">
        <v>2224.2137600000001</v>
      </c>
      <c r="L7" s="56">
        <v>2111.6545899999901</v>
      </c>
      <c r="M7" s="56">
        <v>2561.8728099999998</v>
      </c>
      <c r="N7" s="56">
        <v>2664.5250900000001</v>
      </c>
      <c r="O7" s="56">
        <v>0</v>
      </c>
      <c r="P7" s="57">
        <v>26094.39416</v>
      </c>
      <c r="Q7" s="185">
        <v>0.90355854026000004</v>
      </c>
    </row>
    <row r="8" spans="1:17" ht="14.45" customHeight="1" x14ac:dyDescent="0.2">
      <c r="A8" s="19" t="s">
        <v>36</v>
      </c>
      <c r="B8" s="55">
        <v>10.831298655467</v>
      </c>
      <c r="C8" s="56">
        <v>0.902608221288</v>
      </c>
      <c r="D8" s="56">
        <v>0</v>
      </c>
      <c r="E8" s="56">
        <v>0</v>
      </c>
      <c r="F8" s="56">
        <v>0</v>
      </c>
      <c r="G8" s="56">
        <v>2.6029999999990001</v>
      </c>
      <c r="H8" s="56">
        <v>2.6030000000000002</v>
      </c>
      <c r="I8" s="56">
        <v>2.6029999999990001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7.8089999999990001</v>
      </c>
      <c r="Q8" s="185">
        <v>0.78650855838099998</v>
      </c>
    </row>
    <row r="9" spans="1:17" ht="14.45" customHeight="1" x14ac:dyDescent="0.2">
      <c r="A9" s="19" t="s">
        <v>37</v>
      </c>
      <c r="B9" s="55">
        <v>3020</v>
      </c>
      <c r="C9" s="56">
        <v>251.666666666667</v>
      </c>
      <c r="D9" s="56">
        <v>39.276739999999997</v>
      </c>
      <c r="E9" s="56">
        <v>462.267910000001</v>
      </c>
      <c r="F9" s="56">
        <v>240.17554999999899</v>
      </c>
      <c r="G9" s="56">
        <v>255.18205999999901</v>
      </c>
      <c r="H9" s="56">
        <v>210.43801999999999</v>
      </c>
      <c r="I9" s="56">
        <v>245.84850999999901</v>
      </c>
      <c r="J9" s="56">
        <v>234.2826</v>
      </c>
      <c r="K9" s="56">
        <v>262.83467000000002</v>
      </c>
      <c r="L9" s="56">
        <v>249.747289999999</v>
      </c>
      <c r="M9" s="56">
        <v>213.96602999999999</v>
      </c>
      <c r="N9" s="56">
        <v>223.06343000000001</v>
      </c>
      <c r="O9" s="56">
        <v>0</v>
      </c>
      <c r="P9" s="57">
        <v>2637.0828099999999</v>
      </c>
      <c r="Q9" s="185">
        <v>0.95258861288300001</v>
      </c>
    </row>
    <row r="10" spans="1:17" ht="14.45" customHeight="1" x14ac:dyDescent="0.2">
      <c r="A10" s="19" t="s">
        <v>38</v>
      </c>
      <c r="B10" s="55">
        <v>121.459250392652</v>
      </c>
      <c r="C10" s="56">
        <v>10.121604199387001</v>
      </c>
      <c r="D10" s="56">
        <v>11.419269999999999</v>
      </c>
      <c r="E10" s="56">
        <v>12.596780000000001</v>
      </c>
      <c r="F10" s="56">
        <v>14.39311</v>
      </c>
      <c r="G10" s="56">
        <v>10.814260000000001</v>
      </c>
      <c r="H10" s="56">
        <v>18.62125</v>
      </c>
      <c r="I10" s="56">
        <v>13.595869999999</v>
      </c>
      <c r="J10" s="56">
        <v>0.73787999999999998</v>
      </c>
      <c r="K10" s="56">
        <v>13.69914</v>
      </c>
      <c r="L10" s="56">
        <v>10.984819999999999</v>
      </c>
      <c r="M10" s="56">
        <v>12.54731</v>
      </c>
      <c r="N10" s="56">
        <v>13.738490000000001</v>
      </c>
      <c r="O10" s="56">
        <v>0</v>
      </c>
      <c r="P10" s="57">
        <v>133.14818</v>
      </c>
      <c r="Q10" s="185">
        <v>1.1958954096159999</v>
      </c>
    </row>
    <row r="11" spans="1:17" ht="14.45" customHeight="1" x14ac:dyDescent="0.2">
      <c r="A11" s="19" t="s">
        <v>39</v>
      </c>
      <c r="B11" s="55">
        <v>251.227668252504</v>
      </c>
      <c r="C11" s="56">
        <v>20.935639021042</v>
      </c>
      <c r="D11" s="56">
        <v>13.00329</v>
      </c>
      <c r="E11" s="56">
        <v>19.03387</v>
      </c>
      <c r="F11" s="56">
        <v>32.719049999999001</v>
      </c>
      <c r="G11" s="56">
        <v>11.20129</v>
      </c>
      <c r="H11" s="56">
        <v>17.951560000000001</v>
      </c>
      <c r="I11" s="56">
        <v>19.073789999999001</v>
      </c>
      <c r="J11" s="56">
        <v>17.755099999999999</v>
      </c>
      <c r="K11" s="56">
        <v>19.115300000000001</v>
      </c>
      <c r="L11" s="56">
        <v>15.531259999999</v>
      </c>
      <c r="M11" s="56">
        <v>21.956880000000002</v>
      </c>
      <c r="N11" s="56">
        <v>13.10478</v>
      </c>
      <c r="O11" s="56">
        <v>0</v>
      </c>
      <c r="P11" s="57">
        <v>200.44617</v>
      </c>
      <c r="Q11" s="185">
        <v>0.87039994683599997</v>
      </c>
    </row>
    <row r="12" spans="1:17" ht="14.45" customHeight="1" x14ac:dyDescent="0.2">
      <c r="A12" s="19" t="s">
        <v>40</v>
      </c>
      <c r="B12" s="55">
        <v>15.530752537715999</v>
      </c>
      <c r="C12" s="56">
        <v>1.2942293781430001</v>
      </c>
      <c r="D12" s="56">
        <v>1.21</v>
      </c>
      <c r="E12" s="56">
        <v>2.3420000000000001</v>
      </c>
      <c r="F12" s="56">
        <v>0</v>
      </c>
      <c r="G12" s="56">
        <v>0</v>
      </c>
      <c r="H12" s="56">
        <v>0</v>
      </c>
      <c r="I12" s="56">
        <v>1.5289999998999999E-2</v>
      </c>
      <c r="J12" s="56">
        <v>0.45600000000000002</v>
      </c>
      <c r="K12" s="56">
        <v>0.249</v>
      </c>
      <c r="L12" s="56">
        <v>11.962669999998999</v>
      </c>
      <c r="M12" s="56">
        <v>0.28167999999999999</v>
      </c>
      <c r="N12" s="56">
        <v>0.10244</v>
      </c>
      <c r="O12" s="56">
        <v>0</v>
      </c>
      <c r="P12" s="57">
        <v>16.61908</v>
      </c>
      <c r="Q12" s="185">
        <v>1.1673552463420001</v>
      </c>
    </row>
    <row r="13" spans="1:17" ht="14.45" customHeight="1" x14ac:dyDescent="0.2">
      <c r="A13" s="19" t="s">
        <v>41</v>
      </c>
      <c r="B13" s="55">
        <v>38</v>
      </c>
      <c r="C13" s="56">
        <v>3.1666666666659999</v>
      </c>
      <c r="D13" s="56">
        <v>2.7343199999999999</v>
      </c>
      <c r="E13" s="56">
        <v>8.6726899999999993</v>
      </c>
      <c r="F13" s="56">
        <v>4.1613799999990002</v>
      </c>
      <c r="G13" s="56">
        <v>4.9746999999990003</v>
      </c>
      <c r="H13" s="56">
        <v>4.6391</v>
      </c>
      <c r="I13" s="56">
        <v>5.6533799999990002</v>
      </c>
      <c r="J13" s="56">
        <v>3.13157</v>
      </c>
      <c r="K13" s="56">
        <v>3.7098599999999999</v>
      </c>
      <c r="L13" s="56">
        <v>3.671589999999</v>
      </c>
      <c r="M13" s="56">
        <v>3.1215700000000002</v>
      </c>
      <c r="N13" s="56">
        <v>4.0544599999999997</v>
      </c>
      <c r="O13" s="56">
        <v>0</v>
      </c>
      <c r="P13" s="57">
        <v>48.524619999999999</v>
      </c>
      <c r="Q13" s="185">
        <v>1.3930512918660001</v>
      </c>
    </row>
    <row r="14" spans="1:17" ht="14.45" customHeight="1" x14ac:dyDescent="0.2">
      <c r="A14" s="19" t="s">
        <v>42</v>
      </c>
      <c r="B14" s="55">
        <v>2402.7935725477701</v>
      </c>
      <c r="C14" s="56">
        <v>200.23279771231401</v>
      </c>
      <c r="D14" s="56">
        <v>301.18000000000097</v>
      </c>
      <c r="E14" s="56">
        <v>242.471</v>
      </c>
      <c r="F14" s="56">
        <v>226.70499999999899</v>
      </c>
      <c r="G14" s="56">
        <v>186.02699999999899</v>
      </c>
      <c r="H14" s="56">
        <v>177.34399999999999</v>
      </c>
      <c r="I14" s="56">
        <v>146.60899999999901</v>
      </c>
      <c r="J14" s="56">
        <v>142.541</v>
      </c>
      <c r="K14" s="56">
        <v>143.35499999999999</v>
      </c>
      <c r="L14" s="56">
        <v>149.111999999999</v>
      </c>
      <c r="M14" s="56">
        <v>199.45400000000001</v>
      </c>
      <c r="N14" s="56">
        <v>221.54499999999999</v>
      </c>
      <c r="O14" s="56">
        <v>0</v>
      </c>
      <c r="P14" s="57">
        <v>2136.3429999999998</v>
      </c>
      <c r="Q14" s="185">
        <v>0.96993600558399995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503.00481571716603</v>
      </c>
      <c r="C17" s="56">
        <v>41.917067976429998</v>
      </c>
      <c r="D17" s="56">
        <v>15.27122</v>
      </c>
      <c r="E17" s="56">
        <v>62.175089999999997</v>
      </c>
      <c r="F17" s="56">
        <v>60.972179999999</v>
      </c>
      <c r="G17" s="56">
        <v>17.975319999999002</v>
      </c>
      <c r="H17" s="56">
        <v>3.22254</v>
      </c>
      <c r="I17" s="56">
        <v>28.082519999999001</v>
      </c>
      <c r="J17" s="56">
        <v>4.1591500000000003</v>
      </c>
      <c r="K17" s="56">
        <v>15.52412</v>
      </c>
      <c r="L17" s="56">
        <v>84.575329999998999</v>
      </c>
      <c r="M17" s="56">
        <v>8.9163099999999993</v>
      </c>
      <c r="N17" s="56">
        <v>14.87621</v>
      </c>
      <c r="O17" s="56">
        <v>0</v>
      </c>
      <c r="P17" s="57">
        <v>315.74999000000003</v>
      </c>
      <c r="Q17" s="185">
        <v>0.68479371127699995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0.32800000000000001</v>
      </c>
      <c r="E18" s="56">
        <v>5.867</v>
      </c>
      <c r="F18" s="56">
        <v>15.775</v>
      </c>
      <c r="G18" s="56">
        <v>-7.2139999999990003</v>
      </c>
      <c r="H18" s="56">
        <v>0.49299999999999999</v>
      </c>
      <c r="I18" s="56">
        <v>27.355999999999</v>
      </c>
      <c r="J18" s="56">
        <v>0</v>
      </c>
      <c r="K18" s="56">
        <v>0</v>
      </c>
      <c r="L18" s="56">
        <v>1.696999999999</v>
      </c>
      <c r="M18" s="56">
        <v>11.013</v>
      </c>
      <c r="N18" s="56">
        <v>2.9209999999999998</v>
      </c>
      <c r="O18" s="56">
        <v>0</v>
      </c>
      <c r="P18" s="57">
        <v>58.235999999999002</v>
      </c>
      <c r="Q18" s="185" t="s">
        <v>329</v>
      </c>
    </row>
    <row r="19" spans="1:17" ht="14.45" customHeight="1" x14ac:dyDescent="0.2">
      <c r="A19" s="19" t="s">
        <v>47</v>
      </c>
      <c r="B19" s="55">
        <v>6844.5269316507602</v>
      </c>
      <c r="C19" s="56">
        <v>570.37724430422998</v>
      </c>
      <c r="D19" s="56">
        <v>254.353720000001</v>
      </c>
      <c r="E19" s="56">
        <v>831.84349000000202</v>
      </c>
      <c r="F19" s="56">
        <v>555.73722999999904</v>
      </c>
      <c r="G19" s="56">
        <v>608.90863999999704</v>
      </c>
      <c r="H19" s="56">
        <v>571.12827000000004</v>
      </c>
      <c r="I19" s="56">
        <v>569.37849999999798</v>
      </c>
      <c r="J19" s="56">
        <v>521.91165000000001</v>
      </c>
      <c r="K19" s="56">
        <v>586.46724000000097</v>
      </c>
      <c r="L19" s="56">
        <v>581.466469999997</v>
      </c>
      <c r="M19" s="56">
        <v>556.77876000000003</v>
      </c>
      <c r="N19" s="56">
        <v>462.03595000000001</v>
      </c>
      <c r="O19" s="56">
        <v>0</v>
      </c>
      <c r="P19" s="57">
        <v>6100.0099200000004</v>
      </c>
      <c r="Q19" s="185">
        <v>0.97224488161300004</v>
      </c>
    </row>
    <row r="20" spans="1:17" ht="14.45" customHeight="1" x14ac:dyDescent="0.2">
      <c r="A20" s="19" t="s">
        <v>48</v>
      </c>
      <c r="B20" s="55">
        <v>33227.669933999998</v>
      </c>
      <c r="C20" s="56">
        <v>2768.9724944999998</v>
      </c>
      <c r="D20" s="56">
        <v>2749.77324000001</v>
      </c>
      <c r="E20" s="56">
        <v>2733.2980500000099</v>
      </c>
      <c r="F20" s="56">
        <v>2773.0544999999902</v>
      </c>
      <c r="G20" s="56">
        <v>2694.7318599999899</v>
      </c>
      <c r="H20" s="56">
        <v>2705.21497</v>
      </c>
      <c r="I20" s="56">
        <v>2760.0605499999901</v>
      </c>
      <c r="J20" s="56">
        <v>4009.9643099999998</v>
      </c>
      <c r="K20" s="56">
        <v>2704.2661199999998</v>
      </c>
      <c r="L20" s="56">
        <v>2801.0364799999902</v>
      </c>
      <c r="M20" s="56">
        <v>2808.2826399999999</v>
      </c>
      <c r="N20" s="56">
        <v>3671.9337399999999</v>
      </c>
      <c r="O20" s="56">
        <v>0</v>
      </c>
      <c r="P20" s="57">
        <v>32411.616460000001</v>
      </c>
      <c r="Q20" s="185">
        <v>1.064116957869</v>
      </c>
    </row>
    <row r="21" spans="1:17" ht="14.45" customHeight="1" x14ac:dyDescent="0.2">
      <c r="A21" s="20" t="s">
        <v>49</v>
      </c>
      <c r="B21" s="55">
        <v>14154.9999999998</v>
      </c>
      <c r="C21" s="56">
        <v>1179.5833333333201</v>
      </c>
      <c r="D21" s="56">
        <v>1112.90401</v>
      </c>
      <c r="E21" s="56">
        <v>1112.904</v>
      </c>
      <c r="F21" s="56">
        <v>1112.104</v>
      </c>
      <c r="G21" s="56">
        <v>1112.1009899999999</v>
      </c>
      <c r="H21" s="56">
        <v>1112.0990099999999</v>
      </c>
      <c r="I21" s="56">
        <v>1112.0980099999999</v>
      </c>
      <c r="J21" s="56">
        <v>1112.09701</v>
      </c>
      <c r="K21" s="56">
        <v>1112.0990099999999</v>
      </c>
      <c r="L21" s="56">
        <v>1112.09601</v>
      </c>
      <c r="M21" s="56">
        <v>1112.09601</v>
      </c>
      <c r="N21" s="56">
        <v>1112.09501</v>
      </c>
      <c r="O21" s="56">
        <v>0</v>
      </c>
      <c r="P21" s="57">
        <v>12234.693069999999</v>
      </c>
      <c r="Q21" s="185">
        <v>0.94291330939899998</v>
      </c>
    </row>
    <row r="22" spans="1:17" ht="14.45" customHeight="1" x14ac:dyDescent="0.2">
      <c r="A22" s="19" t="s">
        <v>50</v>
      </c>
      <c r="B22" s="55">
        <v>65</v>
      </c>
      <c r="C22" s="56">
        <v>5.4166666666659999</v>
      </c>
      <c r="D22" s="56">
        <v>0</v>
      </c>
      <c r="E22" s="56">
        <v>43.436</v>
      </c>
      <c r="F22" s="56">
        <v>7.7439999999989997</v>
      </c>
      <c r="G22" s="56">
        <v>18.391999999999001</v>
      </c>
      <c r="H22" s="56">
        <v>15.39</v>
      </c>
      <c r="I22" s="56">
        <v>0</v>
      </c>
      <c r="J22" s="56">
        <v>22.618200000000002</v>
      </c>
      <c r="K22" s="56">
        <v>0</v>
      </c>
      <c r="L22" s="56">
        <v>14.244119999999</v>
      </c>
      <c r="M22" s="56">
        <v>33.033000000000001</v>
      </c>
      <c r="N22" s="56">
        <v>0</v>
      </c>
      <c r="O22" s="56">
        <v>0</v>
      </c>
      <c r="P22" s="57">
        <v>154.85731999999999</v>
      </c>
      <c r="Q22" s="185">
        <v>2.599003972027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2.91038304567337E-11</v>
      </c>
      <c r="C24" s="56">
        <v>9.0949470177292804E-13</v>
      </c>
      <c r="D24" s="56">
        <v>27.762599999999999</v>
      </c>
      <c r="E24" s="56">
        <v>14.34909</v>
      </c>
      <c r="F24" s="56">
        <v>2.8999999900000001E-4</v>
      </c>
      <c r="G24" s="56">
        <v>2.4891899999980001</v>
      </c>
      <c r="H24" s="56">
        <v>8.9990499999980003</v>
      </c>
      <c r="I24" s="56">
        <v>78.615839999998002</v>
      </c>
      <c r="J24" s="56">
        <v>-1.8189894035458601E-12</v>
      </c>
      <c r="K24" s="56">
        <v>1.8189894035458601E-12</v>
      </c>
      <c r="L24" s="56">
        <v>1.9000000000000001E-4</v>
      </c>
      <c r="M24" s="56">
        <v>5.7500299999979996</v>
      </c>
      <c r="N24" s="56">
        <v>-6.9999998231651302E-5</v>
      </c>
      <c r="O24" s="56">
        <v>0</v>
      </c>
      <c r="P24" s="57">
        <v>137.96620999999601</v>
      </c>
      <c r="Q24" s="185"/>
    </row>
    <row r="25" spans="1:17" ht="14.45" customHeight="1" x14ac:dyDescent="0.2">
      <c r="A25" s="21" t="s">
        <v>53</v>
      </c>
      <c r="B25" s="58">
        <v>92160.044223753895</v>
      </c>
      <c r="C25" s="59">
        <v>7680.0036853128204</v>
      </c>
      <c r="D25" s="59">
        <v>7120.8553700000202</v>
      </c>
      <c r="E25" s="59">
        <v>7658.3930400000199</v>
      </c>
      <c r="F25" s="59">
        <v>7269.5862199999801</v>
      </c>
      <c r="G25" s="59">
        <v>7590.9150099999697</v>
      </c>
      <c r="H25" s="59">
        <v>7217.3950000000004</v>
      </c>
      <c r="I25" s="59">
        <v>7375.6137899999703</v>
      </c>
      <c r="J25" s="59">
        <v>8268.3589599999996</v>
      </c>
      <c r="K25" s="59">
        <v>7085.5332200000103</v>
      </c>
      <c r="L25" s="59">
        <v>7147.7798199999697</v>
      </c>
      <c r="M25" s="59">
        <v>7549.0700299999999</v>
      </c>
      <c r="N25" s="59">
        <v>8403.9955300000001</v>
      </c>
      <c r="O25" s="59">
        <v>0</v>
      </c>
      <c r="P25" s="60">
        <v>82687.495989999894</v>
      </c>
      <c r="Q25" s="186">
        <v>0.97878144308299997</v>
      </c>
    </row>
    <row r="26" spans="1:17" ht="14.45" customHeight="1" x14ac:dyDescent="0.2">
      <c r="A26" s="19" t="s">
        <v>54</v>
      </c>
      <c r="B26" s="55">
        <v>5316.0098014466303</v>
      </c>
      <c r="C26" s="56">
        <v>443.00081678721898</v>
      </c>
      <c r="D26" s="56">
        <v>439.33740000000103</v>
      </c>
      <c r="E26" s="56">
        <v>472.91386999999997</v>
      </c>
      <c r="F26" s="56">
        <v>423.57348000000002</v>
      </c>
      <c r="G26" s="56">
        <v>476.33476000000002</v>
      </c>
      <c r="H26" s="56">
        <v>402.01825000000002</v>
      </c>
      <c r="I26" s="56">
        <v>629.68052999999998</v>
      </c>
      <c r="J26" s="56">
        <v>526.62229000000002</v>
      </c>
      <c r="K26" s="56">
        <v>369.17047000000002</v>
      </c>
      <c r="L26" s="56">
        <v>407.59098999999998</v>
      </c>
      <c r="M26" s="56">
        <v>452.96125999999998</v>
      </c>
      <c r="N26" s="56">
        <v>317.51413000000002</v>
      </c>
      <c r="O26" s="56">
        <v>0</v>
      </c>
      <c r="P26" s="57">
        <v>4917.7174299999997</v>
      </c>
      <c r="Q26" s="185">
        <v>1.009174710221</v>
      </c>
    </row>
    <row r="27" spans="1:17" ht="14.45" customHeight="1" x14ac:dyDescent="0.2">
      <c r="A27" s="22" t="s">
        <v>55</v>
      </c>
      <c r="B27" s="58">
        <v>97476.054025200501</v>
      </c>
      <c r="C27" s="59">
        <v>8123.0045021000396</v>
      </c>
      <c r="D27" s="59">
        <v>7560.1927700000197</v>
      </c>
      <c r="E27" s="59">
        <v>8131.3069100000203</v>
      </c>
      <c r="F27" s="59">
        <v>7693.1596999999801</v>
      </c>
      <c r="G27" s="59">
        <v>8067.2497699999703</v>
      </c>
      <c r="H27" s="59">
        <v>7619.4132499999996</v>
      </c>
      <c r="I27" s="59">
        <v>8005.29431999997</v>
      </c>
      <c r="J27" s="59">
        <v>8794.9812500000007</v>
      </c>
      <c r="K27" s="59">
        <v>7454.7036900000103</v>
      </c>
      <c r="L27" s="59">
        <v>7555.3708099999703</v>
      </c>
      <c r="M27" s="59">
        <v>8002.0312899999999</v>
      </c>
      <c r="N27" s="59">
        <v>8721.5096599999997</v>
      </c>
      <c r="O27" s="59">
        <v>0</v>
      </c>
      <c r="P27" s="60">
        <v>87605.213419999898</v>
      </c>
      <c r="Q27" s="186">
        <v>0.98043898767299997</v>
      </c>
    </row>
    <row r="28" spans="1:17" ht="14.45" customHeight="1" x14ac:dyDescent="0.2">
      <c r="A28" s="20" t="s">
        <v>56</v>
      </c>
      <c r="B28" s="55">
        <v>98.199096055994005</v>
      </c>
      <c r="C28" s="56">
        <v>8.1832580046659995</v>
      </c>
      <c r="D28" s="56">
        <v>0</v>
      </c>
      <c r="E28" s="56">
        <v>0</v>
      </c>
      <c r="F28" s="56">
        <v>25.949300000000001</v>
      </c>
      <c r="G28" s="56">
        <v>24.2743</v>
      </c>
      <c r="H28" s="56">
        <v>0</v>
      </c>
      <c r="I28" s="56">
        <v>0</v>
      </c>
      <c r="J28" s="56">
        <v>29.28098</v>
      </c>
      <c r="K28" s="56">
        <v>27.517320000000002</v>
      </c>
      <c r="L28" s="56">
        <v>0</v>
      </c>
      <c r="M28" s="56">
        <v>0</v>
      </c>
      <c r="N28" s="56">
        <v>0</v>
      </c>
      <c r="O28" s="56">
        <v>0</v>
      </c>
      <c r="P28" s="57">
        <v>107.0219</v>
      </c>
      <c r="Q28" s="185">
        <v>1.1889229975169999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D8CC75AA-49B5-47CF-AE06-7268B6DDB5CE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3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1" s="64" customFormat="1" ht="18.600000000000001" customHeight="1" thickBot="1" x14ac:dyDescent="0.35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5" customHeight="1" x14ac:dyDescent="0.2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5" customHeight="1" x14ac:dyDescent="0.2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39" thickBot="1" x14ac:dyDescent="0.2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5" customHeight="1" thickBot="1" x14ac:dyDescent="0.25">
      <c r="A6" s="719" t="s">
        <v>331</v>
      </c>
      <c r="B6" s="701">
        <v>85294.947237949498</v>
      </c>
      <c r="C6" s="701">
        <v>91155.735700000107</v>
      </c>
      <c r="D6" s="702">
        <v>5860.7884620505902</v>
      </c>
      <c r="E6" s="703">
        <v>1.068712024004</v>
      </c>
      <c r="F6" s="701">
        <v>92160.044223753895</v>
      </c>
      <c r="G6" s="702">
        <v>84480.040538441099</v>
      </c>
      <c r="H6" s="704">
        <v>8403.9955300000001</v>
      </c>
      <c r="I6" s="701">
        <v>82687.495989999894</v>
      </c>
      <c r="J6" s="702">
        <v>-1792.54454844112</v>
      </c>
      <c r="K6" s="705">
        <v>0.89721632282599995</v>
      </c>
    </row>
    <row r="7" spans="1:11" ht="14.45" customHeight="1" thickBot="1" x14ac:dyDescent="0.25">
      <c r="A7" s="720" t="s">
        <v>332</v>
      </c>
      <c r="B7" s="701">
        <v>37930.605307623096</v>
      </c>
      <c r="C7" s="701">
        <v>37123.900620000102</v>
      </c>
      <c r="D7" s="702">
        <v>-806.70468762300197</v>
      </c>
      <c r="E7" s="703">
        <v>0.97873209032399999</v>
      </c>
      <c r="F7" s="701">
        <v>37364.842542386097</v>
      </c>
      <c r="G7" s="702">
        <v>34251.105663853901</v>
      </c>
      <c r="H7" s="704">
        <v>3140.1336200000001</v>
      </c>
      <c r="I7" s="701">
        <v>31274.62703</v>
      </c>
      <c r="J7" s="702">
        <v>-2976.4786338539602</v>
      </c>
      <c r="K7" s="705">
        <v>0.83700679307000003</v>
      </c>
    </row>
    <row r="8" spans="1:11" ht="14.45" customHeight="1" thickBot="1" x14ac:dyDescent="0.25">
      <c r="A8" s="721" t="s">
        <v>333</v>
      </c>
      <c r="B8" s="701">
        <v>35792.9550968685</v>
      </c>
      <c r="C8" s="701">
        <v>35023.660620000097</v>
      </c>
      <c r="D8" s="702">
        <v>-769.29447686844696</v>
      </c>
      <c r="E8" s="703">
        <v>0.97850709798000002</v>
      </c>
      <c r="F8" s="701">
        <v>34962.048969838303</v>
      </c>
      <c r="G8" s="702">
        <v>32048.5448890185</v>
      </c>
      <c r="H8" s="704">
        <v>2918.58862</v>
      </c>
      <c r="I8" s="701">
        <v>29138.284029999999</v>
      </c>
      <c r="J8" s="702">
        <v>-2910.2608590185</v>
      </c>
      <c r="K8" s="705">
        <v>0.833426097398</v>
      </c>
    </row>
    <row r="9" spans="1:11" ht="14.45" customHeight="1" thickBot="1" x14ac:dyDescent="0.25">
      <c r="A9" s="722" t="s">
        <v>334</v>
      </c>
      <c r="B9" s="706">
        <v>0</v>
      </c>
      <c r="C9" s="706">
        <v>-7.6E-3</v>
      </c>
      <c r="D9" s="707">
        <v>-7.6E-3</v>
      </c>
      <c r="E9" s="708" t="s">
        <v>335</v>
      </c>
      <c r="F9" s="706">
        <v>0</v>
      </c>
      <c r="G9" s="707">
        <v>0</v>
      </c>
      <c r="H9" s="709">
        <v>-6.9999999999999994E-5</v>
      </c>
      <c r="I9" s="706">
        <v>-3.9899999999999996E-3</v>
      </c>
      <c r="J9" s="707">
        <v>-3.9899999999999996E-3</v>
      </c>
      <c r="K9" s="710" t="s">
        <v>329</v>
      </c>
    </row>
    <row r="10" spans="1:11" ht="14.45" customHeight="1" thickBot="1" x14ac:dyDescent="0.25">
      <c r="A10" s="723" t="s">
        <v>336</v>
      </c>
      <c r="B10" s="701">
        <v>0</v>
      </c>
      <c r="C10" s="701">
        <v>-7.6E-3</v>
      </c>
      <c r="D10" s="702">
        <v>-7.6E-3</v>
      </c>
      <c r="E10" s="711" t="s">
        <v>335</v>
      </c>
      <c r="F10" s="701">
        <v>0</v>
      </c>
      <c r="G10" s="702">
        <v>0</v>
      </c>
      <c r="H10" s="704">
        <v>-6.9999999999999994E-5</v>
      </c>
      <c r="I10" s="701">
        <v>-3.9899999999999996E-3</v>
      </c>
      <c r="J10" s="702">
        <v>-3.9899999999999996E-3</v>
      </c>
      <c r="K10" s="712" t="s">
        <v>329</v>
      </c>
    </row>
    <row r="11" spans="1:11" ht="14.45" customHeight="1" thickBot="1" x14ac:dyDescent="0.25">
      <c r="A11" s="722" t="s">
        <v>337</v>
      </c>
      <c r="B11" s="706">
        <v>32150</v>
      </c>
      <c r="C11" s="706">
        <v>31550.652360000098</v>
      </c>
      <c r="D11" s="707">
        <v>-599.34763999994902</v>
      </c>
      <c r="E11" s="713">
        <v>0.98135777169500005</v>
      </c>
      <c r="F11" s="706">
        <v>31505</v>
      </c>
      <c r="G11" s="707">
        <v>28879.583333333299</v>
      </c>
      <c r="H11" s="709">
        <v>2664.5250900000001</v>
      </c>
      <c r="I11" s="706">
        <v>26094.39416</v>
      </c>
      <c r="J11" s="707">
        <v>-2785.18917333336</v>
      </c>
      <c r="K11" s="714">
        <v>0.82826199523800004</v>
      </c>
    </row>
    <row r="12" spans="1:11" ht="14.45" customHeight="1" thickBot="1" x14ac:dyDescent="0.25">
      <c r="A12" s="723" t="s">
        <v>338</v>
      </c>
      <c r="B12" s="701">
        <v>100</v>
      </c>
      <c r="C12" s="701">
        <v>89.326049999999995</v>
      </c>
      <c r="D12" s="702">
        <v>-10.673949999999</v>
      </c>
      <c r="E12" s="703">
        <v>0.89326050000000001</v>
      </c>
      <c r="F12" s="701">
        <v>100</v>
      </c>
      <c r="G12" s="702">
        <v>91.666666666666003</v>
      </c>
      <c r="H12" s="704">
        <v>7.3827499999999997</v>
      </c>
      <c r="I12" s="701">
        <v>73.535640000000001</v>
      </c>
      <c r="J12" s="702">
        <v>-18.131026666665999</v>
      </c>
      <c r="K12" s="705">
        <v>0.73535639999900004</v>
      </c>
    </row>
    <row r="13" spans="1:11" ht="14.45" customHeight="1" thickBot="1" x14ac:dyDescent="0.25">
      <c r="A13" s="723" t="s">
        <v>339</v>
      </c>
      <c r="B13" s="701">
        <v>25500</v>
      </c>
      <c r="C13" s="701">
        <v>26091.573530000001</v>
      </c>
      <c r="D13" s="702">
        <v>591.57353000004503</v>
      </c>
      <c r="E13" s="703">
        <v>1.0231989619599999</v>
      </c>
      <c r="F13" s="701">
        <v>26000</v>
      </c>
      <c r="G13" s="702">
        <v>23833.333333333299</v>
      </c>
      <c r="H13" s="704">
        <v>2430.6773699999999</v>
      </c>
      <c r="I13" s="701">
        <v>23727.15294</v>
      </c>
      <c r="J13" s="702">
        <v>-106.18039333335</v>
      </c>
      <c r="K13" s="705">
        <v>0.91258280538400005</v>
      </c>
    </row>
    <row r="14" spans="1:11" ht="14.45" customHeight="1" thickBot="1" x14ac:dyDescent="0.25">
      <c r="A14" s="723" t="s">
        <v>340</v>
      </c>
      <c r="B14" s="701">
        <v>2550</v>
      </c>
      <c r="C14" s="701">
        <v>2021.9446700000001</v>
      </c>
      <c r="D14" s="702">
        <v>-528.05532999999696</v>
      </c>
      <c r="E14" s="703">
        <v>0.79291947843099997</v>
      </c>
      <c r="F14" s="701">
        <v>2000</v>
      </c>
      <c r="G14" s="702">
        <v>1833.3333333333301</v>
      </c>
      <c r="H14" s="704">
        <v>133.97999999999999</v>
      </c>
      <c r="I14" s="701">
        <v>1677.76233</v>
      </c>
      <c r="J14" s="702">
        <v>-155.571003333335</v>
      </c>
      <c r="K14" s="705">
        <v>0.83888116499900001</v>
      </c>
    </row>
    <row r="15" spans="1:11" ht="14.45" customHeight="1" thickBot="1" x14ac:dyDescent="0.25">
      <c r="A15" s="723" t="s">
        <v>341</v>
      </c>
      <c r="B15" s="701">
        <v>4000</v>
      </c>
      <c r="C15" s="701">
        <v>3347.2561100000098</v>
      </c>
      <c r="D15" s="702">
        <v>-652.74388999999405</v>
      </c>
      <c r="E15" s="703">
        <v>0.8368140275</v>
      </c>
      <c r="F15" s="701">
        <v>3400</v>
      </c>
      <c r="G15" s="702">
        <v>3116.6666666666702</v>
      </c>
      <c r="H15" s="704">
        <v>92.484970000000004</v>
      </c>
      <c r="I15" s="701">
        <v>615.94324999999901</v>
      </c>
      <c r="J15" s="702">
        <v>-2500.7234166666699</v>
      </c>
      <c r="K15" s="705">
        <v>0.181159779411</v>
      </c>
    </row>
    <row r="16" spans="1:11" ht="14.45" customHeight="1" thickBot="1" x14ac:dyDescent="0.25">
      <c r="A16" s="723" t="s">
        <v>342</v>
      </c>
      <c r="B16" s="701">
        <v>0</v>
      </c>
      <c r="C16" s="701">
        <v>0.55200000000000005</v>
      </c>
      <c r="D16" s="702">
        <v>0.55200000000000005</v>
      </c>
      <c r="E16" s="711" t="s">
        <v>335</v>
      </c>
      <c r="F16" s="701">
        <v>5</v>
      </c>
      <c r="G16" s="702">
        <v>4.583333333333</v>
      </c>
      <c r="H16" s="704">
        <v>0</v>
      </c>
      <c r="I16" s="701">
        <v>0</v>
      </c>
      <c r="J16" s="702">
        <v>-4.583333333333</v>
      </c>
      <c r="K16" s="705">
        <v>0</v>
      </c>
    </row>
    <row r="17" spans="1:11" ht="14.45" customHeight="1" thickBot="1" x14ac:dyDescent="0.25">
      <c r="A17" s="722" t="s">
        <v>343</v>
      </c>
      <c r="B17" s="706">
        <v>2.074917878221</v>
      </c>
      <c r="C17" s="706">
        <v>7.8090000000000002</v>
      </c>
      <c r="D17" s="707">
        <v>5.734082121778</v>
      </c>
      <c r="E17" s="713">
        <v>3.763522442003</v>
      </c>
      <c r="F17" s="706">
        <v>10.831298655467</v>
      </c>
      <c r="G17" s="707">
        <v>9.9286904341779998</v>
      </c>
      <c r="H17" s="709">
        <v>0</v>
      </c>
      <c r="I17" s="706">
        <v>7.8089999999990001</v>
      </c>
      <c r="J17" s="707">
        <v>-2.1196904341780001</v>
      </c>
      <c r="K17" s="714">
        <v>0.72096617851599998</v>
      </c>
    </row>
    <row r="18" spans="1:11" ht="14.45" customHeight="1" thickBot="1" x14ac:dyDescent="0.25">
      <c r="A18" s="723" t="s">
        <v>344</v>
      </c>
      <c r="B18" s="701">
        <v>2.074917878221</v>
      </c>
      <c r="C18" s="701">
        <v>7.8090000000000002</v>
      </c>
      <c r="D18" s="702">
        <v>5.734082121778</v>
      </c>
      <c r="E18" s="703">
        <v>3.763522442003</v>
      </c>
      <c r="F18" s="701">
        <v>10.831298655467</v>
      </c>
      <c r="G18" s="702">
        <v>9.9286904341779998</v>
      </c>
      <c r="H18" s="704">
        <v>0</v>
      </c>
      <c r="I18" s="701">
        <v>7.8089999999990001</v>
      </c>
      <c r="J18" s="702">
        <v>-2.1196904341780001</v>
      </c>
      <c r="K18" s="705">
        <v>0.72096617851599998</v>
      </c>
    </row>
    <row r="19" spans="1:11" ht="14.45" customHeight="1" thickBot="1" x14ac:dyDescent="0.25">
      <c r="A19" s="722" t="s">
        <v>345</v>
      </c>
      <c r="B19" s="706">
        <v>3025.10974859115</v>
      </c>
      <c r="C19" s="706">
        <v>2996.7105900000101</v>
      </c>
      <c r="D19" s="707">
        <v>-28.399158591149</v>
      </c>
      <c r="E19" s="713">
        <v>0.99061218899400005</v>
      </c>
      <c r="F19" s="706">
        <v>3020</v>
      </c>
      <c r="G19" s="707">
        <v>2768.3333333333298</v>
      </c>
      <c r="H19" s="709">
        <v>223.06343000000001</v>
      </c>
      <c r="I19" s="706">
        <v>2637.0828099999999</v>
      </c>
      <c r="J19" s="707">
        <v>-131.250523333335</v>
      </c>
      <c r="K19" s="714">
        <v>0.87320622847600005</v>
      </c>
    </row>
    <row r="20" spans="1:11" ht="14.45" customHeight="1" thickBot="1" x14ac:dyDescent="0.25">
      <c r="A20" s="723" t="s">
        <v>346</v>
      </c>
      <c r="B20" s="701">
        <v>3</v>
      </c>
      <c r="C20" s="701">
        <v>0.62441999999999998</v>
      </c>
      <c r="D20" s="702">
        <v>-2.3755799999999998</v>
      </c>
      <c r="E20" s="703">
        <v>0.20813999999999999</v>
      </c>
      <c r="F20" s="701">
        <v>3</v>
      </c>
      <c r="G20" s="702">
        <v>2.75</v>
      </c>
      <c r="H20" s="704">
        <v>0</v>
      </c>
      <c r="I20" s="701">
        <v>1.03383</v>
      </c>
      <c r="J20" s="702">
        <v>-1.71617</v>
      </c>
      <c r="K20" s="705">
        <v>0.34460999999899999</v>
      </c>
    </row>
    <row r="21" spans="1:11" ht="14.45" customHeight="1" thickBot="1" x14ac:dyDescent="0.25">
      <c r="A21" s="723" t="s">
        <v>347</v>
      </c>
      <c r="B21" s="701">
        <v>35</v>
      </c>
      <c r="C21" s="701">
        <v>33.971170000000001</v>
      </c>
      <c r="D21" s="702">
        <v>-1.028829999999</v>
      </c>
      <c r="E21" s="703">
        <v>0.97060485714199995</v>
      </c>
      <c r="F21" s="701">
        <v>35</v>
      </c>
      <c r="G21" s="702">
        <v>32.083333333333002</v>
      </c>
      <c r="H21" s="704">
        <v>1.5106599999999999</v>
      </c>
      <c r="I21" s="701">
        <v>19.16816</v>
      </c>
      <c r="J21" s="702">
        <v>-12.915173333333</v>
      </c>
      <c r="K21" s="705">
        <v>0.54766171428499999</v>
      </c>
    </row>
    <row r="22" spans="1:11" ht="14.45" customHeight="1" thickBot="1" x14ac:dyDescent="0.25">
      <c r="A22" s="723" t="s">
        <v>348</v>
      </c>
      <c r="B22" s="701">
        <v>2887</v>
      </c>
      <c r="C22" s="701">
        <v>2890.78874000001</v>
      </c>
      <c r="D22" s="702">
        <v>3.7887400000050002</v>
      </c>
      <c r="E22" s="703">
        <v>1.001312344994</v>
      </c>
      <c r="F22" s="701">
        <v>2900</v>
      </c>
      <c r="G22" s="702">
        <v>2658.3333333333298</v>
      </c>
      <c r="H22" s="704">
        <v>214.65222</v>
      </c>
      <c r="I22" s="701">
        <v>2547.9433800000002</v>
      </c>
      <c r="J22" s="702">
        <v>-110.389953333335</v>
      </c>
      <c r="K22" s="705">
        <v>0.87860116551699996</v>
      </c>
    </row>
    <row r="23" spans="1:11" ht="14.45" customHeight="1" thickBot="1" x14ac:dyDescent="0.25">
      <c r="A23" s="723" t="s">
        <v>349</v>
      </c>
      <c r="B23" s="701">
        <v>30</v>
      </c>
      <c r="C23" s="701">
        <v>5.0849999999999999E-2</v>
      </c>
      <c r="D23" s="702">
        <v>-29.949149999999999</v>
      </c>
      <c r="E23" s="703">
        <v>1.6949999999999999E-3</v>
      </c>
      <c r="F23" s="701">
        <v>10</v>
      </c>
      <c r="G23" s="702">
        <v>9.1666666666659999</v>
      </c>
      <c r="H23" s="704">
        <v>0</v>
      </c>
      <c r="I23" s="701">
        <v>7.3471200000000003</v>
      </c>
      <c r="J23" s="702">
        <v>-1.8195466666660001</v>
      </c>
      <c r="K23" s="705">
        <v>0.73471200000000003</v>
      </c>
    </row>
    <row r="24" spans="1:11" ht="14.45" customHeight="1" thickBot="1" x14ac:dyDescent="0.25">
      <c r="A24" s="723" t="s">
        <v>350</v>
      </c>
      <c r="B24" s="701">
        <v>10</v>
      </c>
      <c r="C24" s="701">
        <v>10.403</v>
      </c>
      <c r="D24" s="702">
        <v>0.40300000000000002</v>
      </c>
      <c r="E24" s="703">
        <v>1.0403</v>
      </c>
      <c r="F24" s="701">
        <v>10</v>
      </c>
      <c r="G24" s="702">
        <v>9.1666666666659999</v>
      </c>
      <c r="H24" s="704">
        <v>1.7549999999999999</v>
      </c>
      <c r="I24" s="701">
        <v>19.225850000000001</v>
      </c>
      <c r="J24" s="702">
        <v>10.059183333332999</v>
      </c>
      <c r="K24" s="705">
        <v>1.922585</v>
      </c>
    </row>
    <row r="25" spans="1:11" ht="14.45" customHeight="1" thickBot="1" x14ac:dyDescent="0.25">
      <c r="A25" s="723" t="s">
        <v>351</v>
      </c>
      <c r="B25" s="701">
        <v>60</v>
      </c>
      <c r="C25" s="701">
        <v>58.957430000000002</v>
      </c>
      <c r="D25" s="702">
        <v>-1.0425699999989999</v>
      </c>
      <c r="E25" s="703">
        <v>0.98262383333299996</v>
      </c>
      <c r="F25" s="701">
        <v>60</v>
      </c>
      <c r="G25" s="702">
        <v>55</v>
      </c>
      <c r="H25" s="704">
        <v>5.1455500000000001</v>
      </c>
      <c r="I25" s="701">
        <v>42.364469999999997</v>
      </c>
      <c r="J25" s="702">
        <v>-12.635529999999999</v>
      </c>
      <c r="K25" s="705">
        <v>0.70607449999899996</v>
      </c>
    </row>
    <row r="26" spans="1:11" ht="14.45" customHeight="1" thickBot="1" x14ac:dyDescent="0.25">
      <c r="A26" s="723" t="s">
        <v>352</v>
      </c>
      <c r="B26" s="701">
        <v>0.10974859115500001</v>
      </c>
      <c r="C26" s="701">
        <v>1.9149799999999999</v>
      </c>
      <c r="D26" s="702">
        <v>1.805231408844</v>
      </c>
      <c r="E26" s="703">
        <v>17.448788907847</v>
      </c>
      <c r="F26" s="701">
        <v>2</v>
      </c>
      <c r="G26" s="702">
        <v>1.833333333333</v>
      </c>
      <c r="H26" s="704">
        <v>0</v>
      </c>
      <c r="I26" s="701">
        <v>0</v>
      </c>
      <c r="J26" s="702">
        <v>-1.833333333333</v>
      </c>
      <c r="K26" s="705">
        <v>0</v>
      </c>
    </row>
    <row r="27" spans="1:11" ht="14.45" customHeight="1" thickBot="1" x14ac:dyDescent="0.25">
      <c r="A27" s="722" t="s">
        <v>353</v>
      </c>
      <c r="B27" s="706">
        <v>123.07749357046301</v>
      </c>
      <c r="C27" s="706">
        <v>121.21550000000001</v>
      </c>
      <c r="D27" s="707">
        <v>-1.8619935704620001</v>
      </c>
      <c r="E27" s="713">
        <v>0.984871372365</v>
      </c>
      <c r="F27" s="706">
        <v>121.459250392652</v>
      </c>
      <c r="G27" s="707">
        <v>111.33764619326401</v>
      </c>
      <c r="H27" s="709">
        <v>13.738490000000001</v>
      </c>
      <c r="I27" s="706">
        <v>133.14818</v>
      </c>
      <c r="J27" s="707">
        <v>21.810533806734998</v>
      </c>
      <c r="K27" s="714">
        <v>1.096237458814</v>
      </c>
    </row>
    <row r="28" spans="1:11" ht="14.45" customHeight="1" thickBot="1" x14ac:dyDescent="0.25">
      <c r="A28" s="723" t="s">
        <v>354</v>
      </c>
      <c r="B28" s="701">
        <v>105.638757607873</v>
      </c>
      <c r="C28" s="701">
        <v>111.98956</v>
      </c>
      <c r="D28" s="702">
        <v>6.350802392127</v>
      </c>
      <c r="E28" s="703">
        <v>1.0601181094500001</v>
      </c>
      <c r="F28" s="701">
        <v>111.980232338272</v>
      </c>
      <c r="G28" s="702">
        <v>102.64854631008301</v>
      </c>
      <c r="H28" s="704">
        <v>12.89753</v>
      </c>
      <c r="I28" s="701">
        <v>122.98739999999999</v>
      </c>
      <c r="J28" s="702">
        <v>20.338853689916998</v>
      </c>
      <c r="K28" s="705">
        <v>1.098295631576</v>
      </c>
    </row>
    <row r="29" spans="1:11" ht="14.45" customHeight="1" thickBot="1" x14ac:dyDescent="0.25">
      <c r="A29" s="723" t="s">
        <v>355</v>
      </c>
      <c r="B29" s="701">
        <v>17.438735962589998</v>
      </c>
      <c r="C29" s="701">
        <v>9.2259399999999996</v>
      </c>
      <c r="D29" s="702">
        <v>-8.2127959625890004</v>
      </c>
      <c r="E29" s="703">
        <v>0.52904866612900003</v>
      </c>
      <c r="F29" s="701">
        <v>9.4790180543799991</v>
      </c>
      <c r="G29" s="702">
        <v>8.6890998831809991</v>
      </c>
      <c r="H29" s="704">
        <v>0.84096000000000004</v>
      </c>
      <c r="I29" s="701">
        <v>10.160780000000001</v>
      </c>
      <c r="J29" s="702">
        <v>1.471680116818</v>
      </c>
      <c r="K29" s="705">
        <v>1.0719232669150001</v>
      </c>
    </row>
    <row r="30" spans="1:11" ht="14.45" customHeight="1" thickBot="1" x14ac:dyDescent="0.25">
      <c r="A30" s="722" t="s">
        <v>356</v>
      </c>
      <c r="B30" s="706">
        <v>265.64888197023402</v>
      </c>
      <c r="C30" s="706">
        <v>276.68509000000103</v>
      </c>
      <c r="D30" s="707">
        <v>11.036208029766</v>
      </c>
      <c r="E30" s="713">
        <v>1.0415443420949999</v>
      </c>
      <c r="F30" s="706">
        <v>251.227668252504</v>
      </c>
      <c r="G30" s="707">
        <v>230.29202923146201</v>
      </c>
      <c r="H30" s="709">
        <v>13.10478</v>
      </c>
      <c r="I30" s="706">
        <v>200.44617</v>
      </c>
      <c r="J30" s="707">
        <v>-29.845859231462001</v>
      </c>
      <c r="K30" s="714">
        <v>0.79786661793299996</v>
      </c>
    </row>
    <row r="31" spans="1:11" ht="14.45" customHeight="1" thickBot="1" x14ac:dyDescent="0.25">
      <c r="A31" s="723" t="s">
        <v>357</v>
      </c>
      <c r="B31" s="701">
        <v>0</v>
      </c>
      <c r="C31" s="701">
        <v>10.12256</v>
      </c>
      <c r="D31" s="702">
        <v>10.12256</v>
      </c>
      <c r="E31" s="711" t="s">
        <v>329</v>
      </c>
      <c r="F31" s="701">
        <v>0</v>
      </c>
      <c r="G31" s="702">
        <v>0</v>
      </c>
      <c r="H31" s="704">
        <v>0</v>
      </c>
      <c r="I31" s="701">
        <v>5.5267799999990004</v>
      </c>
      <c r="J31" s="702">
        <v>5.5267799999990004</v>
      </c>
      <c r="K31" s="712" t="s">
        <v>329</v>
      </c>
    </row>
    <row r="32" spans="1:11" ht="14.45" customHeight="1" thickBot="1" x14ac:dyDescent="0.25">
      <c r="A32" s="723" t="s">
        <v>358</v>
      </c>
      <c r="B32" s="701">
        <v>10</v>
      </c>
      <c r="C32" s="701">
        <v>9.0457199999999993</v>
      </c>
      <c r="D32" s="702">
        <v>-0.95427999999900004</v>
      </c>
      <c r="E32" s="703">
        <v>0.90457200000000004</v>
      </c>
      <c r="F32" s="701">
        <v>10</v>
      </c>
      <c r="G32" s="702">
        <v>9.1666666666659999</v>
      </c>
      <c r="H32" s="704">
        <v>0.52578999999999998</v>
      </c>
      <c r="I32" s="701">
        <v>7.4856599999990001</v>
      </c>
      <c r="J32" s="702">
        <v>-1.681006666666</v>
      </c>
      <c r="K32" s="705">
        <v>0.74856599999999995</v>
      </c>
    </row>
    <row r="33" spans="1:11" ht="14.45" customHeight="1" thickBot="1" x14ac:dyDescent="0.25">
      <c r="A33" s="723" t="s">
        <v>359</v>
      </c>
      <c r="B33" s="701">
        <v>39.791247337214003</v>
      </c>
      <c r="C33" s="701">
        <v>47.474809999999998</v>
      </c>
      <c r="D33" s="702">
        <v>7.6835626627850004</v>
      </c>
      <c r="E33" s="703">
        <v>1.1930968033660001</v>
      </c>
      <c r="F33" s="701">
        <v>45</v>
      </c>
      <c r="G33" s="702">
        <v>41.25</v>
      </c>
      <c r="H33" s="704">
        <v>1.452</v>
      </c>
      <c r="I33" s="701">
        <v>32.736049999999999</v>
      </c>
      <c r="J33" s="702">
        <v>-8.5139499999999995</v>
      </c>
      <c r="K33" s="705">
        <v>0.727467777777</v>
      </c>
    </row>
    <row r="34" spans="1:11" ht="14.45" customHeight="1" thickBot="1" x14ac:dyDescent="0.25">
      <c r="A34" s="723" t="s">
        <v>360</v>
      </c>
      <c r="B34" s="701">
        <v>35</v>
      </c>
      <c r="C34" s="701">
        <v>35.098269999999999</v>
      </c>
      <c r="D34" s="702">
        <v>9.8269999999999996E-2</v>
      </c>
      <c r="E34" s="703">
        <v>1.002807714285</v>
      </c>
      <c r="F34" s="701">
        <v>35</v>
      </c>
      <c r="G34" s="702">
        <v>32.083333333333002</v>
      </c>
      <c r="H34" s="704">
        <v>3.0229200000000001</v>
      </c>
      <c r="I34" s="701">
        <v>34.449509999999997</v>
      </c>
      <c r="J34" s="702">
        <v>2.366176666666</v>
      </c>
      <c r="K34" s="705">
        <v>0.98427171428500004</v>
      </c>
    </row>
    <row r="35" spans="1:11" ht="14.45" customHeight="1" thickBot="1" x14ac:dyDescent="0.25">
      <c r="A35" s="723" t="s">
        <v>361</v>
      </c>
      <c r="B35" s="701">
        <v>5.4382415608269996</v>
      </c>
      <c r="C35" s="701">
        <v>5.2190700000000003</v>
      </c>
      <c r="D35" s="702">
        <v>-0.21917156082700001</v>
      </c>
      <c r="E35" s="703">
        <v>0.95969808284900004</v>
      </c>
      <c r="F35" s="701">
        <v>5.5478354119929998</v>
      </c>
      <c r="G35" s="702">
        <v>5.0855157943269997</v>
      </c>
      <c r="H35" s="704">
        <v>0</v>
      </c>
      <c r="I35" s="701">
        <v>14.750360000000001</v>
      </c>
      <c r="J35" s="702">
        <v>9.6648442056720008</v>
      </c>
      <c r="K35" s="705">
        <v>2.6587594808800001</v>
      </c>
    </row>
    <row r="36" spans="1:11" ht="14.45" customHeight="1" thickBot="1" x14ac:dyDescent="0.25">
      <c r="A36" s="723" t="s">
        <v>362</v>
      </c>
      <c r="B36" s="701">
        <v>6.1872181348000002E-2</v>
      </c>
      <c r="C36" s="701">
        <v>5.1999999999999998E-2</v>
      </c>
      <c r="D36" s="702">
        <v>-9.8721813479999993E-3</v>
      </c>
      <c r="E36" s="703">
        <v>0.84044232588400003</v>
      </c>
      <c r="F36" s="701">
        <v>0</v>
      </c>
      <c r="G36" s="702">
        <v>0</v>
      </c>
      <c r="H36" s="704">
        <v>0</v>
      </c>
      <c r="I36" s="701">
        <v>0</v>
      </c>
      <c r="J36" s="702">
        <v>0</v>
      </c>
      <c r="K36" s="712" t="s">
        <v>329</v>
      </c>
    </row>
    <row r="37" spans="1:11" ht="14.45" customHeight="1" thickBot="1" x14ac:dyDescent="0.25">
      <c r="A37" s="723" t="s">
        <v>363</v>
      </c>
      <c r="B37" s="701">
        <v>0</v>
      </c>
      <c r="C37" s="701">
        <v>1.6168499999999999</v>
      </c>
      <c r="D37" s="702">
        <v>1.6168499999999999</v>
      </c>
      <c r="E37" s="711" t="s">
        <v>329</v>
      </c>
      <c r="F37" s="701">
        <v>0</v>
      </c>
      <c r="G37" s="702">
        <v>0</v>
      </c>
      <c r="H37" s="704">
        <v>0.23474</v>
      </c>
      <c r="I37" s="701">
        <v>1.7605500000000001</v>
      </c>
      <c r="J37" s="702">
        <v>1.7605500000000001</v>
      </c>
      <c r="K37" s="712" t="s">
        <v>329</v>
      </c>
    </row>
    <row r="38" spans="1:11" ht="14.45" customHeight="1" thickBot="1" x14ac:dyDescent="0.25">
      <c r="A38" s="723" t="s">
        <v>364</v>
      </c>
      <c r="B38" s="701">
        <v>1.0811583168279999</v>
      </c>
      <c r="C38" s="701">
        <v>3.2497500000000001</v>
      </c>
      <c r="D38" s="702">
        <v>2.1685916831709999</v>
      </c>
      <c r="E38" s="703">
        <v>3.0058040061439999</v>
      </c>
      <c r="F38" s="701">
        <v>0</v>
      </c>
      <c r="G38" s="702">
        <v>0</v>
      </c>
      <c r="H38" s="704">
        <v>6.8070000000000006E-2</v>
      </c>
      <c r="I38" s="701">
        <v>0.97566999999899995</v>
      </c>
      <c r="J38" s="702">
        <v>0.97566999999899995</v>
      </c>
      <c r="K38" s="712" t="s">
        <v>329</v>
      </c>
    </row>
    <row r="39" spans="1:11" ht="14.45" customHeight="1" thickBot="1" x14ac:dyDescent="0.25">
      <c r="A39" s="723" t="s">
        <v>365</v>
      </c>
      <c r="B39" s="701">
        <v>109.276362574015</v>
      </c>
      <c r="C39" s="701">
        <v>97.31071</v>
      </c>
      <c r="D39" s="702">
        <v>-11.965652574013999</v>
      </c>
      <c r="E39" s="703">
        <v>0.89050099863999999</v>
      </c>
      <c r="F39" s="701">
        <v>90.679832840510997</v>
      </c>
      <c r="G39" s="702">
        <v>83.123180103801005</v>
      </c>
      <c r="H39" s="704">
        <v>2.4023500000000002</v>
      </c>
      <c r="I39" s="701">
        <v>39.831530000000001</v>
      </c>
      <c r="J39" s="702">
        <v>-43.291650103800997</v>
      </c>
      <c r="K39" s="705">
        <v>0.43925455917</v>
      </c>
    </row>
    <row r="40" spans="1:11" ht="14.45" customHeight="1" thickBot="1" x14ac:dyDescent="0.25">
      <c r="A40" s="723" t="s">
        <v>366</v>
      </c>
      <c r="B40" s="701">
        <v>0</v>
      </c>
      <c r="C40" s="701">
        <v>0</v>
      </c>
      <c r="D40" s="702">
        <v>0</v>
      </c>
      <c r="E40" s="711" t="s">
        <v>329</v>
      </c>
      <c r="F40" s="701">
        <v>0</v>
      </c>
      <c r="G40" s="702">
        <v>0</v>
      </c>
      <c r="H40" s="704">
        <v>0</v>
      </c>
      <c r="I40" s="701">
        <v>6.3677999999999999</v>
      </c>
      <c r="J40" s="702">
        <v>6.3677999999999999</v>
      </c>
      <c r="K40" s="712" t="s">
        <v>335</v>
      </c>
    </row>
    <row r="41" spans="1:11" ht="14.45" customHeight="1" thickBot="1" x14ac:dyDescent="0.25">
      <c r="A41" s="723" t="s">
        <v>367</v>
      </c>
      <c r="B41" s="701">
        <v>0</v>
      </c>
      <c r="C41" s="701">
        <v>2.9647100000000002</v>
      </c>
      <c r="D41" s="702">
        <v>2.9647100000000002</v>
      </c>
      <c r="E41" s="711" t="s">
        <v>335</v>
      </c>
      <c r="F41" s="701">
        <v>0</v>
      </c>
      <c r="G41" s="702">
        <v>0</v>
      </c>
      <c r="H41" s="704">
        <v>0</v>
      </c>
      <c r="I41" s="701">
        <v>0</v>
      </c>
      <c r="J41" s="702">
        <v>0</v>
      </c>
      <c r="K41" s="712" t="s">
        <v>329</v>
      </c>
    </row>
    <row r="42" spans="1:11" ht="14.45" customHeight="1" thickBot="1" x14ac:dyDescent="0.25">
      <c r="A42" s="723" t="s">
        <v>368</v>
      </c>
      <c r="B42" s="701">
        <v>65</v>
      </c>
      <c r="C42" s="701">
        <v>64.530640000000005</v>
      </c>
      <c r="D42" s="702">
        <v>-0.46935999999900002</v>
      </c>
      <c r="E42" s="703">
        <v>0.99277907692300005</v>
      </c>
      <c r="F42" s="701">
        <v>65</v>
      </c>
      <c r="G42" s="702">
        <v>59.583333333333002</v>
      </c>
      <c r="H42" s="704">
        <v>5.3989099999999999</v>
      </c>
      <c r="I42" s="701">
        <v>56.562260000000002</v>
      </c>
      <c r="J42" s="702">
        <v>-3.0210733333330002</v>
      </c>
      <c r="K42" s="705">
        <v>0.87018861538400005</v>
      </c>
    </row>
    <row r="43" spans="1:11" ht="14.45" customHeight="1" thickBot="1" x14ac:dyDescent="0.25">
      <c r="A43" s="722" t="s">
        <v>369</v>
      </c>
      <c r="B43" s="706">
        <v>71.667624373644998</v>
      </c>
      <c r="C43" s="706">
        <v>18.293859999999999</v>
      </c>
      <c r="D43" s="707">
        <v>-53.373764373645002</v>
      </c>
      <c r="E43" s="713">
        <v>0.255259751664</v>
      </c>
      <c r="F43" s="706">
        <v>15.530752537715999</v>
      </c>
      <c r="G43" s="707">
        <v>14.236523159573</v>
      </c>
      <c r="H43" s="709">
        <v>0.10244</v>
      </c>
      <c r="I43" s="706">
        <v>16.61908</v>
      </c>
      <c r="J43" s="707">
        <v>2.382556840426</v>
      </c>
      <c r="K43" s="714">
        <v>1.07007564248</v>
      </c>
    </row>
    <row r="44" spans="1:11" ht="14.45" customHeight="1" thickBot="1" x14ac:dyDescent="0.25">
      <c r="A44" s="723" t="s">
        <v>370</v>
      </c>
      <c r="B44" s="701">
        <v>7.2579347701710004</v>
      </c>
      <c r="C44" s="701">
        <v>14.51516</v>
      </c>
      <c r="D44" s="702">
        <v>7.2572252298280002</v>
      </c>
      <c r="E44" s="703">
        <v>1.9999022393599999</v>
      </c>
      <c r="F44" s="701">
        <v>3.766034692161</v>
      </c>
      <c r="G44" s="702">
        <v>3.4521984678140001</v>
      </c>
      <c r="H44" s="704">
        <v>0</v>
      </c>
      <c r="I44" s="701">
        <v>13.55607</v>
      </c>
      <c r="J44" s="702">
        <v>10.103871532185</v>
      </c>
      <c r="K44" s="705">
        <v>3.5995605744720001</v>
      </c>
    </row>
    <row r="45" spans="1:11" ht="14.45" customHeight="1" thickBot="1" x14ac:dyDescent="0.25">
      <c r="A45" s="723" t="s">
        <v>371</v>
      </c>
      <c r="B45" s="701">
        <v>61.806650850251998</v>
      </c>
      <c r="C45" s="701">
        <v>1.4819</v>
      </c>
      <c r="D45" s="702">
        <v>-60.324750850252002</v>
      </c>
      <c r="E45" s="703">
        <v>2.3976384088E-2</v>
      </c>
      <c r="F45" s="701">
        <v>1.292270136145</v>
      </c>
      <c r="G45" s="702">
        <v>1.184580958133</v>
      </c>
      <c r="H45" s="704">
        <v>0</v>
      </c>
      <c r="I45" s="701">
        <v>1.4590000000000001</v>
      </c>
      <c r="J45" s="702">
        <v>0.27441904186600002</v>
      </c>
      <c r="K45" s="705">
        <v>1.1290209060709999</v>
      </c>
    </row>
    <row r="46" spans="1:11" ht="14.45" customHeight="1" thickBot="1" x14ac:dyDescent="0.25">
      <c r="A46" s="723" t="s">
        <v>372</v>
      </c>
      <c r="B46" s="701">
        <v>2.603038753221</v>
      </c>
      <c r="C46" s="701">
        <v>2.2968000000000002</v>
      </c>
      <c r="D46" s="702">
        <v>-0.30623875322100003</v>
      </c>
      <c r="E46" s="703">
        <v>0.88235336379700002</v>
      </c>
      <c r="F46" s="701">
        <v>1.685033427699</v>
      </c>
      <c r="G46" s="702">
        <v>1.544613975391</v>
      </c>
      <c r="H46" s="704">
        <v>0.10244</v>
      </c>
      <c r="I46" s="701">
        <v>1.6040099999999999</v>
      </c>
      <c r="J46" s="702">
        <v>5.9396024608000003E-2</v>
      </c>
      <c r="K46" s="705">
        <v>0.95191583361599996</v>
      </c>
    </row>
    <row r="47" spans="1:11" ht="14.45" customHeight="1" thickBot="1" x14ac:dyDescent="0.25">
      <c r="A47" s="723" t="s">
        <v>373</v>
      </c>
      <c r="B47" s="701">
        <v>0</v>
      </c>
      <c r="C47" s="701">
        <v>0</v>
      </c>
      <c r="D47" s="702">
        <v>0</v>
      </c>
      <c r="E47" s="703">
        <v>1</v>
      </c>
      <c r="F47" s="701">
        <v>8.7874142817089993</v>
      </c>
      <c r="G47" s="702">
        <v>8.0551297582339991</v>
      </c>
      <c r="H47" s="704">
        <v>0</v>
      </c>
      <c r="I47" s="701">
        <v>0</v>
      </c>
      <c r="J47" s="702">
        <v>-8.0551297582339991</v>
      </c>
      <c r="K47" s="705">
        <v>0</v>
      </c>
    </row>
    <row r="48" spans="1:11" ht="14.45" customHeight="1" thickBot="1" x14ac:dyDescent="0.25">
      <c r="A48" s="722" t="s">
        <v>374</v>
      </c>
      <c r="B48" s="706">
        <v>155.376430484792</v>
      </c>
      <c r="C48" s="706">
        <v>52.301819999999999</v>
      </c>
      <c r="D48" s="707">
        <v>-103.074610484792</v>
      </c>
      <c r="E48" s="713">
        <v>0.33661360244100003</v>
      </c>
      <c r="F48" s="706">
        <v>38</v>
      </c>
      <c r="G48" s="707">
        <v>34.833333333333002</v>
      </c>
      <c r="H48" s="709">
        <v>4.0544599999999997</v>
      </c>
      <c r="I48" s="706">
        <v>48.524619999999999</v>
      </c>
      <c r="J48" s="707">
        <v>13.691286666666</v>
      </c>
      <c r="K48" s="714">
        <v>1.2769636842100001</v>
      </c>
    </row>
    <row r="49" spans="1:11" ht="14.45" customHeight="1" thickBot="1" x14ac:dyDescent="0.25">
      <c r="A49" s="723" t="s">
        <v>375</v>
      </c>
      <c r="B49" s="701">
        <v>117.376430484792</v>
      </c>
      <c r="C49" s="701">
        <v>13.98274</v>
      </c>
      <c r="D49" s="702">
        <v>-103.393690484792</v>
      </c>
      <c r="E49" s="703">
        <v>0.11912732345099999</v>
      </c>
      <c r="F49" s="701">
        <v>0</v>
      </c>
      <c r="G49" s="702">
        <v>0</v>
      </c>
      <c r="H49" s="704">
        <v>0.62436999999999998</v>
      </c>
      <c r="I49" s="701">
        <v>14.042009999999999</v>
      </c>
      <c r="J49" s="702">
        <v>14.042009999999999</v>
      </c>
      <c r="K49" s="712" t="s">
        <v>329</v>
      </c>
    </row>
    <row r="50" spans="1:11" ht="14.45" customHeight="1" thickBot="1" x14ac:dyDescent="0.25">
      <c r="A50" s="723" t="s">
        <v>376</v>
      </c>
      <c r="B50" s="701">
        <v>0</v>
      </c>
      <c r="C50" s="701">
        <v>0.89056999999999997</v>
      </c>
      <c r="D50" s="702">
        <v>0.89056999999999997</v>
      </c>
      <c r="E50" s="711" t="s">
        <v>329</v>
      </c>
      <c r="F50" s="701">
        <v>0</v>
      </c>
      <c r="G50" s="702">
        <v>0</v>
      </c>
      <c r="H50" s="704">
        <v>0</v>
      </c>
      <c r="I50" s="701">
        <v>0</v>
      </c>
      <c r="J50" s="702">
        <v>0</v>
      </c>
      <c r="K50" s="712" t="s">
        <v>329</v>
      </c>
    </row>
    <row r="51" spans="1:11" ht="14.45" customHeight="1" thickBot="1" x14ac:dyDescent="0.25">
      <c r="A51" s="723" t="s">
        <v>377</v>
      </c>
      <c r="B51" s="701">
        <v>1</v>
      </c>
      <c r="C51" s="701">
        <v>0.46283000000000002</v>
      </c>
      <c r="D51" s="702">
        <v>-0.53716999999899995</v>
      </c>
      <c r="E51" s="703">
        <v>0.46283000000000002</v>
      </c>
      <c r="F51" s="701">
        <v>1</v>
      </c>
      <c r="G51" s="702">
        <v>0.91666666666600005</v>
      </c>
      <c r="H51" s="704">
        <v>0.30854999999999999</v>
      </c>
      <c r="I51" s="701">
        <v>0.88624000000000003</v>
      </c>
      <c r="J51" s="702">
        <v>-3.0426666666E-2</v>
      </c>
      <c r="K51" s="705">
        <v>0.88624000000000003</v>
      </c>
    </row>
    <row r="52" spans="1:11" ht="14.45" customHeight="1" thickBot="1" x14ac:dyDescent="0.25">
      <c r="A52" s="723" t="s">
        <v>378</v>
      </c>
      <c r="B52" s="701">
        <v>37</v>
      </c>
      <c r="C52" s="701">
        <v>36.965679999999999</v>
      </c>
      <c r="D52" s="702">
        <v>-3.4319999998999998E-2</v>
      </c>
      <c r="E52" s="703">
        <v>0.99907243243199995</v>
      </c>
      <c r="F52" s="701">
        <v>37</v>
      </c>
      <c r="G52" s="702">
        <v>33.916666666666003</v>
      </c>
      <c r="H52" s="704">
        <v>3.12154</v>
      </c>
      <c r="I52" s="701">
        <v>33.59637</v>
      </c>
      <c r="J52" s="702">
        <v>-0.32029666666599999</v>
      </c>
      <c r="K52" s="705">
        <v>0.90800999999999998</v>
      </c>
    </row>
    <row r="53" spans="1:11" ht="14.45" customHeight="1" thickBot="1" x14ac:dyDescent="0.25">
      <c r="A53" s="722" t="s">
        <v>379</v>
      </c>
      <c r="B53" s="706">
        <v>0</v>
      </c>
      <c r="C53" s="706">
        <v>0</v>
      </c>
      <c r="D53" s="707">
        <v>0</v>
      </c>
      <c r="E53" s="713">
        <v>1</v>
      </c>
      <c r="F53" s="706">
        <v>0</v>
      </c>
      <c r="G53" s="707">
        <v>0</v>
      </c>
      <c r="H53" s="709">
        <v>0</v>
      </c>
      <c r="I53" s="706">
        <v>0.26400000000000001</v>
      </c>
      <c r="J53" s="707">
        <v>0.26400000000000001</v>
      </c>
      <c r="K53" s="710" t="s">
        <v>335</v>
      </c>
    </row>
    <row r="54" spans="1:11" ht="14.45" customHeight="1" thickBot="1" x14ac:dyDescent="0.25">
      <c r="A54" s="723" t="s">
        <v>380</v>
      </c>
      <c r="B54" s="701">
        <v>0</v>
      </c>
      <c r="C54" s="701">
        <v>0</v>
      </c>
      <c r="D54" s="702">
        <v>0</v>
      </c>
      <c r="E54" s="703">
        <v>1</v>
      </c>
      <c r="F54" s="701">
        <v>0</v>
      </c>
      <c r="G54" s="702">
        <v>0</v>
      </c>
      <c r="H54" s="704">
        <v>0</v>
      </c>
      <c r="I54" s="701">
        <v>0.26400000000000001</v>
      </c>
      <c r="J54" s="702">
        <v>0.26400000000000001</v>
      </c>
      <c r="K54" s="712" t="s">
        <v>335</v>
      </c>
    </row>
    <row r="55" spans="1:11" ht="14.45" customHeight="1" thickBot="1" x14ac:dyDescent="0.25">
      <c r="A55" s="721" t="s">
        <v>42</v>
      </c>
      <c r="B55" s="701">
        <v>2137.6502107545598</v>
      </c>
      <c r="C55" s="701">
        <v>2100.2399999999998</v>
      </c>
      <c r="D55" s="702">
        <v>-37.410210754555003</v>
      </c>
      <c r="E55" s="703">
        <v>0.98249937685400002</v>
      </c>
      <c r="F55" s="701">
        <v>2402.7935725477701</v>
      </c>
      <c r="G55" s="702">
        <v>2202.56077483545</v>
      </c>
      <c r="H55" s="704">
        <v>221.54499999999999</v>
      </c>
      <c r="I55" s="701">
        <v>2136.3429999999998</v>
      </c>
      <c r="J55" s="702">
        <v>-66.217774835453</v>
      </c>
      <c r="K55" s="705">
        <v>0.88910800511800003</v>
      </c>
    </row>
    <row r="56" spans="1:11" ht="14.45" customHeight="1" thickBot="1" x14ac:dyDescent="0.25">
      <c r="A56" s="722" t="s">
        <v>381</v>
      </c>
      <c r="B56" s="706">
        <v>2137.6502107545598</v>
      </c>
      <c r="C56" s="706">
        <v>2100.2399999999998</v>
      </c>
      <c r="D56" s="707">
        <v>-37.410210754555003</v>
      </c>
      <c r="E56" s="713">
        <v>0.98249937685400002</v>
      </c>
      <c r="F56" s="706">
        <v>2402.7935725477701</v>
      </c>
      <c r="G56" s="707">
        <v>2202.56077483545</v>
      </c>
      <c r="H56" s="709">
        <v>221.54499999999999</v>
      </c>
      <c r="I56" s="706">
        <v>2136.3429999999998</v>
      </c>
      <c r="J56" s="707">
        <v>-66.217774835453</v>
      </c>
      <c r="K56" s="714">
        <v>0.88910800511800003</v>
      </c>
    </row>
    <row r="57" spans="1:11" ht="14.45" customHeight="1" thickBot="1" x14ac:dyDescent="0.25">
      <c r="A57" s="723" t="s">
        <v>382</v>
      </c>
      <c r="B57" s="701">
        <v>586.06883792882104</v>
      </c>
      <c r="C57" s="701">
        <v>610.67800000000102</v>
      </c>
      <c r="D57" s="702">
        <v>24.609162071179998</v>
      </c>
      <c r="E57" s="703">
        <v>1.041990224489</v>
      </c>
      <c r="F57" s="701">
        <v>799.56787275158501</v>
      </c>
      <c r="G57" s="702">
        <v>732.93721668895296</v>
      </c>
      <c r="H57" s="704">
        <v>71.644999999999996</v>
      </c>
      <c r="I57" s="701">
        <v>781.92499999999995</v>
      </c>
      <c r="J57" s="702">
        <v>48.987783311046002</v>
      </c>
      <c r="K57" s="705">
        <v>0.977934490175</v>
      </c>
    </row>
    <row r="58" spans="1:11" ht="14.45" customHeight="1" thickBot="1" x14ac:dyDescent="0.25">
      <c r="A58" s="723" t="s">
        <v>383</v>
      </c>
      <c r="B58" s="701">
        <v>247.98111003702201</v>
      </c>
      <c r="C58" s="701">
        <v>261.87400000000002</v>
      </c>
      <c r="D58" s="702">
        <v>13.892889962978</v>
      </c>
      <c r="E58" s="703">
        <v>1.0560239848949999</v>
      </c>
      <c r="F58" s="701">
        <v>258.349328668037</v>
      </c>
      <c r="G58" s="702">
        <v>236.82021794570099</v>
      </c>
      <c r="H58" s="704">
        <v>20.47</v>
      </c>
      <c r="I58" s="701">
        <v>233.334</v>
      </c>
      <c r="J58" s="702">
        <v>-3.4862179457</v>
      </c>
      <c r="K58" s="705">
        <v>0.90317246498299997</v>
      </c>
    </row>
    <row r="59" spans="1:11" ht="14.45" customHeight="1" thickBot="1" x14ac:dyDescent="0.25">
      <c r="A59" s="723" t="s">
        <v>384</v>
      </c>
      <c r="B59" s="701">
        <v>1303.6002627887201</v>
      </c>
      <c r="C59" s="701">
        <v>1227.6880000000001</v>
      </c>
      <c r="D59" s="702">
        <v>-75.912262788712994</v>
      </c>
      <c r="E59" s="703">
        <v>0.94176722346899999</v>
      </c>
      <c r="F59" s="701">
        <v>1344.8763711281399</v>
      </c>
      <c r="G59" s="702">
        <v>1232.8033402008</v>
      </c>
      <c r="H59" s="704">
        <v>129.43</v>
      </c>
      <c r="I59" s="701">
        <v>1121.0840000000001</v>
      </c>
      <c r="J59" s="702">
        <v>-111.7193402008</v>
      </c>
      <c r="K59" s="705">
        <v>0.83359632458900002</v>
      </c>
    </row>
    <row r="60" spans="1:11" ht="14.45" customHeight="1" thickBot="1" x14ac:dyDescent="0.25">
      <c r="A60" s="724" t="s">
        <v>385</v>
      </c>
      <c r="B60" s="706">
        <v>4928.8218005385097</v>
      </c>
      <c r="C60" s="706">
        <v>6974.5857500000102</v>
      </c>
      <c r="D60" s="707">
        <v>2045.7639494615</v>
      </c>
      <c r="E60" s="713">
        <v>1.4150614553030001</v>
      </c>
      <c r="F60" s="706">
        <v>7347.5317473679297</v>
      </c>
      <c r="G60" s="707">
        <v>6735.2374350872697</v>
      </c>
      <c r="H60" s="709">
        <v>479.83316000000002</v>
      </c>
      <c r="I60" s="706">
        <v>6473.9959099999996</v>
      </c>
      <c r="J60" s="707">
        <v>-261.24152508727298</v>
      </c>
      <c r="K60" s="714">
        <v>0.88111166206500002</v>
      </c>
    </row>
    <row r="61" spans="1:11" ht="14.45" customHeight="1" thickBot="1" x14ac:dyDescent="0.25">
      <c r="A61" s="721" t="s">
        <v>45</v>
      </c>
      <c r="B61" s="701">
        <v>647.80166642035999</v>
      </c>
      <c r="C61" s="701">
        <v>426.72422000000103</v>
      </c>
      <c r="D61" s="702">
        <v>-221.07744642035999</v>
      </c>
      <c r="E61" s="703">
        <v>0.65872664755200006</v>
      </c>
      <c r="F61" s="701">
        <v>503.00481571716603</v>
      </c>
      <c r="G61" s="702">
        <v>461.08774774073601</v>
      </c>
      <c r="H61" s="704">
        <v>14.87621</v>
      </c>
      <c r="I61" s="701">
        <v>315.74999000000003</v>
      </c>
      <c r="J61" s="702">
        <v>-145.33775774073601</v>
      </c>
      <c r="K61" s="705">
        <v>0.62772756867099999</v>
      </c>
    </row>
    <row r="62" spans="1:11" ht="14.45" customHeight="1" thickBot="1" x14ac:dyDescent="0.25">
      <c r="A62" s="725" t="s">
        <v>386</v>
      </c>
      <c r="B62" s="701">
        <v>647.80166642035999</v>
      </c>
      <c r="C62" s="701">
        <v>426.72422000000103</v>
      </c>
      <c r="D62" s="702">
        <v>-221.07744642035999</v>
      </c>
      <c r="E62" s="703">
        <v>0.65872664755200006</v>
      </c>
      <c r="F62" s="701">
        <v>503.00481571716603</v>
      </c>
      <c r="G62" s="702">
        <v>461.08774774073601</v>
      </c>
      <c r="H62" s="704">
        <v>14.87621</v>
      </c>
      <c r="I62" s="701">
        <v>315.74999000000003</v>
      </c>
      <c r="J62" s="702">
        <v>-145.33775774073601</v>
      </c>
      <c r="K62" s="705">
        <v>0.62772756867099999</v>
      </c>
    </row>
    <row r="63" spans="1:11" ht="14.45" customHeight="1" thickBot="1" x14ac:dyDescent="0.25">
      <c r="A63" s="723" t="s">
        <v>387</v>
      </c>
      <c r="B63" s="701">
        <v>310.44188293385901</v>
      </c>
      <c r="C63" s="701">
        <v>201.50752</v>
      </c>
      <c r="D63" s="702">
        <v>-108.934362933858</v>
      </c>
      <c r="E63" s="703">
        <v>0.64909901362400002</v>
      </c>
      <c r="F63" s="701">
        <v>237.55134985197799</v>
      </c>
      <c r="G63" s="702">
        <v>217.75540403097901</v>
      </c>
      <c r="H63" s="704">
        <v>7.9618000000000002</v>
      </c>
      <c r="I63" s="701">
        <v>170.9836</v>
      </c>
      <c r="J63" s="702">
        <v>-46.771804030978998</v>
      </c>
      <c r="K63" s="705">
        <v>0.71977532481499995</v>
      </c>
    </row>
    <row r="64" spans="1:11" ht="14.45" customHeight="1" thickBot="1" x14ac:dyDescent="0.25">
      <c r="A64" s="723" t="s">
        <v>388</v>
      </c>
      <c r="B64" s="701">
        <v>6.7372405471299999</v>
      </c>
      <c r="C64" s="701">
        <v>4.3079999999999998</v>
      </c>
      <c r="D64" s="702">
        <v>-2.42924054713</v>
      </c>
      <c r="E64" s="703">
        <v>0.639430931679</v>
      </c>
      <c r="F64" s="701">
        <v>8.6980131309100006</v>
      </c>
      <c r="G64" s="702">
        <v>7.9731787033339998</v>
      </c>
      <c r="H64" s="704">
        <v>0</v>
      </c>
      <c r="I64" s="701">
        <v>0</v>
      </c>
      <c r="J64" s="702">
        <v>-7.9731787033339998</v>
      </c>
      <c r="K64" s="705">
        <v>0</v>
      </c>
    </row>
    <row r="65" spans="1:11" ht="14.45" customHeight="1" thickBot="1" x14ac:dyDescent="0.25">
      <c r="A65" s="723" t="s">
        <v>389</v>
      </c>
      <c r="B65" s="701">
        <v>194.52469407040499</v>
      </c>
      <c r="C65" s="701">
        <v>52.35933</v>
      </c>
      <c r="D65" s="702">
        <v>-142.16536407040499</v>
      </c>
      <c r="E65" s="703">
        <v>0.26916546636999999</v>
      </c>
      <c r="F65" s="701">
        <v>2.2697297526570002</v>
      </c>
      <c r="G65" s="702">
        <v>2.0805856066019999</v>
      </c>
      <c r="H65" s="704">
        <v>0</v>
      </c>
      <c r="I65" s="701">
        <v>94.585419999999004</v>
      </c>
      <c r="J65" s="702">
        <v>92.504834393395996</v>
      </c>
      <c r="K65" s="705">
        <v>41.672547090351003</v>
      </c>
    </row>
    <row r="66" spans="1:11" ht="14.45" customHeight="1" thickBot="1" x14ac:dyDescent="0.25">
      <c r="A66" s="723" t="s">
        <v>390</v>
      </c>
      <c r="B66" s="701">
        <v>69.532429585575002</v>
      </c>
      <c r="C66" s="701">
        <v>120.29103000000001</v>
      </c>
      <c r="D66" s="702">
        <v>50.758600414424002</v>
      </c>
      <c r="E66" s="703">
        <v>1.7299989474969999</v>
      </c>
      <c r="F66" s="701">
        <v>170.47526112386501</v>
      </c>
      <c r="G66" s="702">
        <v>156.268989363543</v>
      </c>
      <c r="H66" s="704">
        <v>3.6735600000000002</v>
      </c>
      <c r="I66" s="701">
        <v>9.3968600000000002</v>
      </c>
      <c r="J66" s="702">
        <v>-146.872129363543</v>
      </c>
      <c r="K66" s="705">
        <v>5.5121546304999998E-2</v>
      </c>
    </row>
    <row r="67" spans="1:11" ht="14.45" customHeight="1" thickBot="1" x14ac:dyDescent="0.25">
      <c r="A67" s="723" t="s">
        <v>391</v>
      </c>
      <c r="B67" s="701">
        <v>63.132380876589998</v>
      </c>
      <c r="C67" s="701">
        <v>48.258339999999997</v>
      </c>
      <c r="D67" s="702">
        <v>-14.87404087659</v>
      </c>
      <c r="E67" s="703">
        <v>0.76439917725100004</v>
      </c>
      <c r="F67" s="701">
        <v>36.836781988795003</v>
      </c>
      <c r="G67" s="702">
        <v>33.767050156395001</v>
      </c>
      <c r="H67" s="704">
        <v>3.24085</v>
      </c>
      <c r="I67" s="701">
        <v>39.453110000000002</v>
      </c>
      <c r="J67" s="702">
        <v>5.6860598436040002</v>
      </c>
      <c r="K67" s="705">
        <v>1.0710248797519999</v>
      </c>
    </row>
    <row r="68" spans="1:11" ht="14.45" customHeight="1" thickBot="1" x14ac:dyDescent="0.25">
      <c r="A68" s="723" t="s">
        <v>392</v>
      </c>
      <c r="B68" s="701">
        <v>3.4330384067990001</v>
      </c>
      <c r="C68" s="701">
        <v>0</v>
      </c>
      <c r="D68" s="702">
        <v>-3.4330384067990001</v>
      </c>
      <c r="E68" s="703">
        <v>0</v>
      </c>
      <c r="F68" s="701">
        <v>0</v>
      </c>
      <c r="G68" s="702">
        <v>0</v>
      </c>
      <c r="H68" s="704">
        <v>0</v>
      </c>
      <c r="I68" s="701">
        <v>1.331</v>
      </c>
      <c r="J68" s="702">
        <v>1.331</v>
      </c>
      <c r="K68" s="712" t="s">
        <v>335</v>
      </c>
    </row>
    <row r="69" spans="1:11" ht="14.45" customHeight="1" thickBot="1" x14ac:dyDescent="0.25">
      <c r="A69" s="723" t="s">
        <v>393</v>
      </c>
      <c r="B69" s="701">
        <v>0</v>
      </c>
      <c r="C69" s="701">
        <v>0</v>
      </c>
      <c r="D69" s="702">
        <v>0</v>
      </c>
      <c r="E69" s="703">
        <v>1</v>
      </c>
      <c r="F69" s="701">
        <v>2.4807257617339999</v>
      </c>
      <c r="G69" s="702">
        <v>2.2739986149220002</v>
      </c>
      <c r="H69" s="704">
        <v>0</v>
      </c>
      <c r="I69" s="701">
        <v>0</v>
      </c>
      <c r="J69" s="702">
        <v>-2.2739986149220002</v>
      </c>
      <c r="K69" s="705">
        <v>0</v>
      </c>
    </row>
    <row r="70" spans="1:11" ht="14.45" customHeight="1" thickBot="1" x14ac:dyDescent="0.25">
      <c r="A70" s="723" t="s">
        <v>394</v>
      </c>
      <c r="B70" s="701">
        <v>0</v>
      </c>
      <c r="C70" s="701">
        <v>0</v>
      </c>
      <c r="D70" s="702">
        <v>0</v>
      </c>
      <c r="E70" s="703">
        <v>1</v>
      </c>
      <c r="F70" s="701">
        <v>33.747740856476</v>
      </c>
      <c r="G70" s="702">
        <v>30.935429118436002</v>
      </c>
      <c r="H70" s="704">
        <v>0</v>
      </c>
      <c r="I70" s="701">
        <v>0</v>
      </c>
      <c r="J70" s="702">
        <v>-30.935429118436002</v>
      </c>
      <c r="K70" s="705">
        <v>0</v>
      </c>
    </row>
    <row r="71" spans="1:11" ht="14.45" customHeight="1" thickBot="1" x14ac:dyDescent="0.25">
      <c r="A71" s="723" t="s">
        <v>395</v>
      </c>
      <c r="B71" s="701">
        <v>0</v>
      </c>
      <c r="C71" s="701">
        <v>0</v>
      </c>
      <c r="D71" s="702">
        <v>0</v>
      </c>
      <c r="E71" s="703">
        <v>1</v>
      </c>
      <c r="F71" s="701">
        <v>10.945213250748999</v>
      </c>
      <c r="G71" s="702">
        <v>10.033112146520001</v>
      </c>
      <c r="H71" s="704">
        <v>0</v>
      </c>
      <c r="I71" s="701">
        <v>0</v>
      </c>
      <c r="J71" s="702">
        <v>-10.033112146520001</v>
      </c>
      <c r="K71" s="705">
        <v>0</v>
      </c>
    </row>
    <row r="72" spans="1:11" ht="14.45" customHeight="1" thickBot="1" x14ac:dyDescent="0.25">
      <c r="A72" s="726" t="s">
        <v>46</v>
      </c>
      <c r="B72" s="706">
        <v>0</v>
      </c>
      <c r="C72" s="706">
        <v>67.304360000000003</v>
      </c>
      <c r="D72" s="707">
        <v>67.304360000000003</v>
      </c>
      <c r="E72" s="708" t="s">
        <v>329</v>
      </c>
      <c r="F72" s="706">
        <v>0</v>
      </c>
      <c r="G72" s="707">
        <v>0</v>
      </c>
      <c r="H72" s="709">
        <v>2.9209999999999998</v>
      </c>
      <c r="I72" s="706">
        <v>58.235999999999002</v>
      </c>
      <c r="J72" s="707">
        <v>58.235999999999002</v>
      </c>
      <c r="K72" s="710" t="s">
        <v>329</v>
      </c>
    </row>
    <row r="73" spans="1:11" ht="14.45" customHeight="1" thickBot="1" x14ac:dyDescent="0.25">
      <c r="A73" s="722" t="s">
        <v>396</v>
      </c>
      <c r="B73" s="706">
        <v>0</v>
      </c>
      <c r="C73" s="706">
        <v>60.402000000000001</v>
      </c>
      <c r="D73" s="707">
        <v>60.402000000000001</v>
      </c>
      <c r="E73" s="708" t="s">
        <v>329</v>
      </c>
      <c r="F73" s="706">
        <v>0</v>
      </c>
      <c r="G73" s="707">
        <v>0</v>
      </c>
      <c r="H73" s="709">
        <v>2.9209999999999998</v>
      </c>
      <c r="I73" s="706">
        <v>49.918999999999002</v>
      </c>
      <c r="J73" s="707">
        <v>49.918999999999002</v>
      </c>
      <c r="K73" s="710" t="s">
        <v>329</v>
      </c>
    </row>
    <row r="74" spans="1:11" ht="14.45" customHeight="1" thickBot="1" x14ac:dyDescent="0.25">
      <c r="A74" s="723" t="s">
        <v>397</v>
      </c>
      <c r="B74" s="701">
        <v>0</v>
      </c>
      <c r="C74" s="701">
        <v>10.571999999999999</v>
      </c>
      <c r="D74" s="702">
        <v>10.571999999999999</v>
      </c>
      <c r="E74" s="711" t="s">
        <v>329</v>
      </c>
      <c r="F74" s="701">
        <v>0</v>
      </c>
      <c r="G74" s="702">
        <v>0</v>
      </c>
      <c r="H74" s="704">
        <v>2.9209999999999998</v>
      </c>
      <c r="I74" s="701">
        <v>14.254</v>
      </c>
      <c r="J74" s="702">
        <v>14.254</v>
      </c>
      <c r="K74" s="712" t="s">
        <v>329</v>
      </c>
    </row>
    <row r="75" spans="1:11" ht="14.45" customHeight="1" thickBot="1" x14ac:dyDescent="0.25">
      <c r="A75" s="723" t="s">
        <v>398</v>
      </c>
      <c r="B75" s="701">
        <v>0</v>
      </c>
      <c r="C75" s="701">
        <v>49.83</v>
      </c>
      <c r="D75" s="702">
        <v>49.83</v>
      </c>
      <c r="E75" s="711" t="s">
        <v>329</v>
      </c>
      <c r="F75" s="701">
        <v>0</v>
      </c>
      <c r="G75" s="702">
        <v>0</v>
      </c>
      <c r="H75" s="704">
        <v>0</v>
      </c>
      <c r="I75" s="701">
        <v>35.664999999998997</v>
      </c>
      <c r="J75" s="702">
        <v>35.664999999998997</v>
      </c>
      <c r="K75" s="712" t="s">
        <v>329</v>
      </c>
    </row>
    <row r="76" spans="1:11" ht="14.45" customHeight="1" thickBot="1" x14ac:dyDescent="0.25">
      <c r="A76" s="722" t="s">
        <v>399</v>
      </c>
      <c r="B76" s="706">
        <v>0</v>
      </c>
      <c r="C76" s="706">
        <v>6.9023599999999998</v>
      </c>
      <c r="D76" s="707">
        <v>6.9023599999999998</v>
      </c>
      <c r="E76" s="708" t="s">
        <v>329</v>
      </c>
      <c r="F76" s="706">
        <v>0</v>
      </c>
      <c r="G76" s="707">
        <v>0</v>
      </c>
      <c r="H76" s="709">
        <v>0</v>
      </c>
      <c r="I76" s="706">
        <v>8.3170000000000002</v>
      </c>
      <c r="J76" s="707">
        <v>8.3170000000000002</v>
      </c>
      <c r="K76" s="710" t="s">
        <v>329</v>
      </c>
    </row>
    <row r="77" spans="1:11" ht="14.45" customHeight="1" thickBot="1" x14ac:dyDescent="0.25">
      <c r="A77" s="723" t="s">
        <v>400</v>
      </c>
      <c r="B77" s="701">
        <v>0</v>
      </c>
      <c r="C77" s="701">
        <v>1.3759999999999999</v>
      </c>
      <c r="D77" s="702">
        <v>1.3759999999999999</v>
      </c>
      <c r="E77" s="711" t="s">
        <v>329</v>
      </c>
      <c r="F77" s="701">
        <v>0</v>
      </c>
      <c r="G77" s="702">
        <v>0</v>
      </c>
      <c r="H77" s="704">
        <v>0</v>
      </c>
      <c r="I77" s="701">
        <v>8.3170000000000002</v>
      </c>
      <c r="J77" s="702">
        <v>8.3170000000000002</v>
      </c>
      <c r="K77" s="712" t="s">
        <v>329</v>
      </c>
    </row>
    <row r="78" spans="1:11" ht="14.45" customHeight="1" thickBot="1" x14ac:dyDescent="0.25">
      <c r="A78" s="723" t="s">
        <v>401</v>
      </c>
      <c r="B78" s="701">
        <v>0</v>
      </c>
      <c r="C78" s="701">
        <v>5.5263600000000004</v>
      </c>
      <c r="D78" s="702">
        <v>5.5263600000000004</v>
      </c>
      <c r="E78" s="711" t="s">
        <v>335</v>
      </c>
      <c r="F78" s="701">
        <v>0</v>
      </c>
      <c r="G78" s="702">
        <v>0</v>
      </c>
      <c r="H78" s="704">
        <v>0</v>
      </c>
      <c r="I78" s="701">
        <v>0</v>
      </c>
      <c r="J78" s="702">
        <v>0</v>
      </c>
      <c r="K78" s="712" t="s">
        <v>329</v>
      </c>
    </row>
    <row r="79" spans="1:11" ht="14.45" customHeight="1" thickBot="1" x14ac:dyDescent="0.25">
      <c r="A79" s="721" t="s">
        <v>47</v>
      </c>
      <c r="B79" s="701">
        <v>4281.0201341181501</v>
      </c>
      <c r="C79" s="701">
        <v>6480.55717000001</v>
      </c>
      <c r="D79" s="702">
        <v>2199.53703588186</v>
      </c>
      <c r="E79" s="703">
        <v>1.5137880614829999</v>
      </c>
      <c r="F79" s="701">
        <v>6844.5269316507602</v>
      </c>
      <c r="G79" s="702">
        <v>6274.1496873465303</v>
      </c>
      <c r="H79" s="704">
        <v>462.03595000000001</v>
      </c>
      <c r="I79" s="701">
        <v>6100.0099200000004</v>
      </c>
      <c r="J79" s="702">
        <v>-174.13976734653701</v>
      </c>
      <c r="K79" s="705">
        <v>0.89122447481199996</v>
      </c>
    </row>
    <row r="80" spans="1:11" ht="14.45" customHeight="1" thickBot="1" x14ac:dyDescent="0.25">
      <c r="A80" s="722" t="s">
        <v>402</v>
      </c>
      <c r="B80" s="706">
        <v>84.459627977196007</v>
      </c>
      <c r="C80" s="706">
        <v>84.724869999999996</v>
      </c>
      <c r="D80" s="707">
        <v>0.26524202280300002</v>
      </c>
      <c r="E80" s="713">
        <v>1.0031404592840001</v>
      </c>
      <c r="F80" s="706">
        <v>86.350052456379998</v>
      </c>
      <c r="G80" s="707">
        <v>79.154214751682005</v>
      </c>
      <c r="H80" s="709">
        <v>7.9413900000000002</v>
      </c>
      <c r="I80" s="706">
        <v>80.458119999998999</v>
      </c>
      <c r="J80" s="707">
        <v>1.3039052483169999</v>
      </c>
      <c r="K80" s="714">
        <v>0.93176689198399998</v>
      </c>
    </row>
    <row r="81" spans="1:11" ht="14.45" customHeight="1" thickBot="1" x14ac:dyDescent="0.25">
      <c r="A81" s="723" t="s">
        <v>403</v>
      </c>
      <c r="B81" s="701">
        <v>53.834255390533997</v>
      </c>
      <c r="C81" s="701">
        <v>58.430599999999998</v>
      </c>
      <c r="D81" s="702">
        <v>4.5963446094649996</v>
      </c>
      <c r="E81" s="703">
        <v>1.0853795520359999</v>
      </c>
      <c r="F81" s="701">
        <v>59.927674020032001</v>
      </c>
      <c r="G81" s="702">
        <v>54.933701185030003</v>
      </c>
      <c r="H81" s="704">
        <v>5.3890000000000002</v>
      </c>
      <c r="I81" s="701">
        <v>53.047499999999999</v>
      </c>
      <c r="J81" s="702">
        <v>-1.88620118503</v>
      </c>
      <c r="K81" s="705">
        <v>0.88519203969500004</v>
      </c>
    </row>
    <row r="82" spans="1:11" ht="14.45" customHeight="1" thickBot="1" x14ac:dyDescent="0.25">
      <c r="A82" s="723" t="s">
        <v>404</v>
      </c>
      <c r="B82" s="701">
        <v>30.625372586661999</v>
      </c>
      <c r="C82" s="701">
        <v>26.294270000000001</v>
      </c>
      <c r="D82" s="702">
        <v>-4.3311025866610002</v>
      </c>
      <c r="E82" s="703">
        <v>0.85857796262200003</v>
      </c>
      <c r="F82" s="701">
        <v>26.422378436348001</v>
      </c>
      <c r="G82" s="702">
        <v>24.220513566651999</v>
      </c>
      <c r="H82" s="704">
        <v>2.5523899999999999</v>
      </c>
      <c r="I82" s="701">
        <v>27.410620000000002</v>
      </c>
      <c r="J82" s="702">
        <v>3.1901064333470002</v>
      </c>
      <c r="K82" s="705">
        <v>1.037401688346</v>
      </c>
    </row>
    <row r="83" spans="1:11" ht="14.45" customHeight="1" thickBot="1" x14ac:dyDescent="0.25">
      <c r="A83" s="722" t="s">
        <v>405</v>
      </c>
      <c r="B83" s="706">
        <v>25.364059069021</v>
      </c>
      <c r="C83" s="706">
        <v>24.236599999999999</v>
      </c>
      <c r="D83" s="707">
        <v>-1.127459069021</v>
      </c>
      <c r="E83" s="713">
        <v>0.95554894956000003</v>
      </c>
      <c r="F83" s="706">
        <v>23.768747346021001</v>
      </c>
      <c r="G83" s="707">
        <v>21.788018400519</v>
      </c>
      <c r="H83" s="709">
        <v>8.0400000000000003E-3</v>
      </c>
      <c r="I83" s="706">
        <v>23.937799999999999</v>
      </c>
      <c r="J83" s="707">
        <v>2.1497815994799998</v>
      </c>
      <c r="K83" s="714">
        <v>1.0071123922309999</v>
      </c>
    </row>
    <row r="84" spans="1:11" ht="14.45" customHeight="1" thickBot="1" x14ac:dyDescent="0.25">
      <c r="A84" s="723" t="s">
        <v>406</v>
      </c>
      <c r="B84" s="701">
        <v>20.443943661971002</v>
      </c>
      <c r="C84" s="701">
        <v>20.655000000000001</v>
      </c>
      <c r="D84" s="702">
        <v>0.211056338028</v>
      </c>
      <c r="E84" s="703">
        <v>1.010323660714</v>
      </c>
      <c r="F84" s="701">
        <v>19.999999999999002</v>
      </c>
      <c r="G84" s="702">
        <v>18.333333333333002</v>
      </c>
      <c r="H84" s="704">
        <v>0</v>
      </c>
      <c r="I84" s="701">
        <v>20.25</v>
      </c>
      <c r="J84" s="702">
        <v>1.9166666666659999</v>
      </c>
      <c r="K84" s="705">
        <v>1.0125</v>
      </c>
    </row>
    <row r="85" spans="1:11" ht="14.45" customHeight="1" thickBot="1" x14ac:dyDescent="0.25">
      <c r="A85" s="723" t="s">
        <v>407</v>
      </c>
      <c r="B85" s="701">
        <v>4.9201154070489999</v>
      </c>
      <c r="C85" s="701">
        <v>3.5815999999999999</v>
      </c>
      <c r="D85" s="702">
        <v>-1.338515407049</v>
      </c>
      <c r="E85" s="703">
        <v>0.72795040434699998</v>
      </c>
      <c r="F85" s="701">
        <v>3.7687473460219998</v>
      </c>
      <c r="G85" s="702">
        <v>3.4546850671859999</v>
      </c>
      <c r="H85" s="704">
        <v>8.0400000000000003E-3</v>
      </c>
      <c r="I85" s="701">
        <v>3.6878000000000002</v>
      </c>
      <c r="J85" s="702">
        <v>0.233114932813</v>
      </c>
      <c r="K85" s="705">
        <v>0.97852141876499998</v>
      </c>
    </row>
    <row r="86" spans="1:11" ht="14.45" customHeight="1" thickBot="1" x14ac:dyDescent="0.25">
      <c r="A86" s="722" t="s">
        <v>408</v>
      </c>
      <c r="B86" s="706">
        <v>0</v>
      </c>
      <c r="C86" s="706">
        <v>0.4</v>
      </c>
      <c r="D86" s="707">
        <v>0.4</v>
      </c>
      <c r="E86" s="708" t="s">
        <v>335</v>
      </c>
      <c r="F86" s="706">
        <v>0</v>
      </c>
      <c r="G86" s="707">
        <v>0</v>
      </c>
      <c r="H86" s="709">
        <v>0</v>
      </c>
      <c r="I86" s="706">
        <v>0</v>
      </c>
      <c r="J86" s="707">
        <v>0</v>
      </c>
      <c r="K86" s="710" t="s">
        <v>329</v>
      </c>
    </row>
    <row r="87" spans="1:11" ht="14.45" customHeight="1" thickBot="1" x14ac:dyDescent="0.25">
      <c r="A87" s="723" t="s">
        <v>409</v>
      </c>
      <c r="B87" s="701">
        <v>0</v>
      </c>
      <c r="C87" s="701">
        <v>0.4</v>
      </c>
      <c r="D87" s="702">
        <v>0.4</v>
      </c>
      <c r="E87" s="711" t="s">
        <v>335</v>
      </c>
      <c r="F87" s="701">
        <v>0</v>
      </c>
      <c r="G87" s="702">
        <v>0</v>
      </c>
      <c r="H87" s="704">
        <v>0</v>
      </c>
      <c r="I87" s="701">
        <v>0</v>
      </c>
      <c r="J87" s="702">
        <v>0</v>
      </c>
      <c r="K87" s="712" t="s">
        <v>329</v>
      </c>
    </row>
    <row r="88" spans="1:11" ht="14.45" customHeight="1" thickBot="1" x14ac:dyDescent="0.25">
      <c r="A88" s="722" t="s">
        <v>410</v>
      </c>
      <c r="B88" s="706">
        <v>633.04152757544398</v>
      </c>
      <c r="C88" s="706">
        <v>617.37078000000099</v>
      </c>
      <c r="D88" s="707">
        <v>-15.670747575442</v>
      </c>
      <c r="E88" s="713">
        <v>0.97524530873100002</v>
      </c>
      <c r="F88" s="706">
        <v>633.52599354997699</v>
      </c>
      <c r="G88" s="707">
        <v>580.73216075414598</v>
      </c>
      <c r="H88" s="709">
        <v>80.940439999999995</v>
      </c>
      <c r="I88" s="706">
        <v>757.51471999999899</v>
      </c>
      <c r="J88" s="707">
        <v>176.782559245854</v>
      </c>
      <c r="K88" s="714">
        <v>1.1957121376419999</v>
      </c>
    </row>
    <row r="89" spans="1:11" ht="14.45" customHeight="1" thickBot="1" x14ac:dyDescent="0.25">
      <c r="A89" s="723" t="s">
        <v>411</v>
      </c>
      <c r="B89" s="701">
        <v>525.13675874411899</v>
      </c>
      <c r="C89" s="701">
        <v>519.06669000000102</v>
      </c>
      <c r="D89" s="702">
        <v>-6.070068744117</v>
      </c>
      <c r="E89" s="703">
        <v>0.98844097533999997</v>
      </c>
      <c r="F89" s="701">
        <v>542.34273626881304</v>
      </c>
      <c r="G89" s="702">
        <v>497.14750824641197</v>
      </c>
      <c r="H89" s="704">
        <v>46.571469999999998</v>
      </c>
      <c r="I89" s="701">
        <v>484.49421000000001</v>
      </c>
      <c r="J89" s="702">
        <v>-12.653298246412</v>
      </c>
      <c r="K89" s="705">
        <v>0.89333585129799997</v>
      </c>
    </row>
    <row r="90" spans="1:11" ht="14.45" customHeight="1" thickBot="1" x14ac:dyDescent="0.25">
      <c r="A90" s="723" t="s">
        <v>412</v>
      </c>
      <c r="B90" s="701">
        <v>15.082723219019</v>
      </c>
      <c r="C90" s="701">
        <v>10.4544</v>
      </c>
      <c r="D90" s="702">
        <v>-4.6283232190190002</v>
      </c>
      <c r="E90" s="703">
        <v>0.69313742937400002</v>
      </c>
      <c r="F90" s="701">
        <v>0</v>
      </c>
      <c r="G90" s="702">
        <v>0</v>
      </c>
      <c r="H90" s="704">
        <v>1.26566</v>
      </c>
      <c r="I90" s="701">
        <v>25.310580000000002</v>
      </c>
      <c r="J90" s="702">
        <v>25.310580000000002</v>
      </c>
      <c r="K90" s="712" t="s">
        <v>329</v>
      </c>
    </row>
    <row r="91" spans="1:11" ht="14.45" customHeight="1" thickBot="1" x14ac:dyDescent="0.25">
      <c r="A91" s="723" t="s">
        <v>413</v>
      </c>
      <c r="B91" s="701">
        <v>92.822045612305004</v>
      </c>
      <c r="C91" s="701">
        <v>87.849689999999995</v>
      </c>
      <c r="D91" s="702">
        <v>-4.9723556123049999</v>
      </c>
      <c r="E91" s="703">
        <v>0.94643130756799998</v>
      </c>
      <c r="F91" s="701">
        <v>91.183257281164003</v>
      </c>
      <c r="G91" s="702">
        <v>83.584652507732997</v>
      </c>
      <c r="H91" s="704">
        <v>7.8342099999999997</v>
      </c>
      <c r="I91" s="701">
        <v>84.869379999998998</v>
      </c>
      <c r="J91" s="702">
        <v>1.2847274922659999</v>
      </c>
      <c r="K91" s="705">
        <v>0.93075617750999995</v>
      </c>
    </row>
    <row r="92" spans="1:11" ht="14.45" customHeight="1" thickBot="1" x14ac:dyDescent="0.25">
      <c r="A92" s="723" t="s">
        <v>414</v>
      </c>
      <c r="B92" s="701">
        <v>0</v>
      </c>
      <c r="C92" s="701">
        <v>0</v>
      </c>
      <c r="D92" s="702">
        <v>0</v>
      </c>
      <c r="E92" s="703">
        <v>1</v>
      </c>
      <c r="F92" s="701">
        <v>0</v>
      </c>
      <c r="G92" s="702">
        <v>0</v>
      </c>
      <c r="H92" s="704">
        <v>25.269100000000002</v>
      </c>
      <c r="I92" s="701">
        <v>162.84055000000001</v>
      </c>
      <c r="J92" s="702">
        <v>162.84055000000001</v>
      </c>
      <c r="K92" s="712" t="s">
        <v>335</v>
      </c>
    </row>
    <row r="93" spans="1:11" ht="14.45" customHeight="1" thickBot="1" x14ac:dyDescent="0.25">
      <c r="A93" s="722" t="s">
        <v>415</v>
      </c>
      <c r="B93" s="706">
        <v>3503.15491949649</v>
      </c>
      <c r="C93" s="706">
        <v>5722.5431700000099</v>
      </c>
      <c r="D93" s="707">
        <v>2219.3882505035199</v>
      </c>
      <c r="E93" s="713">
        <v>1.633539852363</v>
      </c>
      <c r="F93" s="706">
        <v>6065.8821382983797</v>
      </c>
      <c r="G93" s="707">
        <v>5560.3919601068501</v>
      </c>
      <c r="H93" s="709">
        <v>373.14607999999998</v>
      </c>
      <c r="I93" s="706">
        <v>5213.17328</v>
      </c>
      <c r="J93" s="707">
        <v>-347.21868010685603</v>
      </c>
      <c r="K93" s="714">
        <v>0.85942541598099997</v>
      </c>
    </row>
    <row r="94" spans="1:11" ht="14.45" customHeight="1" thickBot="1" x14ac:dyDescent="0.25">
      <c r="A94" s="723" t="s">
        <v>416</v>
      </c>
      <c r="B94" s="701">
        <v>20</v>
      </c>
      <c r="C94" s="701">
        <v>24.759</v>
      </c>
      <c r="D94" s="702">
        <v>4.7590000000000003</v>
      </c>
      <c r="E94" s="703">
        <v>1.2379500000000001</v>
      </c>
      <c r="F94" s="701">
        <v>19.807079572955999</v>
      </c>
      <c r="G94" s="702">
        <v>18.156489608543001</v>
      </c>
      <c r="H94" s="704">
        <v>0</v>
      </c>
      <c r="I94" s="701">
        <v>0</v>
      </c>
      <c r="J94" s="702">
        <v>-18.156489608543001</v>
      </c>
      <c r="K94" s="705">
        <v>0</v>
      </c>
    </row>
    <row r="95" spans="1:11" ht="14.45" customHeight="1" thickBot="1" x14ac:dyDescent="0.25">
      <c r="A95" s="723" t="s">
        <v>417</v>
      </c>
      <c r="B95" s="701">
        <v>148.80736416592501</v>
      </c>
      <c r="C95" s="701">
        <v>116.51161999999999</v>
      </c>
      <c r="D95" s="702">
        <v>-32.295744165923999</v>
      </c>
      <c r="E95" s="703">
        <v>0.78296944948199998</v>
      </c>
      <c r="F95" s="701">
        <v>115.161408327987</v>
      </c>
      <c r="G95" s="702">
        <v>105.564624300655</v>
      </c>
      <c r="H95" s="704">
        <v>1.101</v>
      </c>
      <c r="I95" s="701">
        <v>145.43729999999999</v>
      </c>
      <c r="J95" s="702">
        <v>39.872675699344001</v>
      </c>
      <c r="K95" s="705">
        <v>1.26289963028</v>
      </c>
    </row>
    <row r="96" spans="1:11" ht="14.45" customHeight="1" thickBot="1" x14ac:dyDescent="0.25">
      <c r="A96" s="723" t="s">
        <v>418</v>
      </c>
      <c r="B96" s="701">
        <v>21.746559284179</v>
      </c>
      <c r="C96" s="701">
        <v>5.9131999999999998</v>
      </c>
      <c r="D96" s="702">
        <v>-15.833359284179</v>
      </c>
      <c r="E96" s="703">
        <v>0.27191427952899999</v>
      </c>
      <c r="F96" s="701">
        <v>6</v>
      </c>
      <c r="G96" s="702">
        <v>5.5</v>
      </c>
      <c r="H96" s="704">
        <v>2.1816300000000002</v>
      </c>
      <c r="I96" s="701">
        <v>3.9242300000000001</v>
      </c>
      <c r="J96" s="702">
        <v>-1.5757699999999999</v>
      </c>
      <c r="K96" s="705">
        <v>0.65403833333299999</v>
      </c>
    </row>
    <row r="97" spans="1:11" ht="14.45" customHeight="1" thickBot="1" x14ac:dyDescent="0.25">
      <c r="A97" s="723" t="s">
        <v>419</v>
      </c>
      <c r="B97" s="701">
        <v>306.38311308363399</v>
      </c>
      <c r="C97" s="701">
        <v>243.89841000000001</v>
      </c>
      <c r="D97" s="702">
        <v>-62.484703083633001</v>
      </c>
      <c r="E97" s="703">
        <v>0.79605696131600001</v>
      </c>
      <c r="F97" s="701">
        <v>405.50886266594603</v>
      </c>
      <c r="G97" s="702">
        <v>371.71645744378401</v>
      </c>
      <c r="H97" s="704">
        <v>189.21406999999999</v>
      </c>
      <c r="I97" s="701">
        <v>259.84469000000001</v>
      </c>
      <c r="J97" s="702">
        <v>-111.871767443783</v>
      </c>
      <c r="K97" s="705">
        <v>0.64078671003999998</v>
      </c>
    </row>
    <row r="98" spans="1:11" ht="14.45" customHeight="1" thickBot="1" x14ac:dyDescent="0.25">
      <c r="A98" s="723" t="s">
        <v>420</v>
      </c>
      <c r="B98" s="701">
        <v>3006.2178829627501</v>
      </c>
      <c r="C98" s="701">
        <v>5331.4609400000099</v>
      </c>
      <c r="D98" s="702">
        <v>2325.2430570372599</v>
      </c>
      <c r="E98" s="703">
        <v>1.7734778873529999</v>
      </c>
      <c r="F98" s="701">
        <v>5519.4047877314897</v>
      </c>
      <c r="G98" s="702">
        <v>5059.4543887538703</v>
      </c>
      <c r="H98" s="704">
        <v>180.64938000000001</v>
      </c>
      <c r="I98" s="701">
        <v>4802.6360599999998</v>
      </c>
      <c r="J98" s="702">
        <v>-256.818328753873</v>
      </c>
      <c r="K98" s="705">
        <v>0.87013658984999998</v>
      </c>
    </row>
    <row r="99" spans="1:11" ht="14.45" customHeight="1" thickBot="1" x14ac:dyDescent="0.25">
      <c r="A99" s="723" t="s">
        <v>421</v>
      </c>
      <c r="B99" s="701">
        <v>0</v>
      </c>
      <c r="C99" s="701">
        <v>0</v>
      </c>
      <c r="D99" s="702">
        <v>0</v>
      </c>
      <c r="E99" s="711" t="s">
        <v>329</v>
      </c>
      <c r="F99" s="701">
        <v>0</v>
      </c>
      <c r="G99" s="702">
        <v>0</v>
      </c>
      <c r="H99" s="704">
        <v>0</v>
      </c>
      <c r="I99" s="701">
        <v>1.331</v>
      </c>
      <c r="J99" s="702">
        <v>1.331</v>
      </c>
      <c r="K99" s="712" t="s">
        <v>335</v>
      </c>
    </row>
    <row r="100" spans="1:11" ht="14.45" customHeight="1" thickBot="1" x14ac:dyDescent="0.25">
      <c r="A100" s="722" t="s">
        <v>422</v>
      </c>
      <c r="B100" s="706">
        <v>35</v>
      </c>
      <c r="C100" s="706">
        <v>31.281749999999999</v>
      </c>
      <c r="D100" s="707">
        <v>-3.7182499999999998</v>
      </c>
      <c r="E100" s="713">
        <v>0.89376428571400002</v>
      </c>
      <c r="F100" s="706">
        <v>35</v>
      </c>
      <c r="G100" s="707">
        <v>32.083333333333002</v>
      </c>
      <c r="H100" s="709">
        <v>0</v>
      </c>
      <c r="I100" s="706">
        <v>24.925999999999998</v>
      </c>
      <c r="J100" s="707">
        <v>-7.1573333333329998</v>
      </c>
      <c r="K100" s="714">
        <v>0.71217142857100002</v>
      </c>
    </row>
    <row r="101" spans="1:11" ht="14.45" customHeight="1" thickBot="1" x14ac:dyDescent="0.25">
      <c r="A101" s="723" t="s">
        <v>423</v>
      </c>
      <c r="B101" s="701">
        <v>35</v>
      </c>
      <c r="C101" s="701">
        <v>30.083749999999998</v>
      </c>
      <c r="D101" s="702">
        <v>-4.9162499999999998</v>
      </c>
      <c r="E101" s="703">
        <v>0.85953571428499997</v>
      </c>
      <c r="F101" s="701">
        <v>35</v>
      </c>
      <c r="G101" s="702">
        <v>32.083333333333002</v>
      </c>
      <c r="H101" s="704">
        <v>0</v>
      </c>
      <c r="I101" s="701">
        <v>24.925999999999998</v>
      </c>
      <c r="J101" s="702">
        <v>-7.1573333333329998</v>
      </c>
      <c r="K101" s="705">
        <v>0.71217142857100002</v>
      </c>
    </row>
    <row r="102" spans="1:11" ht="14.45" customHeight="1" thickBot="1" x14ac:dyDescent="0.25">
      <c r="A102" s="723" t="s">
        <v>424</v>
      </c>
      <c r="B102" s="701">
        <v>0</v>
      </c>
      <c r="C102" s="701">
        <v>1.198</v>
      </c>
      <c r="D102" s="702">
        <v>1.198</v>
      </c>
      <c r="E102" s="711" t="s">
        <v>329</v>
      </c>
      <c r="F102" s="701">
        <v>0</v>
      </c>
      <c r="G102" s="702">
        <v>0</v>
      </c>
      <c r="H102" s="704">
        <v>0</v>
      </c>
      <c r="I102" s="701">
        <v>0</v>
      </c>
      <c r="J102" s="702">
        <v>0</v>
      </c>
      <c r="K102" s="712" t="s">
        <v>329</v>
      </c>
    </row>
    <row r="103" spans="1:11" ht="14.45" customHeight="1" thickBot="1" x14ac:dyDescent="0.25">
      <c r="A103" s="720" t="s">
        <v>48</v>
      </c>
      <c r="B103" s="701">
        <v>30047.082962320401</v>
      </c>
      <c r="C103" s="701">
        <v>33361.887800000099</v>
      </c>
      <c r="D103" s="702">
        <v>3314.8048376796401</v>
      </c>
      <c r="E103" s="703">
        <v>1.1103203542860001</v>
      </c>
      <c r="F103" s="701">
        <v>33227.669933999998</v>
      </c>
      <c r="G103" s="702">
        <v>30458.6974395</v>
      </c>
      <c r="H103" s="704">
        <v>3671.9337399999999</v>
      </c>
      <c r="I103" s="701">
        <v>32411.616460000001</v>
      </c>
      <c r="J103" s="702">
        <v>1952.91902049995</v>
      </c>
      <c r="K103" s="705">
        <v>0.97544054471399999</v>
      </c>
    </row>
    <row r="104" spans="1:11" ht="14.45" customHeight="1" thickBot="1" x14ac:dyDescent="0.25">
      <c r="A104" s="726" t="s">
        <v>425</v>
      </c>
      <c r="B104" s="706">
        <v>22127.802962320398</v>
      </c>
      <c r="C104" s="706">
        <v>24565.113000000001</v>
      </c>
      <c r="D104" s="707">
        <v>2437.3100376796301</v>
      </c>
      <c r="E104" s="713">
        <v>1.1101469514090001</v>
      </c>
      <c r="F104" s="706">
        <v>23849.41</v>
      </c>
      <c r="G104" s="707">
        <v>21861.9591666667</v>
      </c>
      <c r="H104" s="709">
        <v>2707.9639999999999</v>
      </c>
      <c r="I104" s="706">
        <v>23876.13</v>
      </c>
      <c r="J104" s="707">
        <v>2014.1708333332699</v>
      </c>
      <c r="K104" s="714">
        <v>1.0011203631450001</v>
      </c>
    </row>
    <row r="105" spans="1:11" ht="14.45" customHeight="1" thickBot="1" x14ac:dyDescent="0.25">
      <c r="A105" s="722" t="s">
        <v>426</v>
      </c>
      <c r="B105" s="706">
        <v>21997.999999999902</v>
      </c>
      <c r="C105" s="706">
        <v>24456.145</v>
      </c>
      <c r="D105" s="707">
        <v>2458.14500000011</v>
      </c>
      <c r="E105" s="713">
        <v>1.1117440221829999</v>
      </c>
      <c r="F105" s="706">
        <v>23762.250000000098</v>
      </c>
      <c r="G105" s="707">
        <v>21782.0625</v>
      </c>
      <c r="H105" s="709">
        <v>2692.027</v>
      </c>
      <c r="I105" s="706">
        <v>23691.982</v>
      </c>
      <c r="J105" s="707">
        <v>1909.9194999999399</v>
      </c>
      <c r="K105" s="714">
        <v>0.99704287262299995</v>
      </c>
    </row>
    <row r="106" spans="1:11" ht="14.45" customHeight="1" thickBot="1" x14ac:dyDescent="0.25">
      <c r="A106" s="723" t="s">
        <v>427</v>
      </c>
      <c r="B106" s="701">
        <v>21997.999999999902</v>
      </c>
      <c r="C106" s="701">
        <v>24456.145</v>
      </c>
      <c r="D106" s="702">
        <v>2458.14500000011</v>
      </c>
      <c r="E106" s="703">
        <v>1.1117440221829999</v>
      </c>
      <c r="F106" s="701">
        <v>23762.250000000098</v>
      </c>
      <c r="G106" s="702">
        <v>21782.0625</v>
      </c>
      <c r="H106" s="704">
        <v>2692.027</v>
      </c>
      <c r="I106" s="701">
        <v>23691.982</v>
      </c>
      <c r="J106" s="702">
        <v>1909.9194999999399</v>
      </c>
      <c r="K106" s="705">
        <v>0.99704287262299995</v>
      </c>
    </row>
    <row r="107" spans="1:11" ht="14.45" customHeight="1" thickBot="1" x14ac:dyDescent="0.25">
      <c r="A107" s="722" t="s">
        <v>428</v>
      </c>
      <c r="B107" s="706">
        <v>77.376962320481994</v>
      </c>
      <c r="C107" s="706">
        <v>43.2</v>
      </c>
      <c r="D107" s="707">
        <v>-34.176962320481003</v>
      </c>
      <c r="E107" s="713">
        <v>0.55830571147300001</v>
      </c>
      <c r="F107" s="706">
        <v>42.24</v>
      </c>
      <c r="G107" s="707">
        <v>38.72</v>
      </c>
      <c r="H107" s="709">
        <v>4.8</v>
      </c>
      <c r="I107" s="706">
        <v>43.2</v>
      </c>
      <c r="J107" s="707">
        <v>4.4799999999990003</v>
      </c>
      <c r="K107" s="714">
        <v>1.022727272727</v>
      </c>
    </row>
    <row r="108" spans="1:11" ht="14.45" customHeight="1" thickBot="1" x14ac:dyDescent="0.25">
      <c r="A108" s="723" t="s">
        <v>429</v>
      </c>
      <c r="B108" s="701">
        <v>77.376962320481994</v>
      </c>
      <c r="C108" s="701">
        <v>43.2</v>
      </c>
      <c r="D108" s="702">
        <v>-34.176962320481003</v>
      </c>
      <c r="E108" s="703">
        <v>0.55830571147300001</v>
      </c>
      <c r="F108" s="701">
        <v>42.24</v>
      </c>
      <c r="G108" s="702">
        <v>38.72</v>
      </c>
      <c r="H108" s="704">
        <v>4.8</v>
      </c>
      <c r="I108" s="701">
        <v>43.2</v>
      </c>
      <c r="J108" s="702">
        <v>4.4799999999990003</v>
      </c>
      <c r="K108" s="705">
        <v>1.022727272727</v>
      </c>
    </row>
    <row r="109" spans="1:11" ht="14.45" customHeight="1" thickBot="1" x14ac:dyDescent="0.25">
      <c r="A109" s="722" t="s">
        <v>430</v>
      </c>
      <c r="B109" s="706">
        <v>52.426000000000002</v>
      </c>
      <c r="C109" s="706">
        <v>28.768000000000001</v>
      </c>
      <c r="D109" s="707">
        <v>-23.658000000000001</v>
      </c>
      <c r="E109" s="713">
        <v>0.54873536031699999</v>
      </c>
      <c r="F109" s="706">
        <v>29.92</v>
      </c>
      <c r="G109" s="707">
        <v>27.426666666666002</v>
      </c>
      <c r="H109" s="709">
        <v>11.137</v>
      </c>
      <c r="I109" s="706">
        <v>56.447999999998999</v>
      </c>
      <c r="J109" s="707">
        <v>29.021333333333001</v>
      </c>
      <c r="K109" s="714">
        <v>1.8866310160419999</v>
      </c>
    </row>
    <row r="110" spans="1:11" ht="14.45" customHeight="1" thickBot="1" x14ac:dyDescent="0.25">
      <c r="A110" s="723" t="s">
        <v>431</v>
      </c>
      <c r="B110" s="701">
        <v>52.426000000000002</v>
      </c>
      <c r="C110" s="701">
        <v>28.768000000000001</v>
      </c>
      <c r="D110" s="702">
        <v>-23.658000000000001</v>
      </c>
      <c r="E110" s="703">
        <v>0.54873536031699999</v>
      </c>
      <c r="F110" s="701">
        <v>29.92</v>
      </c>
      <c r="G110" s="702">
        <v>27.426666666666002</v>
      </c>
      <c r="H110" s="704">
        <v>11.137</v>
      </c>
      <c r="I110" s="701">
        <v>56.447999999998999</v>
      </c>
      <c r="J110" s="702">
        <v>29.021333333333001</v>
      </c>
      <c r="K110" s="705">
        <v>1.8866310160419999</v>
      </c>
    </row>
    <row r="111" spans="1:11" ht="14.45" customHeight="1" thickBot="1" x14ac:dyDescent="0.25">
      <c r="A111" s="725" t="s">
        <v>432</v>
      </c>
      <c r="B111" s="701">
        <v>0</v>
      </c>
      <c r="C111" s="701">
        <v>37</v>
      </c>
      <c r="D111" s="702">
        <v>37</v>
      </c>
      <c r="E111" s="711" t="s">
        <v>329</v>
      </c>
      <c r="F111" s="701">
        <v>15</v>
      </c>
      <c r="G111" s="702">
        <v>13.75</v>
      </c>
      <c r="H111" s="704">
        <v>0</v>
      </c>
      <c r="I111" s="701">
        <v>84.5</v>
      </c>
      <c r="J111" s="702">
        <v>70.75</v>
      </c>
      <c r="K111" s="705">
        <v>5.6333333333329998</v>
      </c>
    </row>
    <row r="112" spans="1:11" ht="14.45" customHeight="1" thickBot="1" x14ac:dyDescent="0.25">
      <c r="A112" s="723" t="s">
        <v>433</v>
      </c>
      <c r="B112" s="701">
        <v>0</v>
      </c>
      <c r="C112" s="701">
        <v>37</v>
      </c>
      <c r="D112" s="702">
        <v>37</v>
      </c>
      <c r="E112" s="711" t="s">
        <v>329</v>
      </c>
      <c r="F112" s="701">
        <v>15</v>
      </c>
      <c r="G112" s="702">
        <v>13.75</v>
      </c>
      <c r="H112" s="704">
        <v>0</v>
      </c>
      <c r="I112" s="701">
        <v>84.5</v>
      </c>
      <c r="J112" s="702">
        <v>70.75</v>
      </c>
      <c r="K112" s="705">
        <v>5.6333333333329998</v>
      </c>
    </row>
    <row r="113" spans="1:11" ht="14.45" customHeight="1" thickBot="1" x14ac:dyDescent="0.25">
      <c r="A113" s="721" t="s">
        <v>434</v>
      </c>
      <c r="B113" s="701">
        <v>7479.32</v>
      </c>
      <c r="C113" s="701">
        <v>8307.0607400000099</v>
      </c>
      <c r="D113" s="702">
        <v>827.74074000001701</v>
      </c>
      <c r="E113" s="703">
        <v>1.1106705877</v>
      </c>
      <c r="F113" s="701">
        <v>8751.8199999999906</v>
      </c>
      <c r="G113" s="702">
        <v>8022.5016666666597</v>
      </c>
      <c r="H113" s="704">
        <v>909.90471000000002</v>
      </c>
      <c r="I113" s="701">
        <v>8060.5000799999898</v>
      </c>
      <c r="J113" s="702">
        <v>37.998413333334</v>
      </c>
      <c r="K113" s="705">
        <v>0.92100843938700006</v>
      </c>
    </row>
    <row r="114" spans="1:11" ht="14.45" customHeight="1" thickBot="1" x14ac:dyDescent="0.25">
      <c r="A114" s="722" t="s">
        <v>435</v>
      </c>
      <c r="B114" s="706">
        <v>1979.82</v>
      </c>
      <c r="C114" s="706">
        <v>2204.3764900000001</v>
      </c>
      <c r="D114" s="707">
        <v>224.556489999999</v>
      </c>
      <c r="E114" s="713">
        <v>1.1134226798389999</v>
      </c>
      <c r="F114" s="706">
        <v>2327.19</v>
      </c>
      <c r="G114" s="707">
        <v>2133.2575000000002</v>
      </c>
      <c r="H114" s="709">
        <v>242.28201999999999</v>
      </c>
      <c r="I114" s="706">
        <v>2139.8765199999998</v>
      </c>
      <c r="J114" s="707">
        <v>6.6190200000020001</v>
      </c>
      <c r="K114" s="714">
        <v>0.91951087792499997</v>
      </c>
    </row>
    <row r="115" spans="1:11" ht="14.45" customHeight="1" thickBot="1" x14ac:dyDescent="0.25">
      <c r="A115" s="723" t="s">
        <v>436</v>
      </c>
      <c r="B115" s="701">
        <v>1979.82</v>
      </c>
      <c r="C115" s="701">
        <v>2204.3764900000001</v>
      </c>
      <c r="D115" s="702">
        <v>224.556489999999</v>
      </c>
      <c r="E115" s="703">
        <v>1.1134226798389999</v>
      </c>
      <c r="F115" s="701">
        <v>2327.19</v>
      </c>
      <c r="G115" s="702">
        <v>2133.2575000000002</v>
      </c>
      <c r="H115" s="704">
        <v>242.28201999999999</v>
      </c>
      <c r="I115" s="701">
        <v>2139.8765199999998</v>
      </c>
      <c r="J115" s="702">
        <v>6.6190200000020001</v>
      </c>
      <c r="K115" s="705">
        <v>0.91951087792499997</v>
      </c>
    </row>
    <row r="116" spans="1:11" ht="14.45" customHeight="1" thickBot="1" x14ac:dyDescent="0.25">
      <c r="A116" s="722" t="s">
        <v>437</v>
      </c>
      <c r="B116" s="706">
        <v>5499.49999999999</v>
      </c>
      <c r="C116" s="706">
        <v>6102.6842500000103</v>
      </c>
      <c r="D116" s="707">
        <v>603.18425000001798</v>
      </c>
      <c r="E116" s="713">
        <v>1.1096798345300001</v>
      </c>
      <c r="F116" s="706">
        <v>6424.63</v>
      </c>
      <c r="G116" s="707">
        <v>5889.24416666666</v>
      </c>
      <c r="H116" s="709">
        <v>667.62269000000003</v>
      </c>
      <c r="I116" s="706">
        <v>5920.62356</v>
      </c>
      <c r="J116" s="707">
        <v>31.37939333333</v>
      </c>
      <c r="K116" s="714">
        <v>0.92155090020700003</v>
      </c>
    </row>
    <row r="117" spans="1:11" ht="14.45" customHeight="1" thickBot="1" x14ac:dyDescent="0.25">
      <c r="A117" s="723" t="s">
        <v>438</v>
      </c>
      <c r="B117" s="701">
        <v>5499.49999999999</v>
      </c>
      <c r="C117" s="701">
        <v>6102.6842500000103</v>
      </c>
      <c r="D117" s="702">
        <v>603.18425000001798</v>
      </c>
      <c r="E117" s="703">
        <v>1.1096798345300001</v>
      </c>
      <c r="F117" s="701">
        <v>6424.63</v>
      </c>
      <c r="G117" s="702">
        <v>5889.24416666666</v>
      </c>
      <c r="H117" s="704">
        <v>667.62269000000003</v>
      </c>
      <c r="I117" s="701">
        <v>5920.62356</v>
      </c>
      <c r="J117" s="702">
        <v>31.37939333333</v>
      </c>
      <c r="K117" s="705">
        <v>0.92155090020700003</v>
      </c>
    </row>
    <row r="118" spans="1:11" ht="14.45" customHeight="1" thickBot="1" x14ac:dyDescent="0.25">
      <c r="A118" s="721" t="s">
        <v>439</v>
      </c>
      <c r="B118" s="701">
        <v>0</v>
      </c>
      <c r="C118" s="701">
        <v>0</v>
      </c>
      <c r="D118" s="702">
        <v>0</v>
      </c>
      <c r="E118" s="703">
        <v>1</v>
      </c>
      <c r="F118" s="701">
        <v>108.419934</v>
      </c>
      <c r="G118" s="702">
        <v>99.384939500000002</v>
      </c>
      <c r="H118" s="704">
        <v>0</v>
      </c>
      <c r="I118" s="701">
        <v>0</v>
      </c>
      <c r="J118" s="702">
        <v>-99.384939500000002</v>
      </c>
      <c r="K118" s="705">
        <v>0</v>
      </c>
    </row>
    <row r="119" spans="1:11" ht="14.45" customHeight="1" thickBot="1" x14ac:dyDescent="0.25">
      <c r="A119" s="722" t="s">
        <v>440</v>
      </c>
      <c r="B119" s="706">
        <v>0</v>
      </c>
      <c r="C119" s="706">
        <v>0</v>
      </c>
      <c r="D119" s="707">
        <v>0</v>
      </c>
      <c r="E119" s="713">
        <v>1</v>
      </c>
      <c r="F119" s="706">
        <v>108.419934</v>
      </c>
      <c r="G119" s="707">
        <v>99.384939500000002</v>
      </c>
      <c r="H119" s="709">
        <v>0</v>
      </c>
      <c r="I119" s="706">
        <v>0</v>
      </c>
      <c r="J119" s="707">
        <v>-99.384939500000002</v>
      </c>
      <c r="K119" s="714">
        <v>0</v>
      </c>
    </row>
    <row r="120" spans="1:11" ht="14.45" customHeight="1" thickBot="1" x14ac:dyDescent="0.25">
      <c r="A120" s="723" t="s">
        <v>441</v>
      </c>
      <c r="B120" s="701">
        <v>0</v>
      </c>
      <c r="C120" s="701">
        <v>0</v>
      </c>
      <c r="D120" s="702">
        <v>0</v>
      </c>
      <c r="E120" s="703">
        <v>1</v>
      </c>
      <c r="F120" s="701">
        <v>108.419934</v>
      </c>
      <c r="G120" s="702">
        <v>99.384939500000002</v>
      </c>
      <c r="H120" s="704">
        <v>0</v>
      </c>
      <c r="I120" s="701">
        <v>0</v>
      </c>
      <c r="J120" s="702">
        <v>-99.384939500000002</v>
      </c>
      <c r="K120" s="705">
        <v>0</v>
      </c>
    </row>
    <row r="121" spans="1:11" ht="14.45" customHeight="1" thickBot="1" x14ac:dyDescent="0.25">
      <c r="A121" s="721" t="s">
        <v>442</v>
      </c>
      <c r="B121" s="701">
        <v>439.96000000000203</v>
      </c>
      <c r="C121" s="701">
        <v>489.71406000000098</v>
      </c>
      <c r="D121" s="702">
        <v>49.754059999999001</v>
      </c>
      <c r="E121" s="703">
        <v>1.1130876897890001</v>
      </c>
      <c r="F121" s="701">
        <v>518.01999999999896</v>
      </c>
      <c r="G121" s="702">
        <v>474.85166666666601</v>
      </c>
      <c r="H121" s="704">
        <v>54.06503</v>
      </c>
      <c r="I121" s="701">
        <v>474.98638</v>
      </c>
      <c r="J121" s="702">
        <v>0.13471333333300001</v>
      </c>
      <c r="K121" s="705">
        <v>0.91692672097600003</v>
      </c>
    </row>
    <row r="122" spans="1:11" ht="14.45" customHeight="1" thickBot="1" x14ac:dyDescent="0.25">
      <c r="A122" s="722" t="s">
        <v>443</v>
      </c>
      <c r="B122" s="706">
        <v>439.96000000000203</v>
      </c>
      <c r="C122" s="706">
        <v>489.71406000000098</v>
      </c>
      <c r="D122" s="707">
        <v>49.754059999999001</v>
      </c>
      <c r="E122" s="713">
        <v>1.1130876897890001</v>
      </c>
      <c r="F122" s="706">
        <v>518.01999999999896</v>
      </c>
      <c r="G122" s="707">
        <v>474.85166666666601</v>
      </c>
      <c r="H122" s="709">
        <v>54.06503</v>
      </c>
      <c r="I122" s="706">
        <v>474.98638</v>
      </c>
      <c r="J122" s="707">
        <v>0.13471333333300001</v>
      </c>
      <c r="K122" s="714">
        <v>0.91692672097600003</v>
      </c>
    </row>
    <row r="123" spans="1:11" ht="14.45" customHeight="1" thickBot="1" x14ac:dyDescent="0.25">
      <c r="A123" s="723" t="s">
        <v>444</v>
      </c>
      <c r="B123" s="701">
        <v>439.96000000000203</v>
      </c>
      <c r="C123" s="701">
        <v>489.71406000000098</v>
      </c>
      <c r="D123" s="702">
        <v>49.754059999999001</v>
      </c>
      <c r="E123" s="703">
        <v>1.1130876897890001</v>
      </c>
      <c r="F123" s="701">
        <v>518.01999999999896</v>
      </c>
      <c r="G123" s="702">
        <v>474.85166666666601</v>
      </c>
      <c r="H123" s="704">
        <v>54.06503</v>
      </c>
      <c r="I123" s="701">
        <v>474.98638</v>
      </c>
      <c r="J123" s="702">
        <v>0.13471333333300001</v>
      </c>
      <c r="K123" s="705">
        <v>0.91692672097600003</v>
      </c>
    </row>
    <row r="124" spans="1:11" ht="14.45" customHeight="1" thickBot="1" x14ac:dyDescent="0.25">
      <c r="A124" s="720" t="s">
        <v>445</v>
      </c>
      <c r="B124" s="701">
        <v>0.83176486244900005</v>
      </c>
      <c r="C124" s="701">
        <v>51.311</v>
      </c>
      <c r="D124" s="702">
        <v>50.479235137549999</v>
      </c>
      <c r="E124" s="703">
        <v>61.689309462856997</v>
      </c>
      <c r="F124" s="701">
        <v>0</v>
      </c>
      <c r="G124" s="702">
        <v>0</v>
      </c>
      <c r="H124" s="704">
        <v>0</v>
      </c>
      <c r="I124" s="701">
        <v>137.53899999999999</v>
      </c>
      <c r="J124" s="702">
        <v>137.53899999999999</v>
      </c>
      <c r="K124" s="712" t="s">
        <v>329</v>
      </c>
    </row>
    <row r="125" spans="1:11" ht="14.45" customHeight="1" thickBot="1" x14ac:dyDescent="0.25">
      <c r="A125" s="721" t="s">
        <v>446</v>
      </c>
      <c r="B125" s="701">
        <v>0.83176486244900005</v>
      </c>
      <c r="C125" s="701">
        <v>51.311</v>
      </c>
      <c r="D125" s="702">
        <v>50.479235137549999</v>
      </c>
      <c r="E125" s="703">
        <v>61.689309462856997</v>
      </c>
      <c r="F125" s="701">
        <v>0</v>
      </c>
      <c r="G125" s="702">
        <v>0</v>
      </c>
      <c r="H125" s="704">
        <v>0</v>
      </c>
      <c r="I125" s="701">
        <v>137.53899999999999</v>
      </c>
      <c r="J125" s="702">
        <v>137.53899999999999</v>
      </c>
      <c r="K125" s="712" t="s">
        <v>329</v>
      </c>
    </row>
    <row r="126" spans="1:11" ht="14.45" customHeight="1" thickBot="1" x14ac:dyDescent="0.25">
      <c r="A126" s="722" t="s">
        <v>447</v>
      </c>
      <c r="B126" s="706">
        <v>0</v>
      </c>
      <c r="C126" s="706">
        <v>48.914000000000001</v>
      </c>
      <c r="D126" s="707">
        <v>48.914000000000001</v>
      </c>
      <c r="E126" s="708" t="s">
        <v>329</v>
      </c>
      <c r="F126" s="706">
        <v>0</v>
      </c>
      <c r="G126" s="707">
        <v>0</v>
      </c>
      <c r="H126" s="709">
        <v>0</v>
      </c>
      <c r="I126" s="706">
        <v>71.19</v>
      </c>
      <c r="J126" s="707">
        <v>71.19</v>
      </c>
      <c r="K126" s="710" t="s">
        <v>329</v>
      </c>
    </row>
    <row r="127" spans="1:11" ht="14.45" customHeight="1" thickBot="1" x14ac:dyDescent="0.25">
      <c r="A127" s="723" t="s">
        <v>448</v>
      </c>
      <c r="B127" s="701">
        <v>0</v>
      </c>
      <c r="C127" s="701">
        <v>0.71399999999999997</v>
      </c>
      <c r="D127" s="702">
        <v>0.71399999999999997</v>
      </c>
      <c r="E127" s="711" t="s">
        <v>329</v>
      </c>
      <c r="F127" s="701">
        <v>0</v>
      </c>
      <c r="G127" s="702">
        <v>0</v>
      </c>
      <c r="H127" s="704">
        <v>0</v>
      </c>
      <c r="I127" s="701">
        <v>2.3799999999989998</v>
      </c>
      <c r="J127" s="702">
        <v>2.3799999999989998</v>
      </c>
      <c r="K127" s="712" t="s">
        <v>329</v>
      </c>
    </row>
    <row r="128" spans="1:11" ht="14.45" customHeight="1" thickBot="1" x14ac:dyDescent="0.25">
      <c r="A128" s="723" t="s">
        <v>449</v>
      </c>
      <c r="B128" s="701">
        <v>0</v>
      </c>
      <c r="C128" s="701">
        <v>30.69</v>
      </c>
      <c r="D128" s="702">
        <v>30.69</v>
      </c>
      <c r="E128" s="711" t="s">
        <v>329</v>
      </c>
      <c r="F128" s="701">
        <v>0</v>
      </c>
      <c r="G128" s="702">
        <v>0</v>
      </c>
      <c r="H128" s="704">
        <v>0</v>
      </c>
      <c r="I128" s="701">
        <v>28.1</v>
      </c>
      <c r="J128" s="702">
        <v>28.1</v>
      </c>
      <c r="K128" s="712" t="s">
        <v>329</v>
      </c>
    </row>
    <row r="129" spans="1:11" ht="14.45" customHeight="1" thickBot="1" x14ac:dyDescent="0.25">
      <c r="A129" s="723" t="s">
        <v>450</v>
      </c>
      <c r="B129" s="701">
        <v>0</v>
      </c>
      <c r="C129" s="701">
        <v>16.850000000000001</v>
      </c>
      <c r="D129" s="702">
        <v>16.850000000000001</v>
      </c>
      <c r="E129" s="711" t="s">
        <v>329</v>
      </c>
      <c r="F129" s="701">
        <v>0</v>
      </c>
      <c r="G129" s="702">
        <v>0</v>
      </c>
      <c r="H129" s="704">
        <v>0</v>
      </c>
      <c r="I129" s="701">
        <v>40.6</v>
      </c>
      <c r="J129" s="702">
        <v>40.6</v>
      </c>
      <c r="K129" s="712" t="s">
        <v>329</v>
      </c>
    </row>
    <row r="130" spans="1:11" ht="14.45" customHeight="1" thickBot="1" x14ac:dyDescent="0.25">
      <c r="A130" s="723" t="s">
        <v>451</v>
      </c>
      <c r="B130" s="701">
        <v>0</v>
      </c>
      <c r="C130" s="701">
        <v>0.66</v>
      </c>
      <c r="D130" s="702">
        <v>0.66</v>
      </c>
      <c r="E130" s="711" t="s">
        <v>335</v>
      </c>
      <c r="F130" s="701">
        <v>0</v>
      </c>
      <c r="G130" s="702">
        <v>0</v>
      </c>
      <c r="H130" s="704">
        <v>0</v>
      </c>
      <c r="I130" s="701">
        <v>0.11</v>
      </c>
      <c r="J130" s="702">
        <v>0.11</v>
      </c>
      <c r="K130" s="712" t="s">
        <v>329</v>
      </c>
    </row>
    <row r="131" spans="1:11" ht="14.45" customHeight="1" thickBot="1" x14ac:dyDescent="0.25">
      <c r="A131" s="725" t="s">
        <v>452</v>
      </c>
      <c r="B131" s="701">
        <v>0</v>
      </c>
      <c r="C131" s="701">
        <v>0</v>
      </c>
      <c r="D131" s="702">
        <v>0</v>
      </c>
      <c r="E131" s="703">
        <v>1</v>
      </c>
      <c r="F131" s="701">
        <v>0</v>
      </c>
      <c r="G131" s="702">
        <v>0</v>
      </c>
      <c r="H131" s="704">
        <v>0</v>
      </c>
      <c r="I131" s="701">
        <v>66.348999999998995</v>
      </c>
      <c r="J131" s="702">
        <v>66.348999999998995</v>
      </c>
      <c r="K131" s="712" t="s">
        <v>335</v>
      </c>
    </row>
    <row r="132" spans="1:11" ht="14.45" customHeight="1" thickBot="1" x14ac:dyDescent="0.25">
      <c r="A132" s="723" t="s">
        <v>453</v>
      </c>
      <c r="B132" s="701">
        <v>0</v>
      </c>
      <c r="C132" s="701">
        <v>0</v>
      </c>
      <c r="D132" s="702">
        <v>0</v>
      </c>
      <c r="E132" s="703">
        <v>1</v>
      </c>
      <c r="F132" s="701">
        <v>0</v>
      </c>
      <c r="G132" s="702">
        <v>0</v>
      </c>
      <c r="H132" s="704">
        <v>0</v>
      </c>
      <c r="I132" s="701">
        <v>66.348999999998995</v>
      </c>
      <c r="J132" s="702">
        <v>66.348999999998995</v>
      </c>
      <c r="K132" s="712" t="s">
        <v>335</v>
      </c>
    </row>
    <row r="133" spans="1:11" ht="14.45" customHeight="1" thickBot="1" x14ac:dyDescent="0.25">
      <c r="A133" s="725" t="s">
        <v>454</v>
      </c>
      <c r="B133" s="701">
        <v>0.83176486244900005</v>
      </c>
      <c r="C133" s="701">
        <v>0.7</v>
      </c>
      <c r="D133" s="702">
        <v>-0.13176486244899999</v>
      </c>
      <c r="E133" s="703">
        <v>0.841584</v>
      </c>
      <c r="F133" s="701">
        <v>0</v>
      </c>
      <c r="G133" s="702">
        <v>0</v>
      </c>
      <c r="H133" s="704">
        <v>0</v>
      </c>
      <c r="I133" s="701">
        <v>0</v>
      </c>
      <c r="J133" s="702">
        <v>0</v>
      </c>
      <c r="K133" s="712" t="s">
        <v>329</v>
      </c>
    </row>
    <row r="134" spans="1:11" ht="14.45" customHeight="1" thickBot="1" x14ac:dyDescent="0.25">
      <c r="A134" s="723" t="s">
        <v>455</v>
      </c>
      <c r="B134" s="701">
        <v>0.83176486244900005</v>
      </c>
      <c r="C134" s="701">
        <v>0.7</v>
      </c>
      <c r="D134" s="702">
        <v>-0.13176486244899999</v>
      </c>
      <c r="E134" s="703">
        <v>0.841584</v>
      </c>
      <c r="F134" s="701">
        <v>0</v>
      </c>
      <c r="G134" s="702">
        <v>0</v>
      </c>
      <c r="H134" s="704">
        <v>0</v>
      </c>
      <c r="I134" s="701">
        <v>0</v>
      </c>
      <c r="J134" s="702">
        <v>0</v>
      </c>
      <c r="K134" s="712" t="s">
        <v>329</v>
      </c>
    </row>
    <row r="135" spans="1:11" ht="14.45" customHeight="1" thickBot="1" x14ac:dyDescent="0.25">
      <c r="A135" s="725" t="s">
        <v>456</v>
      </c>
      <c r="B135" s="701">
        <v>0</v>
      </c>
      <c r="C135" s="701">
        <v>0.4</v>
      </c>
      <c r="D135" s="702">
        <v>0.4</v>
      </c>
      <c r="E135" s="711" t="s">
        <v>329</v>
      </c>
      <c r="F135" s="701">
        <v>0</v>
      </c>
      <c r="G135" s="702">
        <v>0</v>
      </c>
      <c r="H135" s="704">
        <v>0</v>
      </c>
      <c r="I135" s="701">
        <v>0</v>
      </c>
      <c r="J135" s="702">
        <v>0</v>
      </c>
      <c r="K135" s="712" t="s">
        <v>329</v>
      </c>
    </row>
    <row r="136" spans="1:11" ht="14.45" customHeight="1" thickBot="1" x14ac:dyDescent="0.25">
      <c r="A136" s="723" t="s">
        <v>457</v>
      </c>
      <c r="B136" s="701">
        <v>0</v>
      </c>
      <c r="C136" s="701">
        <v>0.4</v>
      </c>
      <c r="D136" s="702">
        <v>0.4</v>
      </c>
      <c r="E136" s="711" t="s">
        <v>329</v>
      </c>
      <c r="F136" s="701">
        <v>0</v>
      </c>
      <c r="G136" s="702">
        <v>0</v>
      </c>
      <c r="H136" s="704">
        <v>0</v>
      </c>
      <c r="I136" s="701">
        <v>0</v>
      </c>
      <c r="J136" s="702">
        <v>0</v>
      </c>
      <c r="K136" s="712" t="s">
        <v>329</v>
      </c>
    </row>
    <row r="137" spans="1:11" ht="14.45" customHeight="1" thickBot="1" x14ac:dyDescent="0.25">
      <c r="A137" s="725" t="s">
        <v>458</v>
      </c>
      <c r="B137" s="701">
        <v>0</v>
      </c>
      <c r="C137" s="701">
        <v>1.2969999999999999</v>
      </c>
      <c r="D137" s="702">
        <v>1.2969999999999999</v>
      </c>
      <c r="E137" s="711" t="s">
        <v>329</v>
      </c>
      <c r="F137" s="701">
        <v>0</v>
      </c>
      <c r="G137" s="702">
        <v>0</v>
      </c>
      <c r="H137" s="704">
        <v>0</v>
      </c>
      <c r="I137" s="701">
        <v>0</v>
      </c>
      <c r="J137" s="702">
        <v>0</v>
      </c>
      <c r="K137" s="712" t="s">
        <v>329</v>
      </c>
    </row>
    <row r="138" spans="1:11" ht="14.45" customHeight="1" thickBot="1" x14ac:dyDescent="0.25">
      <c r="A138" s="723" t="s">
        <v>459</v>
      </c>
      <c r="B138" s="701">
        <v>0</v>
      </c>
      <c r="C138" s="701">
        <v>1.2969999999999999</v>
      </c>
      <c r="D138" s="702">
        <v>1.2969999999999999</v>
      </c>
      <c r="E138" s="711" t="s">
        <v>329</v>
      </c>
      <c r="F138" s="701">
        <v>0</v>
      </c>
      <c r="G138" s="702">
        <v>0</v>
      </c>
      <c r="H138" s="704">
        <v>0</v>
      </c>
      <c r="I138" s="701">
        <v>0</v>
      </c>
      <c r="J138" s="702">
        <v>0</v>
      </c>
      <c r="K138" s="712" t="s">
        <v>329</v>
      </c>
    </row>
    <row r="139" spans="1:11" ht="14.45" customHeight="1" thickBot="1" x14ac:dyDescent="0.25">
      <c r="A139" s="720" t="s">
        <v>460</v>
      </c>
      <c r="B139" s="701">
        <v>12387.605402605101</v>
      </c>
      <c r="C139" s="701">
        <v>13643.745929999999</v>
      </c>
      <c r="D139" s="702">
        <v>1256.1405273949099</v>
      </c>
      <c r="E139" s="703">
        <v>1.101403014268</v>
      </c>
      <c r="F139" s="701">
        <v>14219.9999999998</v>
      </c>
      <c r="G139" s="702">
        <v>13034.9999999998</v>
      </c>
      <c r="H139" s="704">
        <v>1112.09501</v>
      </c>
      <c r="I139" s="701">
        <v>12389.55039</v>
      </c>
      <c r="J139" s="702">
        <v>-645.44960999981799</v>
      </c>
      <c r="K139" s="705">
        <v>0.87127639873399998</v>
      </c>
    </row>
    <row r="140" spans="1:11" ht="14.45" customHeight="1" thickBot="1" x14ac:dyDescent="0.25">
      <c r="A140" s="721" t="s">
        <v>461</v>
      </c>
      <c r="B140" s="701">
        <v>12332.605402605101</v>
      </c>
      <c r="C140" s="701">
        <v>13523.697</v>
      </c>
      <c r="D140" s="702">
        <v>1191.09159739491</v>
      </c>
      <c r="E140" s="703">
        <v>1.096580694712</v>
      </c>
      <c r="F140" s="701">
        <v>14154.9999999998</v>
      </c>
      <c r="G140" s="702">
        <v>12975.416666666501</v>
      </c>
      <c r="H140" s="704">
        <v>1112.09501</v>
      </c>
      <c r="I140" s="701">
        <v>12234.693069999999</v>
      </c>
      <c r="J140" s="702">
        <v>-740.72359666648299</v>
      </c>
      <c r="K140" s="705">
        <v>0.86433720028200001</v>
      </c>
    </row>
    <row r="141" spans="1:11" ht="14.45" customHeight="1" thickBot="1" x14ac:dyDescent="0.25">
      <c r="A141" s="722" t="s">
        <v>462</v>
      </c>
      <c r="B141" s="706">
        <v>12332.605402605101</v>
      </c>
      <c r="C141" s="706">
        <v>13490.703</v>
      </c>
      <c r="D141" s="707">
        <v>1158.0975973949101</v>
      </c>
      <c r="E141" s="713">
        <v>1.09390534762</v>
      </c>
      <c r="F141" s="706">
        <v>14154.9999999998</v>
      </c>
      <c r="G141" s="707">
        <v>12975.416666666501</v>
      </c>
      <c r="H141" s="709">
        <v>1112.09501</v>
      </c>
      <c r="I141" s="706">
        <v>12234.693069999999</v>
      </c>
      <c r="J141" s="707">
        <v>-740.72359666648299</v>
      </c>
      <c r="K141" s="714">
        <v>0.86433720028200001</v>
      </c>
    </row>
    <row r="142" spans="1:11" ht="14.45" customHeight="1" thickBot="1" x14ac:dyDescent="0.25">
      <c r="A142" s="723" t="s">
        <v>463</v>
      </c>
      <c r="B142" s="701">
        <v>572.17189188699501</v>
      </c>
      <c r="C142" s="701">
        <v>721.16400000000101</v>
      </c>
      <c r="D142" s="702">
        <v>148.99210811300699</v>
      </c>
      <c r="E142" s="703">
        <v>1.2603974613669999</v>
      </c>
      <c r="F142" s="701">
        <v>720.99999999998897</v>
      </c>
      <c r="G142" s="702">
        <v>660.91666666665697</v>
      </c>
      <c r="H142" s="704">
        <v>60.118580000000001</v>
      </c>
      <c r="I142" s="701">
        <v>661.30435</v>
      </c>
      <c r="J142" s="702">
        <v>0.387683333342</v>
      </c>
      <c r="K142" s="705">
        <v>0.91720436893199997</v>
      </c>
    </row>
    <row r="143" spans="1:11" ht="14.45" customHeight="1" thickBot="1" x14ac:dyDescent="0.25">
      <c r="A143" s="723" t="s">
        <v>464</v>
      </c>
      <c r="B143" s="701">
        <v>2366.5992730489302</v>
      </c>
      <c r="C143" s="701">
        <v>2407.8429999999998</v>
      </c>
      <c r="D143" s="702">
        <v>41.243726951077001</v>
      </c>
      <c r="E143" s="703">
        <v>1.017427423147</v>
      </c>
      <c r="F143" s="701">
        <v>3072.99999999996</v>
      </c>
      <c r="G143" s="702">
        <v>2816.9166666666301</v>
      </c>
      <c r="H143" s="704">
        <v>188.49881999999999</v>
      </c>
      <c r="I143" s="701">
        <v>2075.1122999999998</v>
      </c>
      <c r="J143" s="702">
        <v>-741.80436666662604</v>
      </c>
      <c r="K143" s="705">
        <v>0.67527246989900003</v>
      </c>
    </row>
    <row r="144" spans="1:11" ht="14.45" customHeight="1" thickBot="1" x14ac:dyDescent="0.25">
      <c r="A144" s="723" t="s">
        <v>465</v>
      </c>
      <c r="B144" s="701">
        <v>56.134772197350998</v>
      </c>
      <c r="C144" s="701">
        <v>145.916</v>
      </c>
      <c r="D144" s="702">
        <v>89.781227802648004</v>
      </c>
      <c r="E144" s="703">
        <v>2.599387051701</v>
      </c>
      <c r="F144" s="701">
        <v>145.99999999999801</v>
      </c>
      <c r="G144" s="702">
        <v>133.83333333333101</v>
      </c>
      <c r="H144" s="704">
        <v>12.159000000000001</v>
      </c>
      <c r="I144" s="701">
        <v>133.749</v>
      </c>
      <c r="J144" s="702">
        <v>-8.4333333331000002E-2</v>
      </c>
      <c r="K144" s="705">
        <v>0.916089041095</v>
      </c>
    </row>
    <row r="145" spans="1:11" ht="14.45" customHeight="1" thickBot="1" x14ac:dyDescent="0.25">
      <c r="A145" s="723" t="s">
        <v>466</v>
      </c>
      <c r="B145" s="701">
        <v>778.84498947212796</v>
      </c>
      <c r="C145" s="701">
        <v>962.94000000000199</v>
      </c>
      <c r="D145" s="702">
        <v>184.095010527874</v>
      </c>
      <c r="E145" s="703">
        <v>1.2363692557770001</v>
      </c>
      <c r="F145" s="701">
        <v>961.99999999998602</v>
      </c>
      <c r="G145" s="702">
        <v>881.83333333331996</v>
      </c>
      <c r="H145" s="704">
        <v>80.251429999999999</v>
      </c>
      <c r="I145" s="701">
        <v>882.76571999999896</v>
      </c>
      <c r="J145" s="702">
        <v>0.93238666667900005</v>
      </c>
      <c r="K145" s="705">
        <v>0.91763588357500003</v>
      </c>
    </row>
    <row r="146" spans="1:11" ht="14.45" customHeight="1" thickBot="1" x14ac:dyDescent="0.25">
      <c r="A146" s="723" t="s">
        <v>467</v>
      </c>
      <c r="B146" s="701">
        <v>8558.8544759997094</v>
      </c>
      <c r="C146" s="701">
        <v>9252.8400000000092</v>
      </c>
      <c r="D146" s="702">
        <v>693.98552400030701</v>
      </c>
      <c r="E146" s="703">
        <v>1.0810839261189999</v>
      </c>
      <c r="F146" s="701">
        <v>9252.9999999998599</v>
      </c>
      <c r="G146" s="702">
        <v>8481.9166666665406</v>
      </c>
      <c r="H146" s="704">
        <v>771.06718000000001</v>
      </c>
      <c r="I146" s="701">
        <v>8481.76169999999</v>
      </c>
      <c r="J146" s="702">
        <v>-0.154966666546</v>
      </c>
      <c r="K146" s="705">
        <v>0.91664991894500003</v>
      </c>
    </row>
    <row r="147" spans="1:11" ht="14.45" customHeight="1" thickBot="1" x14ac:dyDescent="0.25">
      <c r="A147" s="722" t="s">
        <v>468</v>
      </c>
      <c r="B147" s="706">
        <v>0</v>
      </c>
      <c r="C147" s="706">
        <v>32.994</v>
      </c>
      <c r="D147" s="707">
        <v>32.994</v>
      </c>
      <c r="E147" s="708" t="s">
        <v>329</v>
      </c>
      <c r="F147" s="706">
        <v>0</v>
      </c>
      <c r="G147" s="707">
        <v>0</v>
      </c>
      <c r="H147" s="709">
        <v>0</v>
      </c>
      <c r="I147" s="706">
        <v>0</v>
      </c>
      <c r="J147" s="707">
        <v>0</v>
      </c>
      <c r="K147" s="710" t="s">
        <v>329</v>
      </c>
    </row>
    <row r="148" spans="1:11" ht="14.45" customHeight="1" thickBot="1" x14ac:dyDescent="0.25">
      <c r="A148" s="723" t="s">
        <v>469</v>
      </c>
      <c r="B148" s="701">
        <v>0</v>
      </c>
      <c r="C148" s="701">
        <v>32.994</v>
      </c>
      <c r="D148" s="702">
        <v>32.994</v>
      </c>
      <c r="E148" s="711" t="s">
        <v>329</v>
      </c>
      <c r="F148" s="701">
        <v>0</v>
      </c>
      <c r="G148" s="702">
        <v>0</v>
      </c>
      <c r="H148" s="704">
        <v>0</v>
      </c>
      <c r="I148" s="701">
        <v>0</v>
      </c>
      <c r="J148" s="702">
        <v>0</v>
      </c>
      <c r="K148" s="712" t="s">
        <v>329</v>
      </c>
    </row>
    <row r="149" spans="1:11" ht="14.45" customHeight="1" thickBot="1" x14ac:dyDescent="0.25">
      <c r="A149" s="721" t="s">
        <v>470</v>
      </c>
      <c r="B149" s="701">
        <v>55</v>
      </c>
      <c r="C149" s="701">
        <v>120.04893</v>
      </c>
      <c r="D149" s="702">
        <v>65.048929999999999</v>
      </c>
      <c r="E149" s="703">
        <v>2.182707818181</v>
      </c>
      <c r="F149" s="701">
        <v>65</v>
      </c>
      <c r="G149" s="702">
        <v>59.583333333333002</v>
      </c>
      <c r="H149" s="704">
        <v>0</v>
      </c>
      <c r="I149" s="701">
        <v>154.85731999999999</v>
      </c>
      <c r="J149" s="702">
        <v>95.273986666666005</v>
      </c>
      <c r="K149" s="705">
        <v>2.3824203076920001</v>
      </c>
    </row>
    <row r="150" spans="1:11" ht="14.45" customHeight="1" thickBot="1" x14ac:dyDescent="0.25">
      <c r="A150" s="722" t="s">
        <v>471</v>
      </c>
      <c r="B150" s="706">
        <v>55</v>
      </c>
      <c r="C150" s="706">
        <v>116.66092999999999</v>
      </c>
      <c r="D150" s="707">
        <v>61.66093</v>
      </c>
      <c r="E150" s="713">
        <v>2.1211078181810001</v>
      </c>
      <c r="F150" s="706">
        <v>65</v>
      </c>
      <c r="G150" s="707">
        <v>59.583333333333002</v>
      </c>
      <c r="H150" s="709">
        <v>0</v>
      </c>
      <c r="I150" s="706">
        <v>63.395200000000003</v>
      </c>
      <c r="J150" s="707">
        <v>3.8118666666659999</v>
      </c>
      <c r="K150" s="714">
        <v>0.97531076923000004</v>
      </c>
    </row>
    <row r="151" spans="1:11" ht="14.45" customHeight="1" thickBot="1" x14ac:dyDescent="0.25">
      <c r="A151" s="723" t="s">
        <v>472</v>
      </c>
      <c r="B151" s="701">
        <v>55</v>
      </c>
      <c r="C151" s="701">
        <v>116.66092999999999</v>
      </c>
      <c r="D151" s="702">
        <v>61.66093</v>
      </c>
      <c r="E151" s="703">
        <v>2.1211078181810001</v>
      </c>
      <c r="F151" s="701">
        <v>65</v>
      </c>
      <c r="G151" s="702">
        <v>59.583333333333002</v>
      </c>
      <c r="H151" s="704">
        <v>0</v>
      </c>
      <c r="I151" s="701">
        <v>63.395200000000003</v>
      </c>
      <c r="J151" s="702">
        <v>3.8118666666659999</v>
      </c>
      <c r="K151" s="705">
        <v>0.97531076923000004</v>
      </c>
    </row>
    <row r="152" spans="1:11" ht="14.45" customHeight="1" thickBot="1" x14ac:dyDescent="0.25">
      <c r="A152" s="722" t="s">
        <v>473</v>
      </c>
      <c r="B152" s="706">
        <v>0</v>
      </c>
      <c r="C152" s="706">
        <v>0</v>
      </c>
      <c r="D152" s="707">
        <v>0</v>
      </c>
      <c r="E152" s="708" t="s">
        <v>329</v>
      </c>
      <c r="F152" s="706">
        <v>0</v>
      </c>
      <c r="G152" s="707">
        <v>0</v>
      </c>
      <c r="H152" s="709">
        <v>0</v>
      </c>
      <c r="I152" s="706">
        <v>15.39</v>
      </c>
      <c r="J152" s="707">
        <v>15.39</v>
      </c>
      <c r="K152" s="710" t="s">
        <v>329</v>
      </c>
    </row>
    <row r="153" spans="1:11" ht="14.45" customHeight="1" thickBot="1" x14ac:dyDescent="0.25">
      <c r="A153" s="723" t="s">
        <v>474</v>
      </c>
      <c r="B153" s="701">
        <v>0</v>
      </c>
      <c r="C153" s="701">
        <v>0</v>
      </c>
      <c r="D153" s="702">
        <v>0</v>
      </c>
      <c r="E153" s="711" t="s">
        <v>329</v>
      </c>
      <c r="F153" s="701">
        <v>0</v>
      </c>
      <c r="G153" s="702">
        <v>0</v>
      </c>
      <c r="H153" s="704">
        <v>0</v>
      </c>
      <c r="I153" s="701">
        <v>15.39</v>
      </c>
      <c r="J153" s="702">
        <v>15.39</v>
      </c>
      <c r="K153" s="712" t="s">
        <v>329</v>
      </c>
    </row>
    <row r="154" spans="1:11" ht="14.45" customHeight="1" thickBot="1" x14ac:dyDescent="0.25">
      <c r="A154" s="722" t="s">
        <v>475</v>
      </c>
      <c r="B154" s="706">
        <v>0</v>
      </c>
      <c r="C154" s="706">
        <v>3.3879999999999999</v>
      </c>
      <c r="D154" s="707">
        <v>3.3879999999999999</v>
      </c>
      <c r="E154" s="708" t="s">
        <v>329</v>
      </c>
      <c r="F154" s="706">
        <v>0</v>
      </c>
      <c r="G154" s="707">
        <v>0</v>
      </c>
      <c r="H154" s="709">
        <v>0</v>
      </c>
      <c r="I154" s="706">
        <v>72.200119999999998</v>
      </c>
      <c r="J154" s="707">
        <v>72.200119999999998</v>
      </c>
      <c r="K154" s="710" t="s">
        <v>329</v>
      </c>
    </row>
    <row r="155" spans="1:11" ht="14.45" customHeight="1" thickBot="1" x14ac:dyDescent="0.25">
      <c r="A155" s="723" t="s">
        <v>476</v>
      </c>
      <c r="B155" s="701">
        <v>0</v>
      </c>
      <c r="C155" s="701">
        <v>3.3879999999999999</v>
      </c>
      <c r="D155" s="702">
        <v>3.3879999999999999</v>
      </c>
      <c r="E155" s="711" t="s">
        <v>329</v>
      </c>
      <c r="F155" s="701">
        <v>0</v>
      </c>
      <c r="G155" s="702">
        <v>0</v>
      </c>
      <c r="H155" s="704">
        <v>0</v>
      </c>
      <c r="I155" s="701">
        <v>72.200119999999998</v>
      </c>
      <c r="J155" s="702">
        <v>72.200119999999998</v>
      </c>
      <c r="K155" s="712" t="s">
        <v>329</v>
      </c>
    </row>
    <row r="156" spans="1:11" ht="14.45" customHeight="1" thickBot="1" x14ac:dyDescent="0.25">
      <c r="A156" s="722" t="s">
        <v>477</v>
      </c>
      <c r="B156" s="706">
        <v>0</v>
      </c>
      <c r="C156" s="706">
        <v>0</v>
      </c>
      <c r="D156" s="707">
        <v>0</v>
      </c>
      <c r="E156" s="713">
        <v>1</v>
      </c>
      <c r="F156" s="706">
        <v>0</v>
      </c>
      <c r="G156" s="707">
        <v>0</v>
      </c>
      <c r="H156" s="709">
        <v>0</v>
      </c>
      <c r="I156" s="706">
        <v>3.8719999999989998</v>
      </c>
      <c r="J156" s="707">
        <v>3.8719999999989998</v>
      </c>
      <c r="K156" s="710" t="s">
        <v>335</v>
      </c>
    </row>
    <row r="157" spans="1:11" ht="14.45" customHeight="1" thickBot="1" x14ac:dyDescent="0.25">
      <c r="A157" s="723" t="s">
        <v>478</v>
      </c>
      <c r="B157" s="701">
        <v>0</v>
      </c>
      <c r="C157" s="701">
        <v>0</v>
      </c>
      <c r="D157" s="702">
        <v>0</v>
      </c>
      <c r="E157" s="703">
        <v>1</v>
      </c>
      <c r="F157" s="701">
        <v>0</v>
      </c>
      <c r="G157" s="702">
        <v>0</v>
      </c>
      <c r="H157" s="704">
        <v>0</v>
      </c>
      <c r="I157" s="701">
        <v>3.8719999999989998</v>
      </c>
      <c r="J157" s="702">
        <v>3.8719999999989998</v>
      </c>
      <c r="K157" s="712" t="s">
        <v>335</v>
      </c>
    </row>
    <row r="158" spans="1:11" ht="14.45" customHeight="1" thickBot="1" x14ac:dyDescent="0.25">
      <c r="A158" s="720" t="s">
        <v>479</v>
      </c>
      <c r="B158" s="701">
        <v>0</v>
      </c>
      <c r="C158" s="701">
        <v>0.30459999999999998</v>
      </c>
      <c r="D158" s="702">
        <v>0.30459999999999998</v>
      </c>
      <c r="E158" s="711" t="s">
        <v>329</v>
      </c>
      <c r="F158" s="701">
        <v>0</v>
      </c>
      <c r="G158" s="702">
        <v>0</v>
      </c>
      <c r="H158" s="704">
        <v>0</v>
      </c>
      <c r="I158" s="701">
        <v>0.16719999999900001</v>
      </c>
      <c r="J158" s="702">
        <v>0.16719999999900001</v>
      </c>
      <c r="K158" s="712" t="s">
        <v>329</v>
      </c>
    </row>
    <row r="159" spans="1:11" ht="14.45" customHeight="1" thickBot="1" x14ac:dyDescent="0.25">
      <c r="A159" s="721" t="s">
        <v>480</v>
      </c>
      <c r="B159" s="701">
        <v>0</v>
      </c>
      <c r="C159" s="701">
        <v>0.30459999999999998</v>
      </c>
      <c r="D159" s="702">
        <v>0.30459999999999998</v>
      </c>
      <c r="E159" s="711" t="s">
        <v>329</v>
      </c>
      <c r="F159" s="701">
        <v>0</v>
      </c>
      <c r="G159" s="702">
        <v>0</v>
      </c>
      <c r="H159" s="704">
        <v>0</v>
      </c>
      <c r="I159" s="701">
        <v>0.16719999999900001</v>
      </c>
      <c r="J159" s="702">
        <v>0.16719999999900001</v>
      </c>
      <c r="K159" s="712" t="s">
        <v>329</v>
      </c>
    </row>
    <row r="160" spans="1:11" ht="14.45" customHeight="1" thickBot="1" x14ac:dyDescent="0.25">
      <c r="A160" s="722" t="s">
        <v>481</v>
      </c>
      <c r="B160" s="706">
        <v>0</v>
      </c>
      <c r="C160" s="706">
        <v>0.30459999999999998</v>
      </c>
      <c r="D160" s="707">
        <v>0.30459999999999998</v>
      </c>
      <c r="E160" s="708" t="s">
        <v>329</v>
      </c>
      <c r="F160" s="706">
        <v>0</v>
      </c>
      <c r="G160" s="707">
        <v>0</v>
      </c>
      <c r="H160" s="709">
        <v>0</v>
      </c>
      <c r="I160" s="706">
        <v>0.16719999999900001</v>
      </c>
      <c r="J160" s="707">
        <v>0.16719999999900001</v>
      </c>
      <c r="K160" s="710" t="s">
        <v>329</v>
      </c>
    </row>
    <row r="161" spans="1:11" ht="14.45" customHeight="1" thickBot="1" x14ac:dyDescent="0.25">
      <c r="A161" s="723" t="s">
        <v>482</v>
      </c>
      <c r="B161" s="701">
        <v>0</v>
      </c>
      <c r="C161" s="701">
        <v>0.30459999999999998</v>
      </c>
      <c r="D161" s="702">
        <v>0.30459999999999998</v>
      </c>
      <c r="E161" s="711" t="s">
        <v>329</v>
      </c>
      <c r="F161" s="701">
        <v>0</v>
      </c>
      <c r="G161" s="702">
        <v>0</v>
      </c>
      <c r="H161" s="704">
        <v>0</v>
      </c>
      <c r="I161" s="701">
        <v>0.16719999999900001</v>
      </c>
      <c r="J161" s="702">
        <v>0.16719999999900001</v>
      </c>
      <c r="K161" s="712" t="s">
        <v>329</v>
      </c>
    </row>
    <row r="162" spans="1:11" ht="14.45" customHeight="1" thickBot="1" x14ac:dyDescent="0.25">
      <c r="A162" s="719" t="s">
        <v>483</v>
      </c>
      <c r="B162" s="701">
        <v>148464.42121127999</v>
      </c>
      <c r="C162" s="701">
        <v>164534.48951000001</v>
      </c>
      <c r="D162" s="702">
        <v>16070.0682987203</v>
      </c>
      <c r="E162" s="703">
        <v>1.1082418815740001</v>
      </c>
      <c r="F162" s="701">
        <v>173251.21442746499</v>
      </c>
      <c r="G162" s="702">
        <v>158813.61322517699</v>
      </c>
      <c r="H162" s="704">
        <v>17494.908940000001</v>
      </c>
      <c r="I162" s="701">
        <v>156177.12190999999</v>
      </c>
      <c r="J162" s="702">
        <v>-2636.49131517662</v>
      </c>
      <c r="K162" s="705">
        <v>0.90144893024899997</v>
      </c>
    </row>
    <row r="163" spans="1:11" ht="14.45" customHeight="1" thickBot="1" x14ac:dyDescent="0.25">
      <c r="A163" s="720" t="s">
        <v>484</v>
      </c>
      <c r="B163" s="701">
        <v>148365.18947250201</v>
      </c>
      <c r="C163" s="701">
        <v>164472.46687999999</v>
      </c>
      <c r="D163" s="702">
        <v>16107.277407497701</v>
      </c>
      <c r="E163" s="703">
        <v>1.1085650715290001</v>
      </c>
      <c r="F163" s="701">
        <v>173251.21442746499</v>
      </c>
      <c r="G163" s="702">
        <v>158813.61322517699</v>
      </c>
      <c r="H163" s="704">
        <v>17494.908940000001</v>
      </c>
      <c r="I163" s="701">
        <v>156078.3561</v>
      </c>
      <c r="J163" s="702">
        <v>-2735.2571251766099</v>
      </c>
      <c r="K163" s="705">
        <v>0.90087885741899998</v>
      </c>
    </row>
    <row r="164" spans="1:11" ht="14.45" customHeight="1" thickBot="1" x14ac:dyDescent="0.25">
      <c r="A164" s="721" t="s">
        <v>485</v>
      </c>
      <c r="B164" s="701">
        <v>148365.18947250201</v>
      </c>
      <c r="C164" s="701">
        <v>164472.46687999999</v>
      </c>
      <c r="D164" s="702">
        <v>16107.277407497701</v>
      </c>
      <c r="E164" s="703">
        <v>1.1085650715290001</v>
      </c>
      <c r="F164" s="701">
        <v>173251.21442746499</v>
      </c>
      <c r="G164" s="702">
        <v>158813.61322517699</v>
      </c>
      <c r="H164" s="704">
        <v>17494.908940000001</v>
      </c>
      <c r="I164" s="701">
        <v>156078.3561</v>
      </c>
      <c r="J164" s="702">
        <v>-2735.2571251766099</v>
      </c>
      <c r="K164" s="705">
        <v>0.90087885741899998</v>
      </c>
    </row>
    <row r="165" spans="1:11" ht="14.45" customHeight="1" thickBot="1" x14ac:dyDescent="0.25">
      <c r="A165" s="722" t="s">
        <v>486</v>
      </c>
      <c r="B165" s="706">
        <v>68.392012445185998</v>
      </c>
      <c r="C165" s="706">
        <v>120.83553999999999</v>
      </c>
      <c r="D165" s="707">
        <v>52.443527554813002</v>
      </c>
      <c r="E165" s="713">
        <v>1.7668077847070001</v>
      </c>
      <c r="F165" s="706">
        <v>98.199096055994005</v>
      </c>
      <c r="G165" s="707">
        <v>90.015838051326995</v>
      </c>
      <c r="H165" s="709">
        <v>0</v>
      </c>
      <c r="I165" s="706">
        <v>107.0219</v>
      </c>
      <c r="J165" s="707">
        <v>17.006061948671999</v>
      </c>
      <c r="K165" s="714">
        <v>1.0898460810570001</v>
      </c>
    </row>
    <row r="166" spans="1:11" ht="14.45" customHeight="1" thickBot="1" x14ac:dyDescent="0.25">
      <c r="A166" s="723" t="s">
        <v>487</v>
      </c>
      <c r="B166" s="701">
        <v>0</v>
      </c>
      <c r="C166" s="701">
        <v>0</v>
      </c>
      <c r="D166" s="702">
        <v>0</v>
      </c>
      <c r="E166" s="703">
        <v>1</v>
      </c>
      <c r="F166" s="701">
        <v>0</v>
      </c>
      <c r="G166" s="702">
        <v>0</v>
      </c>
      <c r="H166" s="704">
        <v>0</v>
      </c>
      <c r="I166" s="701">
        <v>28.897300000000001</v>
      </c>
      <c r="J166" s="702">
        <v>28.897300000000001</v>
      </c>
      <c r="K166" s="712" t="s">
        <v>335</v>
      </c>
    </row>
    <row r="167" spans="1:11" ht="14.45" customHeight="1" thickBot="1" x14ac:dyDescent="0.25">
      <c r="A167" s="723" t="s">
        <v>488</v>
      </c>
      <c r="B167" s="701">
        <v>67.250683335822004</v>
      </c>
      <c r="C167" s="701">
        <v>95.436199999999999</v>
      </c>
      <c r="D167" s="702">
        <v>28.185516664177001</v>
      </c>
      <c r="E167" s="703">
        <v>1.419111230787</v>
      </c>
      <c r="F167" s="701">
        <v>98.048835675638003</v>
      </c>
      <c r="G167" s="702">
        <v>89.878099369335004</v>
      </c>
      <c r="H167" s="704">
        <v>0</v>
      </c>
      <c r="I167" s="701">
        <v>51.791620000000002</v>
      </c>
      <c r="J167" s="702">
        <v>-38.086479369335002</v>
      </c>
      <c r="K167" s="705">
        <v>0.52822269273300004</v>
      </c>
    </row>
    <row r="168" spans="1:11" ht="14.45" customHeight="1" thickBot="1" x14ac:dyDescent="0.25">
      <c r="A168" s="723" t="s">
        <v>489</v>
      </c>
      <c r="B168" s="701">
        <v>1.141329109363</v>
      </c>
      <c r="C168" s="701">
        <v>25.399339999999999</v>
      </c>
      <c r="D168" s="702">
        <v>24.258010890636001</v>
      </c>
      <c r="E168" s="703">
        <v>22.254176986826</v>
      </c>
      <c r="F168" s="701">
        <v>0.150260380355</v>
      </c>
      <c r="G168" s="702">
        <v>0.13773868199200001</v>
      </c>
      <c r="H168" s="704">
        <v>0</v>
      </c>
      <c r="I168" s="701">
        <v>26.332979999999999</v>
      </c>
      <c r="J168" s="702">
        <v>26.195241318007</v>
      </c>
      <c r="K168" s="705">
        <v>175.24899070326401</v>
      </c>
    </row>
    <row r="169" spans="1:11" ht="14.45" customHeight="1" thickBot="1" x14ac:dyDescent="0.25">
      <c r="A169" s="722" t="s">
        <v>490</v>
      </c>
      <c r="B169" s="706">
        <v>237.48301330620799</v>
      </c>
      <c r="C169" s="706">
        <v>186.69478000000001</v>
      </c>
      <c r="D169" s="707">
        <v>-50.788233306206997</v>
      </c>
      <c r="E169" s="713">
        <v>0.78613951120400005</v>
      </c>
      <c r="F169" s="706">
        <v>0</v>
      </c>
      <c r="G169" s="707">
        <v>0</v>
      </c>
      <c r="H169" s="709">
        <v>0</v>
      </c>
      <c r="I169" s="706">
        <v>0</v>
      </c>
      <c r="J169" s="707">
        <v>0</v>
      </c>
      <c r="K169" s="710" t="s">
        <v>329</v>
      </c>
    </row>
    <row r="170" spans="1:11" ht="14.45" customHeight="1" thickBot="1" x14ac:dyDescent="0.25">
      <c r="A170" s="723" t="s">
        <v>491</v>
      </c>
      <c r="B170" s="701">
        <v>237.48301330620799</v>
      </c>
      <c r="C170" s="701">
        <v>186.69478000000001</v>
      </c>
      <c r="D170" s="702">
        <v>-50.788233306206997</v>
      </c>
      <c r="E170" s="703">
        <v>0.78613951120400005</v>
      </c>
      <c r="F170" s="701">
        <v>0</v>
      </c>
      <c r="G170" s="702">
        <v>0</v>
      </c>
      <c r="H170" s="704">
        <v>0</v>
      </c>
      <c r="I170" s="701">
        <v>0</v>
      </c>
      <c r="J170" s="702">
        <v>0</v>
      </c>
      <c r="K170" s="712" t="s">
        <v>329</v>
      </c>
    </row>
    <row r="171" spans="1:11" ht="14.45" customHeight="1" thickBot="1" x14ac:dyDescent="0.25">
      <c r="A171" s="725" t="s">
        <v>492</v>
      </c>
      <c r="B171" s="701">
        <v>3539.3630696261998</v>
      </c>
      <c r="C171" s="701">
        <v>3708.8958200000002</v>
      </c>
      <c r="D171" s="702">
        <v>169.532750373798</v>
      </c>
      <c r="E171" s="703">
        <v>1.0478992256619999</v>
      </c>
      <c r="F171" s="701">
        <v>3538.6716961040602</v>
      </c>
      <c r="G171" s="702">
        <v>3243.7823880953902</v>
      </c>
      <c r="H171" s="704">
        <v>56.878529999999998</v>
      </c>
      <c r="I171" s="701">
        <v>817.21355000000005</v>
      </c>
      <c r="J171" s="702">
        <v>-2426.5688380953902</v>
      </c>
      <c r="K171" s="705">
        <v>0.230937939481</v>
      </c>
    </row>
    <row r="172" spans="1:11" ht="14.45" customHeight="1" thickBot="1" x14ac:dyDescent="0.25">
      <c r="A172" s="723" t="s">
        <v>493</v>
      </c>
      <c r="B172" s="701">
        <v>0</v>
      </c>
      <c r="C172" s="701">
        <v>0</v>
      </c>
      <c r="D172" s="702">
        <v>0</v>
      </c>
      <c r="E172" s="703">
        <v>1</v>
      </c>
      <c r="F172" s="701">
        <v>3303.7269839106202</v>
      </c>
      <c r="G172" s="702">
        <v>3028.4164019180698</v>
      </c>
      <c r="H172" s="704">
        <v>0</v>
      </c>
      <c r="I172" s="701">
        <v>419.17171000000002</v>
      </c>
      <c r="J172" s="702">
        <v>-2609.2446919180702</v>
      </c>
      <c r="K172" s="705">
        <v>0.126878435185</v>
      </c>
    </row>
    <row r="173" spans="1:11" ht="14.45" customHeight="1" thickBot="1" x14ac:dyDescent="0.25">
      <c r="A173" s="723" t="s">
        <v>494</v>
      </c>
      <c r="B173" s="701">
        <v>0</v>
      </c>
      <c r="C173" s="701">
        <v>0</v>
      </c>
      <c r="D173" s="702">
        <v>0</v>
      </c>
      <c r="E173" s="703">
        <v>1</v>
      </c>
      <c r="F173" s="701">
        <v>234.94471219344001</v>
      </c>
      <c r="G173" s="702">
        <v>215.36598617732</v>
      </c>
      <c r="H173" s="704">
        <v>56.878529999999998</v>
      </c>
      <c r="I173" s="701">
        <v>398.04183999999998</v>
      </c>
      <c r="J173" s="702">
        <v>182.67585382268001</v>
      </c>
      <c r="K173" s="705">
        <v>1.6941936521309999</v>
      </c>
    </row>
    <row r="174" spans="1:11" ht="14.45" customHeight="1" thickBot="1" x14ac:dyDescent="0.25">
      <c r="A174" s="723" t="s">
        <v>495</v>
      </c>
      <c r="B174" s="701">
        <v>6.5232913145489997</v>
      </c>
      <c r="C174" s="701">
        <v>0.52356999999999998</v>
      </c>
      <c r="D174" s="702">
        <v>-5.9997213145490003</v>
      </c>
      <c r="E174" s="703">
        <v>8.0261630939000003E-2</v>
      </c>
      <c r="F174" s="701">
        <v>0</v>
      </c>
      <c r="G174" s="702">
        <v>0</v>
      </c>
      <c r="H174" s="704">
        <v>0</v>
      </c>
      <c r="I174" s="701">
        <v>0</v>
      </c>
      <c r="J174" s="702">
        <v>0</v>
      </c>
      <c r="K174" s="712" t="s">
        <v>329</v>
      </c>
    </row>
    <row r="175" spans="1:11" ht="14.45" customHeight="1" thickBot="1" x14ac:dyDescent="0.25">
      <c r="A175" s="723" t="s">
        <v>496</v>
      </c>
      <c r="B175" s="701">
        <v>3400</v>
      </c>
      <c r="C175" s="701">
        <v>3595.6336500000002</v>
      </c>
      <c r="D175" s="702">
        <v>195.63364999999899</v>
      </c>
      <c r="E175" s="703">
        <v>1.0575393088230001</v>
      </c>
      <c r="F175" s="701">
        <v>0</v>
      </c>
      <c r="G175" s="702">
        <v>0</v>
      </c>
      <c r="H175" s="704">
        <v>0</v>
      </c>
      <c r="I175" s="701">
        <v>0</v>
      </c>
      <c r="J175" s="702">
        <v>0</v>
      </c>
      <c r="K175" s="712" t="s">
        <v>329</v>
      </c>
    </row>
    <row r="176" spans="1:11" ht="14.45" customHeight="1" thickBot="1" x14ac:dyDescent="0.25">
      <c r="A176" s="723" t="s">
        <v>497</v>
      </c>
      <c r="B176" s="701">
        <v>132.839778311651</v>
      </c>
      <c r="C176" s="701">
        <v>112.73860000000001</v>
      </c>
      <c r="D176" s="702">
        <v>-20.101178311651001</v>
      </c>
      <c r="E176" s="703">
        <v>0.84868103088400004</v>
      </c>
      <c r="F176" s="701">
        <v>0</v>
      </c>
      <c r="G176" s="702">
        <v>0</v>
      </c>
      <c r="H176" s="704">
        <v>0</v>
      </c>
      <c r="I176" s="701">
        <v>0</v>
      </c>
      <c r="J176" s="702">
        <v>0</v>
      </c>
      <c r="K176" s="712" t="s">
        <v>329</v>
      </c>
    </row>
    <row r="177" spans="1:11" ht="14.45" customHeight="1" thickBot="1" x14ac:dyDescent="0.25">
      <c r="A177" s="722" t="s">
        <v>498</v>
      </c>
      <c r="B177" s="706">
        <v>144519.95137712499</v>
      </c>
      <c r="C177" s="706">
        <v>154737.03559000001</v>
      </c>
      <c r="D177" s="707">
        <v>10217.084212875299</v>
      </c>
      <c r="E177" s="713">
        <v>1.070696703918</v>
      </c>
      <c r="F177" s="706">
        <v>169614.34363530501</v>
      </c>
      <c r="G177" s="707">
        <v>155479.81499903</v>
      </c>
      <c r="H177" s="709">
        <v>14525.974109999999</v>
      </c>
      <c r="I177" s="706">
        <v>149898.64535000001</v>
      </c>
      <c r="J177" s="707">
        <v>-5581.16964902988</v>
      </c>
      <c r="K177" s="714">
        <v>0.88376160964399997</v>
      </c>
    </row>
    <row r="178" spans="1:11" ht="14.45" customHeight="1" thickBot="1" x14ac:dyDescent="0.25">
      <c r="A178" s="723" t="s">
        <v>499</v>
      </c>
      <c r="B178" s="701">
        <v>65137.888080999997</v>
      </c>
      <c r="C178" s="701">
        <v>68574.138800000001</v>
      </c>
      <c r="D178" s="702">
        <v>3436.2507190000001</v>
      </c>
      <c r="E178" s="703">
        <v>1.052753486799</v>
      </c>
      <c r="F178" s="701">
        <v>0</v>
      </c>
      <c r="G178" s="702">
        <v>0</v>
      </c>
      <c r="H178" s="704">
        <v>0</v>
      </c>
      <c r="I178" s="701">
        <v>0</v>
      </c>
      <c r="J178" s="702">
        <v>0</v>
      </c>
      <c r="K178" s="712" t="s">
        <v>329</v>
      </c>
    </row>
    <row r="179" spans="1:11" ht="14.45" customHeight="1" thickBot="1" x14ac:dyDescent="0.25">
      <c r="A179" s="723" t="s">
        <v>500</v>
      </c>
      <c r="B179" s="701">
        <v>76679.443776602202</v>
      </c>
      <c r="C179" s="701">
        <v>82248.441049999994</v>
      </c>
      <c r="D179" s="702">
        <v>5568.9972733978102</v>
      </c>
      <c r="E179" s="703">
        <v>1.0726269910040001</v>
      </c>
      <c r="F179" s="701">
        <v>165260.854462774</v>
      </c>
      <c r="G179" s="702">
        <v>151489.11659087599</v>
      </c>
      <c r="H179" s="704">
        <v>14433.48911</v>
      </c>
      <c r="I179" s="701">
        <v>149314.21182</v>
      </c>
      <c r="J179" s="702">
        <v>-2174.9047708757898</v>
      </c>
      <c r="K179" s="705">
        <v>0.90350623143800002</v>
      </c>
    </row>
    <row r="180" spans="1:11" ht="14.45" customHeight="1" thickBot="1" x14ac:dyDescent="0.25">
      <c r="A180" s="723" t="s">
        <v>501</v>
      </c>
      <c r="B180" s="701">
        <v>1048.90075264593</v>
      </c>
      <c r="C180" s="701">
        <v>1750.4489000000001</v>
      </c>
      <c r="D180" s="702">
        <v>701.54814735407194</v>
      </c>
      <c r="E180" s="703">
        <v>1.668841304179</v>
      </c>
      <c r="F180" s="701">
        <v>0</v>
      </c>
      <c r="G180" s="702">
        <v>0</v>
      </c>
      <c r="H180" s="704">
        <v>0</v>
      </c>
      <c r="I180" s="701">
        <v>0</v>
      </c>
      <c r="J180" s="702">
        <v>0</v>
      </c>
      <c r="K180" s="712" t="s">
        <v>329</v>
      </c>
    </row>
    <row r="181" spans="1:11" ht="14.45" customHeight="1" thickBot="1" x14ac:dyDescent="0.25">
      <c r="A181" s="723" t="s">
        <v>502</v>
      </c>
      <c r="B181" s="701">
        <v>1653.7187668766401</v>
      </c>
      <c r="C181" s="701">
        <v>2164.00684</v>
      </c>
      <c r="D181" s="702">
        <v>510.28807312335999</v>
      </c>
      <c r="E181" s="703">
        <v>1.3085700442799999</v>
      </c>
      <c r="F181" s="701">
        <v>4353.4891725317502</v>
      </c>
      <c r="G181" s="702">
        <v>3990.6984081541</v>
      </c>
      <c r="H181" s="704">
        <v>92.484999999999999</v>
      </c>
      <c r="I181" s="701">
        <v>584.43353000000002</v>
      </c>
      <c r="J181" s="702">
        <v>-3406.2648781541002</v>
      </c>
      <c r="K181" s="705">
        <v>0.13424485667399999</v>
      </c>
    </row>
    <row r="182" spans="1:11" ht="14.45" customHeight="1" thickBot="1" x14ac:dyDescent="0.25">
      <c r="A182" s="722" t="s">
        <v>503</v>
      </c>
      <c r="B182" s="706">
        <v>0</v>
      </c>
      <c r="C182" s="706">
        <v>5719.00515</v>
      </c>
      <c r="D182" s="707">
        <v>5719.00515</v>
      </c>
      <c r="E182" s="708" t="s">
        <v>329</v>
      </c>
      <c r="F182" s="706">
        <v>0</v>
      </c>
      <c r="G182" s="707">
        <v>0</v>
      </c>
      <c r="H182" s="709">
        <v>2912.0563000000002</v>
      </c>
      <c r="I182" s="706">
        <v>5255.4753000000001</v>
      </c>
      <c r="J182" s="707">
        <v>5255.4753000000001</v>
      </c>
      <c r="K182" s="710" t="s">
        <v>329</v>
      </c>
    </row>
    <row r="183" spans="1:11" ht="14.45" customHeight="1" thickBot="1" x14ac:dyDescent="0.25">
      <c r="A183" s="723" t="s">
        <v>504</v>
      </c>
      <c r="B183" s="701">
        <v>0</v>
      </c>
      <c r="C183" s="701">
        <v>2134.27828</v>
      </c>
      <c r="D183" s="702">
        <v>2134.27828</v>
      </c>
      <c r="E183" s="711" t="s">
        <v>329</v>
      </c>
      <c r="F183" s="701">
        <v>0</v>
      </c>
      <c r="G183" s="702">
        <v>0</v>
      </c>
      <c r="H183" s="704">
        <v>0</v>
      </c>
      <c r="I183" s="701">
        <v>0</v>
      </c>
      <c r="J183" s="702">
        <v>0</v>
      </c>
      <c r="K183" s="712" t="s">
        <v>329</v>
      </c>
    </row>
    <row r="184" spans="1:11" ht="14.45" customHeight="1" thickBot="1" x14ac:dyDescent="0.25">
      <c r="A184" s="723" t="s">
        <v>505</v>
      </c>
      <c r="B184" s="701">
        <v>0</v>
      </c>
      <c r="C184" s="701">
        <v>3584.72687</v>
      </c>
      <c r="D184" s="702">
        <v>3584.72687</v>
      </c>
      <c r="E184" s="711" t="s">
        <v>329</v>
      </c>
      <c r="F184" s="701">
        <v>0</v>
      </c>
      <c r="G184" s="702">
        <v>0</v>
      </c>
      <c r="H184" s="704">
        <v>2912.0563000000002</v>
      </c>
      <c r="I184" s="701">
        <v>5255.4753000000001</v>
      </c>
      <c r="J184" s="702">
        <v>5255.4753000000001</v>
      </c>
      <c r="K184" s="712" t="s">
        <v>329</v>
      </c>
    </row>
    <row r="185" spans="1:11" ht="14.45" customHeight="1" thickBot="1" x14ac:dyDescent="0.25">
      <c r="A185" s="720" t="s">
        <v>506</v>
      </c>
      <c r="B185" s="701">
        <v>99.231738777358004</v>
      </c>
      <c r="C185" s="701">
        <v>61.965389999999999</v>
      </c>
      <c r="D185" s="702">
        <v>-37.266348777357997</v>
      </c>
      <c r="E185" s="703">
        <v>0.62445131732500003</v>
      </c>
      <c r="F185" s="701">
        <v>0</v>
      </c>
      <c r="G185" s="702">
        <v>0</v>
      </c>
      <c r="H185" s="704">
        <v>0</v>
      </c>
      <c r="I185" s="701">
        <v>98.765810000000002</v>
      </c>
      <c r="J185" s="702">
        <v>98.765810000000002</v>
      </c>
      <c r="K185" s="712" t="s">
        <v>329</v>
      </c>
    </row>
    <row r="186" spans="1:11" ht="14.45" customHeight="1" thickBot="1" x14ac:dyDescent="0.25">
      <c r="A186" s="721" t="s">
        <v>507</v>
      </c>
      <c r="B186" s="701">
        <v>0</v>
      </c>
      <c r="C186" s="701">
        <v>37</v>
      </c>
      <c r="D186" s="702">
        <v>37</v>
      </c>
      <c r="E186" s="711" t="s">
        <v>329</v>
      </c>
      <c r="F186" s="701">
        <v>0</v>
      </c>
      <c r="G186" s="702">
        <v>0</v>
      </c>
      <c r="H186" s="704">
        <v>0</v>
      </c>
      <c r="I186" s="701">
        <v>84.5</v>
      </c>
      <c r="J186" s="702">
        <v>84.5</v>
      </c>
      <c r="K186" s="712" t="s">
        <v>329</v>
      </c>
    </row>
    <row r="187" spans="1:11" ht="14.45" customHeight="1" thickBot="1" x14ac:dyDescent="0.25">
      <c r="A187" s="722" t="s">
        <v>508</v>
      </c>
      <c r="B187" s="706">
        <v>0</v>
      </c>
      <c r="C187" s="706">
        <v>37</v>
      </c>
      <c r="D187" s="707">
        <v>37</v>
      </c>
      <c r="E187" s="708" t="s">
        <v>329</v>
      </c>
      <c r="F187" s="706">
        <v>0</v>
      </c>
      <c r="G187" s="707">
        <v>0</v>
      </c>
      <c r="H187" s="709">
        <v>0</v>
      </c>
      <c r="I187" s="706">
        <v>84.5</v>
      </c>
      <c r="J187" s="707">
        <v>84.5</v>
      </c>
      <c r="K187" s="710" t="s">
        <v>329</v>
      </c>
    </row>
    <row r="188" spans="1:11" ht="14.45" customHeight="1" thickBot="1" x14ac:dyDescent="0.25">
      <c r="A188" s="723" t="s">
        <v>509</v>
      </c>
      <c r="B188" s="701">
        <v>0</v>
      </c>
      <c r="C188" s="701">
        <v>37</v>
      </c>
      <c r="D188" s="702">
        <v>37</v>
      </c>
      <c r="E188" s="711" t="s">
        <v>329</v>
      </c>
      <c r="F188" s="701">
        <v>0</v>
      </c>
      <c r="G188" s="702">
        <v>0</v>
      </c>
      <c r="H188" s="704">
        <v>0</v>
      </c>
      <c r="I188" s="701">
        <v>84.5</v>
      </c>
      <c r="J188" s="702">
        <v>84.5</v>
      </c>
      <c r="K188" s="712" t="s">
        <v>329</v>
      </c>
    </row>
    <row r="189" spans="1:11" ht="14.45" customHeight="1" thickBot="1" x14ac:dyDescent="0.25">
      <c r="A189" s="726" t="s">
        <v>510</v>
      </c>
      <c r="B189" s="706">
        <v>99.231738777358004</v>
      </c>
      <c r="C189" s="706">
        <v>24.965389999999999</v>
      </c>
      <c r="D189" s="707">
        <v>-74.266348777358004</v>
      </c>
      <c r="E189" s="713">
        <v>0.25158674338999998</v>
      </c>
      <c r="F189" s="706">
        <v>0</v>
      </c>
      <c r="G189" s="707">
        <v>0</v>
      </c>
      <c r="H189" s="709">
        <v>0</v>
      </c>
      <c r="I189" s="706">
        <v>14.26581</v>
      </c>
      <c r="J189" s="707">
        <v>14.26581</v>
      </c>
      <c r="K189" s="710" t="s">
        <v>329</v>
      </c>
    </row>
    <row r="190" spans="1:11" ht="14.45" customHeight="1" thickBot="1" x14ac:dyDescent="0.25">
      <c r="A190" s="722" t="s">
        <v>511</v>
      </c>
      <c r="B190" s="706">
        <v>0</v>
      </c>
      <c r="C190" s="706">
        <v>3.9740000000000002</v>
      </c>
      <c r="D190" s="707">
        <v>3.9740000000000002</v>
      </c>
      <c r="E190" s="708" t="s">
        <v>335</v>
      </c>
      <c r="F190" s="706">
        <v>0</v>
      </c>
      <c r="G190" s="707">
        <v>0</v>
      </c>
      <c r="H190" s="709">
        <v>0</v>
      </c>
      <c r="I190" s="706">
        <v>0</v>
      </c>
      <c r="J190" s="707">
        <v>0</v>
      </c>
      <c r="K190" s="710" t="s">
        <v>329</v>
      </c>
    </row>
    <row r="191" spans="1:11" ht="14.45" customHeight="1" thickBot="1" x14ac:dyDescent="0.25">
      <c r="A191" s="723" t="s">
        <v>512</v>
      </c>
      <c r="B191" s="701">
        <v>0</v>
      </c>
      <c r="C191" s="701">
        <v>3.9740000000000002</v>
      </c>
      <c r="D191" s="702">
        <v>3.9740000000000002</v>
      </c>
      <c r="E191" s="711" t="s">
        <v>335</v>
      </c>
      <c r="F191" s="701">
        <v>0</v>
      </c>
      <c r="G191" s="702">
        <v>0</v>
      </c>
      <c r="H191" s="704">
        <v>0</v>
      </c>
      <c r="I191" s="701">
        <v>0</v>
      </c>
      <c r="J191" s="702">
        <v>0</v>
      </c>
      <c r="K191" s="712" t="s">
        <v>329</v>
      </c>
    </row>
    <row r="192" spans="1:11" ht="14.45" customHeight="1" thickBot="1" x14ac:dyDescent="0.25">
      <c r="A192" s="722" t="s">
        <v>513</v>
      </c>
      <c r="B192" s="706">
        <v>0</v>
      </c>
      <c r="C192" s="706">
        <v>-3.3E-4</v>
      </c>
      <c r="D192" s="707">
        <v>-3.3E-4</v>
      </c>
      <c r="E192" s="708" t="s">
        <v>329</v>
      </c>
      <c r="F192" s="706">
        <v>0</v>
      </c>
      <c r="G192" s="707">
        <v>0</v>
      </c>
      <c r="H192" s="709">
        <v>0</v>
      </c>
      <c r="I192" s="706">
        <v>-7.5000000000000002E-4</v>
      </c>
      <c r="J192" s="707">
        <v>-7.5000000000000002E-4</v>
      </c>
      <c r="K192" s="710" t="s">
        <v>329</v>
      </c>
    </row>
    <row r="193" spans="1:11" ht="14.45" customHeight="1" thickBot="1" x14ac:dyDescent="0.25">
      <c r="A193" s="723" t="s">
        <v>514</v>
      </c>
      <c r="B193" s="701">
        <v>0</v>
      </c>
      <c r="C193" s="701">
        <v>-3.3E-4</v>
      </c>
      <c r="D193" s="702">
        <v>-3.3E-4</v>
      </c>
      <c r="E193" s="711" t="s">
        <v>329</v>
      </c>
      <c r="F193" s="701">
        <v>0</v>
      </c>
      <c r="G193" s="702">
        <v>0</v>
      </c>
      <c r="H193" s="704">
        <v>0</v>
      </c>
      <c r="I193" s="701">
        <v>-7.5000000000000002E-4</v>
      </c>
      <c r="J193" s="702">
        <v>-7.5000000000000002E-4</v>
      </c>
      <c r="K193" s="712" t="s">
        <v>329</v>
      </c>
    </row>
    <row r="194" spans="1:11" ht="14.45" customHeight="1" thickBot="1" x14ac:dyDescent="0.25">
      <c r="A194" s="722" t="s">
        <v>515</v>
      </c>
      <c r="B194" s="706">
        <v>99.231738777358004</v>
      </c>
      <c r="C194" s="706">
        <v>20.991720000000001</v>
      </c>
      <c r="D194" s="707">
        <v>-78.240018777358003</v>
      </c>
      <c r="E194" s="713">
        <v>0.211542398214</v>
      </c>
      <c r="F194" s="706">
        <v>0</v>
      </c>
      <c r="G194" s="707">
        <v>0</v>
      </c>
      <c r="H194" s="709">
        <v>0</v>
      </c>
      <c r="I194" s="706">
        <v>14.26656</v>
      </c>
      <c r="J194" s="707">
        <v>14.26656</v>
      </c>
      <c r="K194" s="710" t="s">
        <v>329</v>
      </c>
    </row>
    <row r="195" spans="1:11" ht="14.45" customHeight="1" thickBot="1" x14ac:dyDescent="0.25">
      <c r="A195" s="723" t="s">
        <v>516</v>
      </c>
      <c r="B195" s="701">
        <v>0</v>
      </c>
      <c r="C195" s="701">
        <v>0</v>
      </c>
      <c r="D195" s="702">
        <v>0</v>
      </c>
      <c r="E195" s="703">
        <v>1</v>
      </c>
      <c r="F195" s="701">
        <v>0</v>
      </c>
      <c r="G195" s="702">
        <v>0</v>
      </c>
      <c r="H195" s="704">
        <v>0</v>
      </c>
      <c r="I195" s="701">
        <v>9.2999999999999999E-2</v>
      </c>
      <c r="J195" s="702">
        <v>9.2999999999999999E-2</v>
      </c>
      <c r="K195" s="712" t="s">
        <v>335</v>
      </c>
    </row>
    <row r="196" spans="1:11" ht="14.45" customHeight="1" thickBot="1" x14ac:dyDescent="0.25">
      <c r="A196" s="723" t="s">
        <v>517</v>
      </c>
      <c r="B196" s="701">
        <v>65.337773190921993</v>
      </c>
      <c r="C196" s="701">
        <v>0</v>
      </c>
      <c r="D196" s="702">
        <v>-65.337773190921993</v>
      </c>
      <c r="E196" s="703">
        <v>0</v>
      </c>
      <c r="F196" s="701">
        <v>0</v>
      </c>
      <c r="G196" s="702">
        <v>0</v>
      </c>
      <c r="H196" s="704">
        <v>0</v>
      </c>
      <c r="I196" s="701">
        <v>0</v>
      </c>
      <c r="J196" s="702">
        <v>0</v>
      </c>
      <c r="K196" s="705">
        <v>11</v>
      </c>
    </row>
    <row r="197" spans="1:11" ht="14.45" customHeight="1" thickBot="1" x14ac:dyDescent="0.25">
      <c r="A197" s="723" t="s">
        <v>518</v>
      </c>
      <c r="B197" s="701">
        <v>33.893965586435002</v>
      </c>
      <c r="C197" s="701">
        <v>20.991720000000001</v>
      </c>
      <c r="D197" s="702">
        <v>-12.902245586435001</v>
      </c>
      <c r="E197" s="703">
        <v>0.61933502429700005</v>
      </c>
      <c r="F197" s="701">
        <v>0</v>
      </c>
      <c r="G197" s="702">
        <v>0</v>
      </c>
      <c r="H197" s="704">
        <v>0</v>
      </c>
      <c r="I197" s="701">
        <v>14.17356</v>
      </c>
      <c r="J197" s="702">
        <v>14.17356</v>
      </c>
      <c r="K197" s="712" t="s">
        <v>329</v>
      </c>
    </row>
    <row r="198" spans="1:11" ht="14.45" customHeight="1" thickBot="1" x14ac:dyDescent="0.25">
      <c r="A198" s="720" t="s">
        <v>519</v>
      </c>
      <c r="B198" s="701">
        <v>0</v>
      </c>
      <c r="C198" s="701">
        <v>5.7239999999999999E-2</v>
      </c>
      <c r="D198" s="702">
        <v>5.7239999999999999E-2</v>
      </c>
      <c r="E198" s="711" t="s">
        <v>335</v>
      </c>
      <c r="F198" s="701">
        <v>0</v>
      </c>
      <c r="G198" s="702">
        <v>0</v>
      </c>
      <c r="H198" s="704">
        <v>0</v>
      </c>
      <c r="I198" s="701">
        <v>0</v>
      </c>
      <c r="J198" s="702">
        <v>0</v>
      </c>
      <c r="K198" s="712" t="s">
        <v>329</v>
      </c>
    </row>
    <row r="199" spans="1:11" ht="14.45" customHeight="1" thickBot="1" x14ac:dyDescent="0.25">
      <c r="A199" s="726" t="s">
        <v>520</v>
      </c>
      <c r="B199" s="706">
        <v>0</v>
      </c>
      <c r="C199" s="706">
        <v>5.7239999999999999E-2</v>
      </c>
      <c r="D199" s="707">
        <v>5.7239999999999999E-2</v>
      </c>
      <c r="E199" s="708" t="s">
        <v>335</v>
      </c>
      <c r="F199" s="706">
        <v>0</v>
      </c>
      <c r="G199" s="707">
        <v>0</v>
      </c>
      <c r="H199" s="709">
        <v>0</v>
      </c>
      <c r="I199" s="706">
        <v>0</v>
      </c>
      <c r="J199" s="707">
        <v>0</v>
      </c>
      <c r="K199" s="710" t="s">
        <v>329</v>
      </c>
    </row>
    <row r="200" spans="1:11" ht="14.45" customHeight="1" thickBot="1" x14ac:dyDescent="0.25">
      <c r="A200" s="722" t="s">
        <v>521</v>
      </c>
      <c r="B200" s="706">
        <v>0</v>
      </c>
      <c r="C200" s="706">
        <v>5.7239999999999999E-2</v>
      </c>
      <c r="D200" s="707">
        <v>5.7239999999999999E-2</v>
      </c>
      <c r="E200" s="708" t="s">
        <v>335</v>
      </c>
      <c r="F200" s="706">
        <v>0</v>
      </c>
      <c r="G200" s="707">
        <v>0</v>
      </c>
      <c r="H200" s="709">
        <v>0</v>
      </c>
      <c r="I200" s="706">
        <v>0</v>
      </c>
      <c r="J200" s="707">
        <v>0</v>
      </c>
      <c r="K200" s="710" t="s">
        <v>329</v>
      </c>
    </row>
    <row r="201" spans="1:11" ht="14.45" customHeight="1" thickBot="1" x14ac:dyDescent="0.25">
      <c r="A201" s="723" t="s">
        <v>522</v>
      </c>
      <c r="B201" s="701">
        <v>0</v>
      </c>
      <c r="C201" s="701">
        <v>5.7239999999999999E-2</v>
      </c>
      <c r="D201" s="702">
        <v>5.7239999999999999E-2</v>
      </c>
      <c r="E201" s="711" t="s">
        <v>335</v>
      </c>
      <c r="F201" s="701">
        <v>0</v>
      </c>
      <c r="G201" s="702">
        <v>0</v>
      </c>
      <c r="H201" s="704">
        <v>0</v>
      </c>
      <c r="I201" s="701">
        <v>0</v>
      </c>
      <c r="J201" s="702">
        <v>0</v>
      </c>
      <c r="K201" s="712" t="s">
        <v>329</v>
      </c>
    </row>
    <row r="202" spans="1:11" ht="14.45" customHeight="1" thickBot="1" x14ac:dyDescent="0.25">
      <c r="A202" s="719" t="s">
        <v>523</v>
      </c>
      <c r="B202" s="701">
        <v>5239.9884694989696</v>
      </c>
      <c r="C202" s="701">
        <v>5204.8897100000004</v>
      </c>
      <c r="D202" s="702">
        <v>-35.098759498972001</v>
      </c>
      <c r="E202" s="703">
        <v>0.99330174871499999</v>
      </c>
      <c r="F202" s="701">
        <v>5316.0098014466303</v>
      </c>
      <c r="G202" s="702">
        <v>4873.0089846594101</v>
      </c>
      <c r="H202" s="704">
        <v>317.51413000000002</v>
      </c>
      <c r="I202" s="701">
        <v>4917.7174299999997</v>
      </c>
      <c r="J202" s="702">
        <v>44.708445340593002</v>
      </c>
      <c r="K202" s="705">
        <v>0.92507681770200001</v>
      </c>
    </row>
    <row r="203" spans="1:11" ht="14.45" customHeight="1" thickBot="1" x14ac:dyDescent="0.25">
      <c r="A203" s="724" t="s">
        <v>524</v>
      </c>
      <c r="B203" s="706">
        <v>5239.9884694989696</v>
      </c>
      <c r="C203" s="706">
        <v>5204.8897100000004</v>
      </c>
      <c r="D203" s="707">
        <v>-35.098759498972001</v>
      </c>
      <c r="E203" s="713">
        <v>0.99330174871499999</v>
      </c>
      <c r="F203" s="706">
        <v>5316.0098014466303</v>
      </c>
      <c r="G203" s="707">
        <v>4873.0089846594101</v>
      </c>
      <c r="H203" s="709">
        <v>317.51413000000002</v>
      </c>
      <c r="I203" s="706">
        <v>4917.7174299999997</v>
      </c>
      <c r="J203" s="707">
        <v>44.708445340593002</v>
      </c>
      <c r="K203" s="714">
        <v>0.92507681770200001</v>
      </c>
    </row>
    <row r="204" spans="1:11" ht="14.45" customHeight="1" thickBot="1" x14ac:dyDescent="0.25">
      <c r="A204" s="726" t="s">
        <v>54</v>
      </c>
      <c r="B204" s="706">
        <v>5239.9884694989696</v>
      </c>
      <c r="C204" s="706">
        <v>5204.8897100000004</v>
      </c>
      <c r="D204" s="707">
        <v>-35.098759498972001</v>
      </c>
      <c r="E204" s="713">
        <v>0.99330174871499999</v>
      </c>
      <c r="F204" s="706">
        <v>5316.0098014466303</v>
      </c>
      <c r="G204" s="707">
        <v>4873.0089846594101</v>
      </c>
      <c r="H204" s="709">
        <v>317.51413000000002</v>
      </c>
      <c r="I204" s="706">
        <v>4917.7174299999997</v>
      </c>
      <c r="J204" s="707">
        <v>44.708445340593002</v>
      </c>
      <c r="K204" s="714">
        <v>0.92507681770200001</v>
      </c>
    </row>
    <row r="205" spans="1:11" ht="14.45" customHeight="1" thickBot="1" x14ac:dyDescent="0.25">
      <c r="A205" s="725" t="s">
        <v>525</v>
      </c>
      <c r="B205" s="701">
        <v>0</v>
      </c>
      <c r="C205" s="701">
        <v>16.183299999999999</v>
      </c>
      <c r="D205" s="702">
        <v>16.183299999999999</v>
      </c>
      <c r="E205" s="711" t="s">
        <v>335</v>
      </c>
      <c r="F205" s="701">
        <v>16.412028795952001</v>
      </c>
      <c r="G205" s="702">
        <v>15.044359729623</v>
      </c>
      <c r="H205" s="704">
        <v>2.8216700000000001</v>
      </c>
      <c r="I205" s="701">
        <v>23.846050000000002</v>
      </c>
      <c r="J205" s="702">
        <v>8.8016902703759996</v>
      </c>
      <c r="K205" s="705">
        <v>1.4529617451000001</v>
      </c>
    </row>
    <row r="206" spans="1:11" ht="14.45" customHeight="1" thickBot="1" x14ac:dyDescent="0.25">
      <c r="A206" s="723" t="s">
        <v>526</v>
      </c>
      <c r="B206" s="701">
        <v>0</v>
      </c>
      <c r="C206" s="701">
        <v>16.183299999999999</v>
      </c>
      <c r="D206" s="702">
        <v>16.183299999999999</v>
      </c>
      <c r="E206" s="711" t="s">
        <v>335</v>
      </c>
      <c r="F206" s="701">
        <v>16.412028795952001</v>
      </c>
      <c r="G206" s="702">
        <v>15.044359729623</v>
      </c>
      <c r="H206" s="704">
        <v>2.8216700000000001</v>
      </c>
      <c r="I206" s="701">
        <v>23.846050000000002</v>
      </c>
      <c r="J206" s="702">
        <v>8.8016902703759996</v>
      </c>
      <c r="K206" s="705">
        <v>1.4529617451000001</v>
      </c>
    </row>
    <row r="207" spans="1:11" ht="14.45" customHeight="1" thickBot="1" x14ac:dyDescent="0.25">
      <c r="A207" s="722" t="s">
        <v>527</v>
      </c>
      <c r="B207" s="706">
        <v>179.09030887380999</v>
      </c>
      <c r="C207" s="706">
        <v>50.777000000000001</v>
      </c>
      <c r="D207" s="707">
        <v>-128.31330887381</v>
      </c>
      <c r="E207" s="713">
        <v>0.28352734617100001</v>
      </c>
      <c r="F207" s="706">
        <v>53.412637742560001</v>
      </c>
      <c r="G207" s="707">
        <v>48.961584597345997</v>
      </c>
      <c r="H207" s="709">
        <v>1.32</v>
      </c>
      <c r="I207" s="706">
        <v>25.347999999999999</v>
      </c>
      <c r="J207" s="707">
        <v>-23.613584597346001</v>
      </c>
      <c r="K207" s="714">
        <v>0.47456933548500002</v>
      </c>
    </row>
    <row r="208" spans="1:11" ht="14.45" customHeight="1" thickBot="1" x14ac:dyDescent="0.25">
      <c r="A208" s="723" t="s">
        <v>528</v>
      </c>
      <c r="B208" s="701">
        <v>179.09030887380999</v>
      </c>
      <c r="C208" s="701">
        <v>50.777000000000001</v>
      </c>
      <c r="D208" s="702">
        <v>-128.31330887381</v>
      </c>
      <c r="E208" s="703">
        <v>0.28352734617100001</v>
      </c>
      <c r="F208" s="701">
        <v>53.412637742560001</v>
      </c>
      <c r="G208" s="702">
        <v>48.961584597345997</v>
      </c>
      <c r="H208" s="704">
        <v>1.32</v>
      </c>
      <c r="I208" s="701">
        <v>25.347999999999999</v>
      </c>
      <c r="J208" s="702">
        <v>-23.613584597346001</v>
      </c>
      <c r="K208" s="705">
        <v>0.47456933548500002</v>
      </c>
    </row>
    <row r="209" spans="1:11" ht="14.45" customHeight="1" thickBot="1" x14ac:dyDescent="0.25">
      <c r="A209" s="722" t="s">
        <v>529</v>
      </c>
      <c r="B209" s="706">
        <v>82.670547396152998</v>
      </c>
      <c r="C209" s="706">
        <v>44.122999999999998</v>
      </c>
      <c r="D209" s="707">
        <v>-38.547547396153</v>
      </c>
      <c r="E209" s="713">
        <v>0.53372091258200005</v>
      </c>
      <c r="F209" s="706">
        <v>36.935632630419001</v>
      </c>
      <c r="G209" s="707">
        <v>33.857663244550999</v>
      </c>
      <c r="H209" s="709">
        <v>3.6841200000000001</v>
      </c>
      <c r="I209" s="706">
        <v>35.890999999999998</v>
      </c>
      <c r="J209" s="707">
        <v>2.033336755448</v>
      </c>
      <c r="K209" s="714">
        <v>0.97171748374</v>
      </c>
    </row>
    <row r="210" spans="1:11" ht="14.45" customHeight="1" thickBot="1" x14ac:dyDescent="0.25">
      <c r="A210" s="723" t="s">
        <v>530</v>
      </c>
      <c r="B210" s="701">
        <v>12.963288741107</v>
      </c>
      <c r="C210" s="701">
        <v>13.32</v>
      </c>
      <c r="D210" s="702">
        <v>0.356711258892</v>
      </c>
      <c r="E210" s="703">
        <v>1.0275170341419999</v>
      </c>
      <c r="F210" s="701">
        <v>22.802024416641</v>
      </c>
      <c r="G210" s="702">
        <v>20.901855715254001</v>
      </c>
      <c r="H210" s="704">
        <v>2.2200000000000002</v>
      </c>
      <c r="I210" s="701">
        <v>14.06</v>
      </c>
      <c r="J210" s="702">
        <v>-6.8418557152539998</v>
      </c>
      <c r="K210" s="705">
        <v>0.61661191756800005</v>
      </c>
    </row>
    <row r="211" spans="1:11" ht="14.45" customHeight="1" thickBot="1" x14ac:dyDescent="0.25">
      <c r="A211" s="723" t="s">
        <v>531</v>
      </c>
      <c r="B211" s="701">
        <v>53.629704620171999</v>
      </c>
      <c r="C211" s="701">
        <v>18.308</v>
      </c>
      <c r="D211" s="702">
        <v>-35.321704620172</v>
      </c>
      <c r="E211" s="703">
        <v>0.34137797568799999</v>
      </c>
      <c r="F211" s="701">
        <v>0</v>
      </c>
      <c r="G211" s="702">
        <v>0</v>
      </c>
      <c r="H211" s="704">
        <v>0</v>
      </c>
      <c r="I211" s="701">
        <v>10.8942</v>
      </c>
      <c r="J211" s="702">
        <v>10.8942</v>
      </c>
      <c r="K211" s="712" t="s">
        <v>335</v>
      </c>
    </row>
    <row r="212" spans="1:11" ht="14.45" customHeight="1" thickBot="1" x14ac:dyDescent="0.25">
      <c r="A212" s="723" t="s">
        <v>532</v>
      </c>
      <c r="B212" s="701">
        <v>16.077554034873</v>
      </c>
      <c r="C212" s="701">
        <v>12.494999999999999</v>
      </c>
      <c r="D212" s="702">
        <v>-3.5825540348730001</v>
      </c>
      <c r="E212" s="703">
        <v>0.77717045595900003</v>
      </c>
      <c r="F212" s="701">
        <v>14.133608213778</v>
      </c>
      <c r="G212" s="702">
        <v>12.955807529296001</v>
      </c>
      <c r="H212" s="704">
        <v>1.4641200000000001</v>
      </c>
      <c r="I212" s="701">
        <v>10.9368</v>
      </c>
      <c r="J212" s="702">
        <v>-2.0190075292960001</v>
      </c>
      <c r="K212" s="705">
        <v>0.77381513867999996</v>
      </c>
    </row>
    <row r="213" spans="1:11" ht="14.45" customHeight="1" thickBot="1" x14ac:dyDescent="0.25">
      <c r="A213" s="725" t="s">
        <v>533</v>
      </c>
      <c r="B213" s="701">
        <v>0</v>
      </c>
      <c r="C213" s="701">
        <v>0</v>
      </c>
      <c r="D213" s="702">
        <v>0</v>
      </c>
      <c r="E213" s="703">
        <v>1</v>
      </c>
      <c r="F213" s="701">
        <v>0</v>
      </c>
      <c r="G213" s="702">
        <v>0</v>
      </c>
      <c r="H213" s="704">
        <v>1.3305800000000001</v>
      </c>
      <c r="I213" s="701">
        <v>11.37886</v>
      </c>
      <c r="J213" s="702">
        <v>11.37886</v>
      </c>
      <c r="K213" s="712" t="s">
        <v>335</v>
      </c>
    </row>
    <row r="214" spans="1:11" ht="14.45" customHeight="1" thickBot="1" x14ac:dyDescent="0.25">
      <c r="A214" s="723" t="s">
        <v>534</v>
      </c>
      <c r="B214" s="701">
        <v>0</v>
      </c>
      <c r="C214" s="701">
        <v>0</v>
      </c>
      <c r="D214" s="702">
        <v>0</v>
      </c>
      <c r="E214" s="703">
        <v>1</v>
      </c>
      <c r="F214" s="701">
        <v>0</v>
      </c>
      <c r="G214" s="702">
        <v>0</v>
      </c>
      <c r="H214" s="704">
        <v>1.3305800000000001</v>
      </c>
      <c r="I214" s="701">
        <v>11.37886</v>
      </c>
      <c r="J214" s="702">
        <v>11.37886</v>
      </c>
      <c r="K214" s="712" t="s">
        <v>335</v>
      </c>
    </row>
    <row r="215" spans="1:11" ht="14.45" customHeight="1" thickBot="1" x14ac:dyDescent="0.25">
      <c r="A215" s="722" t="s">
        <v>535</v>
      </c>
      <c r="B215" s="706">
        <v>166.20917978892001</v>
      </c>
      <c r="C215" s="706">
        <v>175.70876999999999</v>
      </c>
      <c r="D215" s="707">
        <v>9.4995902110799992</v>
      </c>
      <c r="E215" s="713">
        <v>1.057154425664</v>
      </c>
      <c r="F215" s="706">
        <v>185.98402625647199</v>
      </c>
      <c r="G215" s="707">
        <v>170.48535740176601</v>
      </c>
      <c r="H215" s="709">
        <v>0</v>
      </c>
      <c r="I215" s="706">
        <v>47.462220000000002</v>
      </c>
      <c r="J215" s="707">
        <v>-123.02313740176599</v>
      </c>
      <c r="K215" s="714">
        <v>0.255195142052</v>
      </c>
    </row>
    <row r="216" spans="1:11" ht="14.45" customHeight="1" thickBot="1" x14ac:dyDescent="0.25">
      <c r="A216" s="723" t="s">
        <v>536</v>
      </c>
      <c r="B216" s="701">
        <v>166.20917978892001</v>
      </c>
      <c r="C216" s="701">
        <v>175.70876999999999</v>
      </c>
      <c r="D216" s="702">
        <v>9.4995902110799992</v>
      </c>
      <c r="E216" s="703">
        <v>1.057154425664</v>
      </c>
      <c r="F216" s="701">
        <v>185.98402625647199</v>
      </c>
      <c r="G216" s="702">
        <v>170.48535740176601</v>
      </c>
      <c r="H216" s="704">
        <v>0</v>
      </c>
      <c r="I216" s="701">
        <v>47.462220000000002</v>
      </c>
      <c r="J216" s="702">
        <v>-123.02313740176599</v>
      </c>
      <c r="K216" s="705">
        <v>0.255195142052</v>
      </c>
    </row>
    <row r="217" spans="1:11" ht="14.45" customHeight="1" thickBot="1" x14ac:dyDescent="0.25">
      <c r="A217" s="722" t="s">
        <v>537</v>
      </c>
      <c r="B217" s="706">
        <v>0</v>
      </c>
      <c r="C217" s="706">
        <v>5.1180000000000003</v>
      </c>
      <c r="D217" s="707">
        <v>5.1180000000000003</v>
      </c>
      <c r="E217" s="708" t="s">
        <v>335</v>
      </c>
      <c r="F217" s="706">
        <v>0</v>
      </c>
      <c r="G217" s="707">
        <v>0</v>
      </c>
      <c r="H217" s="709">
        <v>0.442</v>
      </c>
      <c r="I217" s="706">
        <v>3.8769999999999998</v>
      </c>
      <c r="J217" s="707">
        <v>3.8769999999999998</v>
      </c>
      <c r="K217" s="710" t="s">
        <v>335</v>
      </c>
    </row>
    <row r="218" spans="1:11" ht="14.45" customHeight="1" thickBot="1" x14ac:dyDescent="0.25">
      <c r="A218" s="723" t="s">
        <v>538</v>
      </c>
      <c r="B218" s="701">
        <v>0</v>
      </c>
      <c r="C218" s="701">
        <v>5.1180000000000003</v>
      </c>
      <c r="D218" s="702">
        <v>5.1180000000000003</v>
      </c>
      <c r="E218" s="711" t="s">
        <v>335</v>
      </c>
      <c r="F218" s="701">
        <v>0</v>
      </c>
      <c r="G218" s="702">
        <v>0</v>
      </c>
      <c r="H218" s="704">
        <v>0.442</v>
      </c>
      <c r="I218" s="701">
        <v>3.8769999999999998</v>
      </c>
      <c r="J218" s="702">
        <v>3.8769999999999998</v>
      </c>
      <c r="K218" s="712" t="s">
        <v>335</v>
      </c>
    </row>
    <row r="219" spans="1:11" ht="14.45" customHeight="1" thickBot="1" x14ac:dyDescent="0.25">
      <c r="A219" s="722" t="s">
        <v>539</v>
      </c>
      <c r="B219" s="706">
        <v>1681.9881533241401</v>
      </c>
      <c r="C219" s="706">
        <v>1408.75125</v>
      </c>
      <c r="D219" s="707">
        <v>-273.236903324141</v>
      </c>
      <c r="E219" s="713">
        <v>0.83755123198400006</v>
      </c>
      <c r="F219" s="706">
        <v>1891.53060083179</v>
      </c>
      <c r="G219" s="707">
        <v>1733.90305076247</v>
      </c>
      <c r="H219" s="709">
        <v>49.581099999999999</v>
      </c>
      <c r="I219" s="706">
        <v>1386.61581</v>
      </c>
      <c r="J219" s="707">
        <v>-347.28724076246999</v>
      </c>
      <c r="K219" s="714">
        <v>0.73306549171799995</v>
      </c>
    </row>
    <row r="220" spans="1:11" ht="14.45" customHeight="1" thickBot="1" x14ac:dyDescent="0.25">
      <c r="A220" s="723" t="s">
        <v>540</v>
      </c>
      <c r="B220" s="701">
        <v>1681.9881533241401</v>
      </c>
      <c r="C220" s="701">
        <v>1408.75125</v>
      </c>
      <c r="D220" s="702">
        <v>-273.236903324141</v>
      </c>
      <c r="E220" s="703">
        <v>0.83755123198400006</v>
      </c>
      <c r="F220" s="701">
        <v>1891.53060083179</v>
      </c>
      <c r="G220" s="702">
        <v>1733.90305076247</v>
      </c>
      <c r="H220" s="704">
        <v>49.581099999999999</v>
      </c>
      <c r="I220" s="701">
        <v>1386.61581</v>
      </c>
      <c r="J220" s="702">
        <v>-347.28724076246999</v>
      </c>
      <c r="K220" s="705">
        <v>0.73306549171799995</v>
      </c>
    </row>
    <row r="221" spans="1:11" ht="14.45" customHeight="1" thickBot="1" x14ac:dyDescent="0.25">
      <c r="A221" s="722" t="s">
        <v>541</v>
      </c>
      <c r="B221" s="706">
        <v>0</v>
      </c>
      <c r="C221" s="706">
        <v>49.629480000000001</v>
      </c>
      <c r="D221" s="707">
        <v>49.629480000000001</v>
      </c>
      <c r="E221" s="708" t="s">
        <v>335</v>
      </c>
      <c r="F221" s="706">
        <v>0</v>
      </c>
      <c r="G221" s="707">
        <v>0</v>
      </c>
      <c r="H221" s="709">
        <v>3.86991</v>
      </c>
      <c r="I221" s="706">
        <v>65.240549999999999</v>
      </c>
      <c r="J221" s="707">
        <v>65.240549999999999</v>
      </c>
      <c r="K221" s="710" t="s">
        <v>335</v>
      </c>
    </row>
    <row r="222" spans="1:11" ht="14.45" customHeight="1" thickBot="1" x14ac:dyDescent="0.25">
      <c r="A222" s="723" t="s">
        <v>542</v>
      </c>
      <c r="B222" s="701">
        <v>0</v>
      </c>
      <c r="C222" s="701">
        <v>8.7949999999999999</v>
      </c>
      <c r="D222" s="702">
        <v>8.7949999999999999</v>
      </c>
      <c r="E222" s="711" t="s">
        <v>335</v>
      </c>
      <c r="F222" s="701">
        <v>0</v>
      </c>
      <c r="G222" s="702">
        <v>0</v>
      </c>
      <c r="H222" s="704">
        <v>0</v>
      </c>
      <c r="I222" s="701">
        <v>23.805</v>
      </c>
      <c r="J222" s="702">
        <v>23.805</v>
      </c>
      <c r="K222" s="712" t="s">
        <v>335</v>
      </c>
    </row>
    <row r="223" spans="1:11" ht="14.45" customHeight="1" thickBot="1" x14ac:dyDescent="0.25">
      <c r="A223" s="723" t="s">
        <v>543</v>
      </c>
      <c r="B223" s="701">
        <v>0</v>
      </c>
      <c r="C223" s="701">
        <v>40.834479999999999</v>
      </c>
      <c r="D223" s="702">
        <v>40.834479999999999</v>
      </c>
      <c r="E223" s="711" t="s">
        <v>335</v>
      </c>
      <c r="F223" s="701">
        <v>0</v>
      </c>
      <c r="G223" s="702">
        <v>0</v>
      </c>
      <c r="H223" s="704">
        <v>3.86991</v>
      </c>
      <c r="I223" s="701">
        <v>41.435549999999999</v>
      </c>
      <c r="J223" s="702">
        <v>41.435549999999999</v>
      </c>
      <c r="K223" s="712" t="s">
        <v>335</v>
      </c>
    </row>
    <row r="224" spans="1:11" ht="14.45" customHeight="1" thickBot="1" x14ac:dyDescent="0.25">
      <c r="A224" s="722" t="s">
        <v>544</v>
      </c>
      <c r="B224" s="706">
        <v>3130.0302801159501</v>
      </c>
      <c r="C224" s="706">
        <v>3454.5989100000002</v>
      </c>
      <c r="D224" s="707">
        <v>324.568629884053</v>
      </c>
      <c r="E224" s="713">
        <v>1.1036950447230001</v>
      </c>
      <c r="F224" s="706">
        <v>3131.7348751894401</v>
      </c>
      <c r="G224" s="707">
        <v>2870.7569689236502</v>
      </c>
      <c r="H224" s="709">
        <v>254.46475000000001</v>
      </c>
      <c r="I224" s="706">
        <v>3318.0579400000001</v>
      </c>
      <c r="J224" s="707">
        <v>447.300971076351</v>
      </c>
      <c r="K224" s="714">
        <v>1.059495159148</v>
      </c>
    </row>
    <row r="225" spans="1:11" ht="14.45" customHeight="1" thickBot="1" x14ac:dyDescent="0.25">
      <c r="A225" s="723" t="s">
        <v>545</v>
      </c>
      <c r="B225" s="701">
        <v>3130.0302801159501</v>
      </c>
      <c r="C225" s="701">
        <v>3454.5989100000002</v>
      </c>
      <c r="D225" s="702">
        <v>324.568629884053</v>
      </c>
      <c r="E225" s="703">
        <v>1.1036950447230001</v>
      </c>
      <c r="F225" s="701">
        <v>3131.7348751894401</v>
      </c>
      <c r="G225" s="702">
        <v>2870.7569689236502</v>
      </c>
      <c r="H225" s="704">
        <v>254.46475000000001</v>
      </c>
      <c r="I225" s="701">
        <v>3318.0579400000001</v>
      </c>
      <c r="J225" s="702">
        <v>447.300971076351</v>
      </c>
      <c r="K225" s="705">
        <v>1.059495159148</v>
      </c>
    </row>
    <row r="226" spans="1:11" ht="14.45" customHeight="1" thickBot="1" x14ac:dyDescent="0.25">
      <c r="A226" s="719" t="s">
        <v>546</v>
      </c>
      <c r="B226" s="701">
        <v>0</v>
      </c>
      <c r="C226" s="701">
        <v>933.79675999999995</v>
      </c>
      <c r="D226" s="702">
        <v>933.79675999999995</v>
      </c>
      <c r="E226" s="711" t="s">
        <v>329</v>
      </c>
      <c r="F226" s="701">
        <v>0</v>
      </c>
      <c r="G226" s="702">
        <v>0</v>
      </c>
      <c r="H226" s="704">
        <v>29.37</v>
      </c>
      <c r="I226" s="701">
        <v>267.09397999999999</v>
      </c>
      <c r="J226" s="702">
        <v>267.09397999999999</v>
      </c>
      <c r="K226" s="712" t="s">
        <v>335</v>
      </c>
    </row>
    <row r="227" spans="1:11" ht="14.45" customHeight="1" thickBot="1" x14ac:dyDescent="0.25">
      <c r="A227" s="724" t="s">
        <v>547</v>
      </c>
      <c r="B227" s="706">
        <v>0</v>
      </c>
      <c r="C227" s="706">
        <v>933.79675999999995</v>
      </c>
      <c r="D227" s="707">
        <v>933.79675999999995</v>
      </c>
      <c r="E227" s="708" t="s">
        <v>329</v>
      </c>
      <c r="F227" s="706">
        <v>0</v>
      </c>
      <c r="G227" s="707">
        <v>0</v>
      </c>
      <c r="H227" s="709">
        <v>29.37</v>
      </c>
      <c r="I227" s="706">
        <v>267.09397999999999</v>
      </c>
      <c r="J227" s="707">
        <v>267.09397999999999</v>
      </c>
      <c r="K227" s="710" t="s">
        <v>335</v>
      </c>
    </row>
    <row r="228" spans="1:11" ht="14.45" customHeight="1" thickBot="1" x14ac:dyDescent="0.25">
      <c r="A228" s="726" t="s">
        <v>548</v>
      </c>
      <c r="B228" s="706">
        <v>0</v>
      </c>
      <c r="C228" s="706">
        <v>933.79675999999995</v>
      </c>
      <c r="D228" s="707">
        <v>933.79675999999995</v>
      </c>
      <c r="E228" s="708" t="s">
        <v>329</v>
      </c>
      <c r="F228" s="706">
        <v>0</v>
      </c>
      <c r="G228" s="707">
        <v>0</v>
      </c>
      <c r="H228" s="709">
        <v>29.37</v>
      </c>
      <c r="I228" s="706">
        <v>267.09397999999999</v>
      </c>
      <c r="J228" s="707">
        <v>267.09397999999999</v>
      </c>
      <c r="K228" s="710" t="s">
        <v>335</v>
      </c>
    </row>
    <row r="229" spans="1:11" ht="14.45" customHeight="1" thickBot="1" x14ac:dyDescent="0.25">
      <c r="A229" s="722" t="s">
        <v>549</v>
      </c>
      <c r="B229" s="706">
        <v>0</v>
      </c>
      <c r="C229" s="706">
        <v>933.79675999999995</v>
      </c>
      <c r="D229" s="707">
        <v>933.79675999999995</v>
      </c>
      <c r="E229" s="708" t="s">
        <v>335</v>
      </c>
      <c r="F229" s="706">
        <v>0</v>
      </c>
      <c r="G229" s="707">
        <v>0</v>
      </c>
      <c r="H229" s="709">
        <v>29.37</v>
      </c>
      <c r="I229" s="706">
        <v>267.09397999999999</v>
      </c>
      <c r="J229" s="707">
        <v>267.09397999999999</v>
      </c>
      <c r="K229" s="710" t="s">
        <v>335</v>
      </c>
    </row>
    <row r="230" spans="1:11" ht="14.45" customHeight="1" thickBot="1" x14ac:dyDescent="0.25">
      <c r="A230" s="723" t="s">
        <v>550</v>
      </c>
      <c r="B230" s="701">
        <v>0</v>
      </c>
      <c r="C230" s="701">
        <v>0.23956</v>
      </c>
      <c r="D230" s="702">
        <v>0.23956</v>
      </c>
      <c r="E230" s="711" t="s">
        <v>335</v>
      </c>
      <c r="F230" s="701">
        <v>0</v>
      </c>
      <c r="G230" s="702">
        <v>0</v>
      </c>
      <c r="H230" s="704">
        <v>0</v>
      </c>
      <c r="I230" s="701">
        <v>8.1979999999999997E-2</v>
      </c>
      <c r="J230" s="702">
        <v>8.1979999999999997E-2</v>
      </c>
      <c r="K230" s="712" t="s">
        <v>335</v>
      </c>
    </row>
    <row r="231" spans="1:11" ht="14.45" customHeight="1" thickBot="1" x14ac:dyDescent="0.25">
      <c r="A231" s="723" t="s">
        <v>551</v>
      </c>
      <c r="B231" s="701">
        <v>0</v>
      </c>
      <c r="C231" s="701">
        <v>933.55719999999997</v>
      </c>
      <c r="D231" s="702">
        <v>933.55719999999997</v>
      </c>
      <c r="E231" s="711" t="s">
        <v>335</v>
      </c>
      <c r="F231" s="701">
        <v>0</v>
      </c>
      <c r="G231" s="702">
        <v>0</v>
      </c>
      <c r="H231" s="704">
        <v>29.37</v>
      </c>
      <c r="I231" s="701">
        <v>267.012</v>
      </c>
      <c r="J231" s="702">
        <v>267.012</v>
      </c>
      <c r="K231" s="712" t="s">
        <v>335</v>
      </c>
    </row>
    <row r="232" spans="1:11" ht="14.45" customHeight="1" thickBot="1" x14ac:dyDescent="0.25">
      <c r="A232" s="727"/>
      <c r="B232" s="701">
        <v>57929.485503831202</v>
      </c>
      <c r="C232" s="701">
        <v>69107.660859999902</v>
      </c>
      <c r="D232" s="702">
        <v>11178.1753561687</v>
      </c>
      <c r="E232" s="703">
        <v>1.1929617578839999</v>
      </c>
      <c r="F232" s="701">
        <v>75775.160402264795</v>
      </c>
      <c r="G232" s="702">
        <v>69460.563702076106</v>
      </c>
      <c r="H232" s="704">
        <v>8802.7692800000004</v>
      </c>
      <c r="I232" s="701">
        <v>68839.002470000007</v>
      </c>
      <c r="J232" s="702">
        <v>-621.56123207607004</v>
      </c>
      <c r="K232" s="705">
        <v>0.908463962392</v>
      </c>
    </row>
    <row r="233" spans="1:11" ht="14.45" customHeight="1" thickBot="1" x14ac:dyDescent="0.25">
      <c r="A233" s="728" t="s">
        <v>66</v>
      </c>
      <c r="B233" s="715">
        <v>57929.485503831202</v>
      </c>
      <c r="C233" s="715">
        <v>69107.660859999902</v>
      </c>
      <c r="D233" s="716">
        <v>11178.1753561687</v>
      </c>
      <c r="E233" s="717" t="s">
        <v>329</v>
      </c>
      <c r="F233" s="715">
        <v>75775.160402264795</v>
      </c>
      <c r="G233" s="716">
        <v>69460.563702076106</v>
      </c>
      <c r="H233" s="715">
        <v>8802.7692800000004</v>
      </c>
      <c r="I233" s="715">
        <v>68839.002470000007</v>
      </c>
      <c r="J233" s="716">
        <v>-621.56123207609903</v>
      </c>
      <c r="K233" s="718">
        <v>0.908463962392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4F72FAC8-6936-4B64-BE87-14B567380AAB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29" t="s">
        <v>552</v>
      </c>
      <c r="B5" s="730" t="s">
        <v>553</v>
      </c>
      <c r="C5" s="731" t="s">
        <v>554</v>
      </c>
      <c r="D5" s="731" t="s">
        <v>554</v>
      </c>
      <c r="E5" s="731"/>
      <c r="F5" s="731" t="s">
        <v>554</v>
      </c>
      <c r="G5" s="731" t="s">
        <v>554</v>
      </c>
      <c r="H5" s="731" t="s">
        <v>554</v>
      </c>
      <c r="I5" s="732" t="s">
        <v>554</v>
      </c>
      <c r="J5" s="733" t="s">
        <v>73</v>
      </c>
    </row>
    <row r="6" spans="1:10" ht="14.45" customHeight="1" x14ac:dyDescent="0.2">
      <c r="A6" s="729" t="s">
        <v>552</v>
      </c>
      <c r="B6" s="730" t="s">
        <v>555</v>
      </c>
      <c r="C6" s="731">
        <v>76.700099999999992</v>
      </c>
      <c r="D6" s="731">
        <v>81.826100000000011</v>
      </c>
      <c r="E6" s="731"/>
      <c r="F6" s="731">
        <v>73.535639999999987</v>
      </c>
      <c r="G6" s="731">
        <v>91.666665039062508</v>
      </c>
      <c r="H6" s="731">
        <v>-18.131025039062521</v>
      </c>
      <c r="I6" s="732">
        <v>0.80220699606191381</v>
      </c>
      <c r="J6" s="733" t="s">
        <v>1</v>
      </c>
    </row>
    <row r="7" spans="1:10" ht="14.45" customHeight="1" x14ac:dyDescent="0.2">
      <c r="A7" s="729" t="s">
        <v>552</v>
      </c>
      <c r="B7" s="730" t="s">
        <v>556</v>
      </c>
      <c r="C7" s="731">
        <v>23273.834900000002</v>
      </c>
      <c r="D7" s="731">
        <v>24275.31222</v>
      </c>
      <c r="E7" s="731"/>
      <c r="F7" s="731">
        <v>23727.152939999996</v>
      </c>
      <c r="G7" s="731">
        <v>23833.33325</v>
      </c>
      <c r="H7" s="731">
        <v>-106.18031000000337</v>
      </c>
      <c r="I7" s="732">
        <v>0.99554488208232461</v>
      </c>
      <c r="J7" s="733" t="s">
        <v>1</v>
      </c>
    </row>
    <row r="8" spans="1:10" ht="14.45" customHeight="1" x14ac:dyDescent="0.2">
      <c r="A8" s="729" t="s">
        <v>552</v>
      </c>
      <c r="B8" s="730" t="s">
        <v>557</v>
      </c>
      <c r="C8" s="731">
        <v>2335.6660899999997</v>
      </c>
      <c r="D8" s="731">
        <v>1910.7704000000006</v>
      </c>
      <c r="E8" s="731"/>
      <c r="F8" s="731">
        <v>1677.76233</v>
      </c>
      <c r="G8" s="731">
        <v>1833.33334375</v>
      </c>
      <c r="H8" s="731">
        <v>-155.57101375000002</v>
      </c>
      <c r="I8" s="732">
        <v>0.91514308389123245</v>
      </c>
      <c r="J8" s="733" t="s">
        <v>1</v>
      </c>
    </row>
    <row r="9" spans="1:10" ht="14.45" customHeight="1" x14ac:dyDescent="0.2">
      <c r="A9" s="729" t="s">
        <v>552</v>
      </c>
      <c r="B9" s="730" t="s">
        <v>558</v>
      </c>
      <c r="C9" s="731">
        <v>1949.4600600000003</v>
      </c>
      <c r="D9" s="731">
        <v>3252.1416300000001</v>
      </c>
      <c r="E9" s="731"/>
      <c r="F9" s="731">
        <v>615.94325000000003</v>
      </c>
      <c r="G9" s="731">
        <v>3116.6667499999999</v>
      </c>
      <c r="H9" s="731">
        <v>-2500.7235000000001</v>
      </c>
      <c r="I9" s="732">
        <v>0.19762884498318598</v>
      </c>
      <c r="J9" s="733" t="s">
        <v>1</v>
      </c>
    </row>
    <row r="10" spans="1:10" ht="14.45" customHeight="1" x14ac:dyDescent="0.2">
      <c r="A10" s="729" t="s">
        <v>552</v>
      </c>
      <c r="B10" s="730" t="s">
        <v>559</v>
      </c>
      <c r="C10" s="731">
        <v>0</v>
      </c>
      <c r="D10" s="731">
        <v>0.55200000000000005</v>
      </c>
      <c r="E10" s="731"/>
      <c r="F10" s="731">
        <v>0</v>
      </c>
      <c r="G10" s="731">
        <v>4.5833330078124996</v>
      </c>
      <c r="H10" s="731">
        <v>-4.5833330078124996</v>
      </c>
      <c r="I10" s="732">
        <v>0</v>
      </c>
      <c r="J10" s="733" t="s">
        <v>1</v>
      </c>
    </row>
    <row r="11" spans="1:10" ht="14.45" customHeight="1" x14ac:dyDescent="0.2">
      <c r="A11" s="729" t="s">
        <v>552</v>
      </c>
      <c r="B11" s="730" t="s">
        <v>560</v>
      </c>
      <c r="C11" s="731">
        <v>27635.66115</v>
      </c>
      <c r="D11" s="731">
        <v>29520.602349999997</v>
      </c>
      <c r="E11" s="731"/>
      <c r="F11" s="731">
        <v>26094.394159999996</v>
      </c>
      <c r="G11" s="731">
        <v>28879.583341796875</v>
      </c>
      <c r="H11" s="731">
        <v>-2785.189181796879</v>
      </c>
      <c r="I11" s="732">
        <v>0.90355853999576485</v>
      </c>
      <c r="J11" s="733" t="s">
        <v>561</v>
      </c>
    </row>
    <row r="13" spans="1:10" ht="14.45" customHeight="1" x14ac:dyDescent="0.2">
      <c r="A13" s="729" t="s">
        <v>552</v>
      </c>
      <c r="B13" s="730" t="s">
        <v>553</v>
      </c>
      <c r="C13" s="731" t="s">
        <v>554</v>
      </c>
      <c r="D13" s="731" t="s">
        <v>554</v>
      </c>
      <c r="E13" s="731"/>
      <c r="F13" s="731" t="s">
        <v>554</v>
      </c>
      <c r="G13" s="731" t="s">
        <v>554</v>
      </c>
      <c r="H13" s="731" t="s">
        <v>554</v>
      </c>
      <c r="I13" s="732" t="s">
        <v>554</v>
      </c>
      <c r="J13" s="733" t="s">
        <v>73</v>
      </c>
    </row>
    <row r="14" spans="1:10" ht="14.45" customHeight="1" x14ac:dyDescent="0.2">
      <c r="A14" s="729" t="s">
        <v>562</v>
      </c>
      <c r="B14" s="730" t="s">
        <v>563</v>
      </c>
      <c r="C14" s="731" t="s">
        <v>554</v>
      </c>
      <c r="D14" s="731" t="s">
        <v>554</v>
      </c>
      <c r="E14" s="731"/>
      <c r="F14" s="731" t="s">
        <v>554</v>
      </c>
      <c r="G14" s="731" t="s">
        <v>554</v>
      </c>
      <c r="H14" s="731" t="s">
        <v>554</v>
      </c>
      <c r="I14" s="732" t="s">
        <v>554</v>
      </c>
      <c r="J14" s="733" t="s">
        <v>0</v>
      </c>
    </row>
    <row r="15" spans="1:10" ht="14.45" customHeight="1" x14ac:dyDescent="0.2">
      <c r="A15" s="729" t="s">
        <v>562</v>
      </c>
      <c r="B15" s="730" t="s">
        <v>555</v>
      </c>
      <c r="C15" s="731">
        <v>8.2718799999999995</v>
      </c>
      <c r="D15" s="731">
        <v>10.64878</v>
      </c>
      <c r="E15" s="731"/>
      <c r="F15" s="731">
        <v>6.7255900000000004</v>
      </c>
      <c r="G15" s="731">
        <v>12</v>
      </c>
      <c r="H15" s="731">
        <v>-5.2744099999999996</v>
      </c>
      <c r="I15" s="732">
        <v>0.56046583333333333</v>
      </c>
      <c r="J15" s="733" t="s">
        <v>1</v>
      </c>
    </row>
    <row r="16" spans="1:10" ht="14.45" customHeight="1" x14ac:dyDescent="0.2">
      <c r="A16" s="729" t="s">
        <v>562</v>
      </c>
      <c r="B16" s="730" t="s">
        <v>556</v>
      </c>
      <c r="C16" s="731">
        <v>895.29</v>
      </c>
      <c r="D16" s="731">
        <v>1043.482</v>
      </c>
      <c r="E16" s="731"/>
      <c r="F16" s="731">
        <v>1239.623</v>
      </c>
      <c r="G16" s="731">
        <v>1013</v>
      </c>
      <c r="H16" s="731">
        <v>226.62300000000005</v>
      </c>
      <c r="I16" s="732">
        <v>1.2237147087857849</v>
      </c>
      <c r="J16" s="733" t="s">
        <v>1</v>
      </c>
    </row>
    <row r="17" spans="1:10" ht="14.45" customHeight="1" x14ac:dyDescent="0.2">
      <c r="A17" s="729" t="s">
        <v>562</v>
      </c>
      <c r="B17" s="730" t="s">
        <v>559</v>
      </c>
      <c r="C17" s="731">
        <v>0</v>
      </c>
      <c r="D17" s="731">
        <v>0.55200000000000005</v>
      </c>
      <c r="E17" s="731"/>
      <c r="F17" s="731">
        <v>0</v>
      </c>
      <c r="G17" s="731">
        <v>5</v>
      </c>
      <c r="H17" s="731">
        <v>-5</v>
      </c>
      <c r="I17" s="732">
        <v>0</v>
      </c>
      <c r="J17" s="733" t="s">
        <v>1</v>
      </c>
    </row>
    <row r="18" spans="1:10" ht="14.45" customHeight="1" x14ac:dyDescent="0.2">
      <c r="A18" s="729" t="s">
        <v>562</v>
      </c>
      <c r="B18" s="730" t="s">
        <v>564</v>
      </c>
      <c r="C18" s="731">
        <v>903.56187999999997</v>
      </c>
      <c r="D18" s="731">
        <v>1054.6827799999999</v>
      </c>
      <c r="E18" s="731"/>
      <c r="F18" s="731">
        <v>1246.3485900000001</v>
      </c>
      <c r="G18" s="731">
        <v>1029</v>
      </c>
      <c r="H18" s="731">
        <v>217.34859000000006</v>
      </c>
      <c r="I18" s="732">
        <v>1.2112231195335277</v>
      </c>
      <c r="J18" s="733" t="s">
        <v>565</v>
      </c>
    </row>
    <row r="19" spans="1:10" ht="14.45" customHeight="1" x14ac:dyDescent="0.2">
      <c r="A19" s="729" t="s">
        <v>554</v>
      </c>
      <c r="B19" s="730" t="s">
        <v>554</v>
      </c>
      <c r="C19" s="731" t="s">
        <v>554</v>
      </c>
      <c r="D19" s="731" t="s">
        <v>554</v>
      </c>
      <c r="E19" s="731"/>
      <c r="F19" s="731" t="s">
        <v>554</v>
      </c>
      <c r="G19" s="731" t="s">
        <v>554</v>
      </c>
      <c r="H19" s="731" t="s">
        <v>554</v>
      </c>
      <c r="I19" s="732" t="s">
        <v>554</v>
      </c>
      <c r="J19" s="733" t="s">
        <v>566</v>
      </c>
    </row>
    <row r="20" spans="1:10" ht="14.45" customHeight="1" x14ac:dyDescent="0.2">
      <c r="A20" s="729" t="s">
        <v>567</v>
      </c>
      <c r="B20" s="730" t="s">
        <v>568</v>
      </c>
      <c r="C20" s="731" t="s">
        <v>554</v>
      </c>
      <c r="D20" s="731" t="s">
        <v>554</v>
      </c>
      <c r="E20" s="731"/>
      <c r="F20" s="731" t="s">
        <v>554</v>
      </c>
      <c r="G20" s="731" t="s">
        <v>554</v>
      </c>
      <c r="H20" s="731" t="s">
        <v>554</v>
      </c>
      <c r="I20" s="732" t="s">
        <v>554</v>
      </c>
      <c r="J20" s="733" t="s">
        <v>0</v>
      </c>
    </row>
    <row r="21" spans="1:10" ht="14.45" customHeight="1" x14ac:dyDescent="0.2">
      <c r="A21" s="729" t="s">
        <v>567</v>
      </c>
      <c r="B21" s="730" t="s">
        <v>555</v>
      </c>
      <c r="C21" s="731">
        <v>13.403809999999998</v>
      </c>
      <c r="D21" s="731">
        <v>14.431800000000001</v>
      </c>
      <c r="E21" s="731"/>
      <c r="F21" s="731">
        <v>12.967919999999998</v>
      </c>
      <c r="G21" s="731">
        <v>17</v>
      </c>
      <c r="H21" s="731">
        <v>-4.0320800000000023</v>
      </c>
      <c r="I21" s="732">
        <v>0.76281882352941166</v>
      </c>
      <c r="J21" s="733" t="s">
        <v>1</v>
      </c>
    </row>
    <row r="22" spans="1:10" ht="14.45" customHeight="1" x14ac:dyDescent="0.2">
      <c r="A22" s="729" t="s">
        <v>567</v>
      </c>
      <c r="B22" s="730" t="s">
        <v>556</v>
      </c>
      <c r="C22" s="731">
        <v>6748.4179000000013</v>
      </c>
      <c r="D22" s="731">
        <v>6178.4576199999974</v>
      </c>
      <c r="E22" s="731"/>
      <c r="F22" s="731">
        <v>6027.5545399999965</v>
      </c>
      <c r="G22" s="731">
        <v>5983</v>
      </c>
      <c r="H22" s="731">
        <v>44.55453999999645</v>
      </c>
      <c r="I22" s="732">
        <v>1.0074468560922609</v>
      </c>
      <c r="J22" s="733" t="s">
        <v>1</v>
      </c>
    </row>
    <row r="23" spans="1:10" ht="14.45" customHeight="1" x14ac:dyDescent="0.2">
      <c r="A23" s="729" t="s">
        <v>567</v>
      </c>
      <c r="B23" s="730" t="s">
        <v>557</v>
      </c>
      <c r="C23" s="731">
        <v>258.39</v>
      </c>
      <c r="D23" s="731">
        <v>181.83</v>
      </c>
      <c r="E23" s="731"/>
      <c r="F23" s="731">
        <v>344.52</v>
      </c>
      <c r="G23" s="731">
        <v>458</v>
      </c>
      <c r="H23" s="731">
        <v>-113.48000000000002</v>
      </c>
      <c r="I23" s="732">
        <v>0.75222707423580781</v>
      </c>
      <c r="J23" s="733" t="s">
        <v>1</v>
      </c>
    </row>
    <row r="24" spans="1:10" ht="14.45" customHeight="1" x14ac:dyDescent="0.2">
      <c r="A24" s="729" t="s">
        <v>567</v>
      </c>
      <c r="B24" s="730" t="s">
        <v>569</v>
      </c>
      <c r="C24" s="731">
        <v>7020.2117100000014</v>
      </c>
      <c r="D24" s="731">
        <v>6374.7194199999976</v>
      </c>
      <c r="E24" s="731"/>
      <c r="F24" s="731">
        <v>6385.0424599999969</v>
      </c>
      <c r="G24" s="731">
        <v>6458</v>
      </c>
      <c r="H24" s="731">
        <v>-72.957540000003064</v>
      </c>
      <c r="I24" s="732">
        <v>0.98870276556209302</v>
      </c>
      <c r="J24" s="733" t="s">
        <v>565</v>
      </c>
    </row>
    <row r="25" spans="1:10" ht="14.45" customHeight="1" x14ac:dyDescent="0.2">
      <c r="A25" s="729" t="s">
        <v>554</v>
      </c>
      <c r="B25" s="730" t="s">
        <v>554</v>
      </c>
      <c r="C25" s="731" t="s">
        <v>554</v>
      </c>
      <c r="D25" s="731" t="s">
        <v>554</v>
      </c>
      <c r="E25" s="731"/>
      <c r="F25" s="731" t="s">
        <v>554</v>
      </c>
      <c r="G25" s="731" t="s">
        <v>554</v>
      </c>
      <c r="H25" s="731" t="s">
        <v>554</v>
      </c>
      <c r="I25" s="732" t="s">
        <v>554</v>
      </c>
      <c r="J25" s="733" t="s">
        <v>566</v>
      </c>
    </row>
    <row r="26" spans="1:10" ht="14.45" customHeight="1" x14ac:dyDescent="0.2">
      <c r="A26" s="729" t="s">
        <v>570</v>
      </c>
      <c r="B26" s="730" t="s">
        <v>571</v>
      </c>
      <c r="C26" s="731" t="s">
        <v>554</v>
      </c>
      <c r="D26" s="731" t="s">
        <v>554</v>
      </c>
      <c r="E26" s="731"/>
      <c r="F26" s="731" t="s">
        <v>554</v>
      </c>
      <c r="G26" s="731" t="s">
        <v>554</v>
      </c>
      <c r="H26" s="731" t="s">
        <v>554</v>
      </c>
      <c r="I26" s="732" t="s">
        <v>554</v>
      </c>
      <c r="J26" s="733" t="s">
        <v>0</v>
      </c>
    </row>
    <row r="27" spans="1:10" ht="14.45" customHeight="1" x14ac:dyDescent="0.2">
      <c r="A27" s="729" t="s">
        <v>570</v>
      </c>
      <c r="B27" s="730" t="s">
        <v>555</v>
      </c>
      <c r="C27" s="731">
        <v>4.8399999999999999E-2</v>
      </c>
      <c r="D27" s="731">
        <v>0</v>
      </c>
      <c r="E27" s="731"/>
      <c r="F27" s="731">
        <v>0</v>
      </c>
      <c r="G27" s="731">
        <v>0</v>
      </c>
      <c r="H27" s="731">
        <v>0</v>
      </c>
      <c r="I27" s="732" t="s">
        <v>554</v>
      </c>
      <c r="J27" s="733" t="s">
        <v>1</v>
      </c>
    </row>
    <row r="28" spans="1:10" ht="14.45" customHeight="1" x14ac:dyDescent="0.2">
      <c r="A28" s="729" t="s">
        <v>570</v>
      </c>
      <c r="B28" s="730" t="s">
        <v>572</v>
      </c>
      <c r="C28" s="731">
        <v>4.8399999999999999E-2</v>
      </c>
      <c r="D28" s="731">
        <v>0</v>
      </c>
      <c r="E28" s="731"/>
      <c r="F28" s="731">
        <v>0</v>
      </c>
      <c r="G28" s="731">
        <v>0</v>
      </c>
      <c r="H28" s="731">
        <v>0</v>
      </c>
      <c r="I28" s="732" t="s">
        <v>554</v>
      </c>
      <c r="J28" s="733" t="s">
        <v>565</v>
      </c>
    </row>
    <row r="29" spans="1:10" ht="14.45" customHeight="1" x14ac:dyDescent="0.2">
      <c r="A29" s="729" t="s">
        <v>554</v>
      </c>
      <c r="B29" s="730" t="s">
        <v>554</v>
      </c>
      <c r="C29" s="731" t="s">
        <v>554</v>
      </c>
      <c r="D29" s="731" t="s">
        <v>554</v>
      </c>
      <c r="E29" s="731"/>
      <c r="F29" s="731" t="s">
        <v>554</v>
      </c>
      <c r="G29" s="731" t="s">
        <v>554</v>
      </c>
      <c r="H29" s="731" t="s">
        <v>554</v>
      </c>
      <c r="I29" s="732" t="s">
        <v>554</v>
      </c>
      <c r="J29" s="733" t="s">
        <v>566</v>
      </c>
    </row>
    <row r="30" spans="1:10" ht="14.45" customHeight="1" x14ac:dyDescent="0.2">
      <c r="A30" s="729" t="s">
        <v>573</v>
      </c>
      <c r="B30" s="730" t="s">
        <v>574</v>
      </c>
      <c r="C30" s="731" t="s">
        <v>554</v>
      </c>
      <c r="D30" s="731" t="s">
        <v>554</v>
      </c>
      <c r="E30" s="731"/>
      <c r="F30" s="731" t="s">
        <v>554</v>
      </c>
      <c r="G30" s="731" t="s">
        <v>554</v>
      </c>
      <c r="H30" s="731" t="s">
        <v>554</v>
      </c>
      <c r="I30" s="732" t="s">
        <v>554</v>
      </c>
      <c r="J30" s="733" t="s">
        <v>0</v>
      </c>
    </row>
    <row r="31" spans="1:10" ht="14.45" customHeight="1" x14ac:dyDescent="0.2">
      <c r="A31" s="729" t="s">
        <v>573</v>
      </c>
      <c r="B31" s="730" t="s">
        <v>555</v>
      </c>
      <c r="C31" s="731">
        <v>54.976009999999995</v>
      </c>
      <c r="D31" s="731">
        <v>56.745520000000006</v>
      </c>
      <c r="E31" s="731"/>
      <c r="F31" s="731">
        <v>53.84212999999999</v>
      </c>
      <c r="G31" s="731">
        <v>63</v>
      </c>
      <c r="H31" s="731">
        <v>-9.1578700000000097</v>
      </c>
      <c r="I31" s="732">
        <v>0.85463698412698397</v>
      </c>
      <c r="J31" s="733" t="s">
        <v>1</v>
      </c>
    </row>
    <row r="32" spans="1:10" ht="14.45" customHeight="1" x14ac:dyDescent="0.2">
      <c r="A32" s="729" t="s">
        <v>573</v>
      </c>
      <c r="B32" s="730" t="s">
        <v>556</v>
      </c>
      <c r="C32" s="731">
        <v>15630.127</v>
      </c>
      <c r="D32" s="731">
        <v>17053.372600000002</v>
      </c>
      <c r="E32" s="731"/>
      <c r="F32" s="731">
        <v>16459.975399999999</v>
      </c>
      <c r="G32" s="731">
        <v>16838</v>
      </c>
      <c r="H32" s="731">
        <v>-378.02460000000065</v>
      </c>
      <c r="I32" s="732">
        <v>0.97754931702102388</v>
      </c>
      <c r="J32" s="733" t="s">
        <v>1</v>
      </c>
    </row>
    <row r="33" spans="1:10" ht="14.45" customHeight="1" x14ac:dyDescent="0.2">
      <c r="A33" s="729" t="s">
        <v>573</v>
      </c>
      <c r="B33" s="730" t="s">
        <v>557</v>
      </c>
      <c r="C33" s="731">
        <v>2077.2760899999998</v>
      </c>
      <c r="D33" s="731">
        <v>1728.9404000000006</v>
      </c>
      <c r="E33" s="731"/>
      <c r="F33" s="731">
        <v>1333.24233</v>
      </c>
      <c r="G33" s="731">
        <v>1375</v>
      </c>
      <c r="H33" s="731">
        <v>-41.757669999999962</v>
      </c>
      <c r="I33" s="732">
        <v>0.96963078545454551</v>
      </c>
      <c r="J33" s="733" t="s">
        <v>1</v>
      </c>
    </row>
    <row r="34" spans="1:10" ht="14.45" customHeight="1" x14ac:dyDescent="0.2">
      <c r="A34" s="729" t="s">
        <v>573</v>
      </c>
      <c r="B34" s="730" t="s">
        <v>575</v>
      </c>
      <c r="C34" s="731">
        <v>17762.379100000002</v>
      </c>
      <c r="D34" s="731">
        <v>18839.058520000002</v>
      </c>
      <c r="E34" s="731"/>
      <c r="F34" s="731">
        <v>17847.059860000001</v>
      </c>
      <c r="G34" s="731">
        <v>18275</v>
      </c>
      <c r="H34" s="731">
        <v>-427.94013999999879</v>
      </c>
      <c r="I34" s="732">
        <v>0.97658330287277706</v>
      </c>
      <c r="J34" s="733" t="s">
        <v>565</v>
      </c>
    </row>
    <row r="35" spans="1:10" ht="14.45" customHeight="1" x14ac:dyDescent="0.2">
      <c r="A35" s="729" t="s">
        <v>554</v>
      </c>
      <c r="B35" s="730" t="s">
        <v>554</v>
      </c>
      <c r="C35" s="731" t="s">
        <v>554</v>
      </c>
      <c r="D35" s="731" t="s">
        <v>554</v>
      </c>
      <c r="E35" s="731"/>
      <c r="F35" s="731" t="s">
        <v>554</v>
      </c>
      <c r="G35" s="731" t="s">
        <v>554</v>
      </c>
      <c r="H35" s="731" t="s">
        <v>554</v>
      </c>
      <c r="I35" s="732" t="s">
        <v>554</v>
      </c>
      <c r="J35" s="733" t="s">
        <v>566</v>
      </c>
    </row>
    <row r="36" spans="1:10" ht="14.45" customHeight="1" x14ac:dyDescent="0.2">
      <c r="A36" s="729" t="s">
        <v>576</v>
      </c>
      <c r="B36" s="730" t="s">
        <v>577</v>
      </c>
      <c r="C36" s="731" t="s">
        <v>554</v>
      </c>
      <c r="D36" s="731" t="s">
        <v>554</v>
      </c>
      <c r="E36" s="731"/>
      <c r="F36" s="731" t="s">
        <v>554</v>
      </c>
      <c r="G36" s="731" t="s">
        <v>554</v>
      </c>
      <c r="H36" s="731" t="s">
        <v>554</v>
      </c>
      <c r="I36" s="732" t="s">
        <v>554</v>
      </c>
      <c r="J36" s="733" t="s">
        <v>0</v>
      </c>
    </row>
    <row r="37" spans="1:10" ht="14.45" customHeight="1" x14ac:dyDescent="0.2">
      <c r="A37" s="729" t="s">
        <v>576</v>
      </c>
      <c r="B37" s="730" t="s">
        <v>558</v>
      </c>
      <c r="C37" s="731">
        <v>1949.4600600000003</v>
      </c>
      <c r="D37" s="731">
        <v>3252.1416300000001</v>
      </c>
      <c r="E37" s="731"/>
      <c r="F37" s="731">
        <v>615.94325000000003</v>
      </c>
      <c r="G37" s="731">
        <v>3117</v>
      </c>
      <c r="H37" s="731">
        <v>-2501.0567499999997</v>
      </c>
      <c r="I37" s="732">
        <v>0.19760771575232597</v>
      </c>
      <c r="J37" s="733" t="s">
        <v>1</v>
      </c>
    </row>
    <row r="38" spans="1:10" ht="14.45" customHeight="1" x14ac:dyDescent="0.2">
      <c r="A38" s="729" t="s">
        <v>576</v>
      </c>
      <c r="B38" s="730" t="s">
        <v>578</v>
      </c>
      <c r="C38" s="731">
        <v>1949.4600600000003</v>
      </c>
      <c r="D38" s="731">
        <v>3252.1416300000001</v>
      </c>
      <c r="E38" s="731"/>
      <c r="F38" s="731">
        <v>615.94325000000003</v>
      </c>
      <c r="G38" s="731">
        <v>3117</v>
      </c>
      <c r="H38" s="731">
        <v>-2501.0567499999997</v>
      </c>
      <c r="I38" s="732">
        <v>0.19760771575232597</v>
      </c>
      <c r="J38" s="733" t="s">
        <v>565</v>
      </c>
    </row>
    <row r="39" spans="1:10" ht="14.45" customHeight="1" x14ac:dyDescent="0.2">
      <c r="A39" s="729" t="s">
        <v>554</v>
      </c>
      <c r="B39" s="730" t="s">
        <v>554</v>
      </c>
      <c r="C39" s="731" t="s">
        <v>554</v>
      </c>
      <c r="D39" s="731" t="s">
        <v>554</v>
      </c>
      <c r="E39" s="731"/>
      <c r="F39" s="731" t="s">
        <v>554</v>
      </c>
      <c r="G39" s="731" t="s">
        <v>554</v>
      </c>
      <c r="H39" s="731" t="s">
        <v>554</v>
      </c>
      <c r="I39" s="732" t="s">
        <v>554</v>
      </c>
      <c r="J39" s="733" t="s">
        <v>566</v>
      </c>
    </row>
    <row r="40" spans="1:10" ht="14.45" customHeight="1" x14ac:dyDescent="0.2">
      <c r="A40" s="729" t="s">
        <v>552</v>
      </c>
      <c r="B40" s="730" t="s">
        <v>560</v>
      </c>
      <c r="C40" s="731">
        <v>27635.661150000004</v>
      </c>
      <c r="D40" s="731">
        <v>29520.602350000001</v>
      </c>
      <c r="E40" s="731"/>
      <c r="F40" s="731">
        <v>26094.394159999996</v>
      </c>
      <c r="G40" s="731">
        <v>28880</v>
      </c>
      <c r="H40" s="731">
        <v>-2785.6058400000038</v>
      </c>
      <c r="I40" s="732">
        <v>0.90354550415512447</v>
      </c>
      <c r="J40" s="733" t="s">
        <v>561</v>
      </c>
    </row>
  </sheetData>
  <mergeCells count="3">
    <mergeCell ref="F3:I3"/>
    <mergeCell ref="C4:D4"/>
    <mergeCell ref="A1:I1"/>
  </mergeCells>
  <conditionalFormatting sqref="F12 F41:F65537">
    <cfRule type="cellIs" dxfId="75" priority="18" stopIfTrue="1" operator="greaterThan">
      <formula>1</formula>
    </cfRule>
  </conditionalFormatting>
  <conditionalFormatting sqref="H5:H11">
    <cfRule type="expression" dxfId="74" priority="14">
      <formula>$H5&gt;0</formula>
    </cfRule>
  </conditionalFormatting>
  <conditionalFormatting sqref="I5:I11">
    <cfRule type="expression" dxfId="73" priority="15">
      <formula>$I5&gt;1</formula>
    </cfRule>
  </conditionalFormatting>
  <conditionalFormatting sqref="B5:B11">
    <cfRule type="expression" dxfId="72" priority="11">
      <formula>OR($J5="NS",$J5="SumaNS",$J5="Účet")</formula>
    </cfRule>
  </conditionalFormatting>
  <conditionalFormatting sqref="B5:D11 F5:I11">
    <cfRule type="expression" dxfId="71" priority="17">
      <formula>AND($J5&lt;&gt;"",$J5&lt;&gt;"mezeraKL")</formula>
    </cfRule>
  </conditionalFormatting>
  <conditionalFormatting sqref="B5:D11 F5:I11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69" priority="13">
      <formula>OR($J5="SumaNS",$J5="NS")</formula>
    </cfRule>
  </conditionalFormatting>
  <conditionalFormatting sqref="A5:A11">
    <cfRule type="expression" dxfId="68" priority="9">
      <formula>AND($J5&lt;&gt;"mezeraKL",$J5&lt;&gt;"")</formula>
    </cfRule>
  </conditionalFormatting>
  <conditionalFormatting sqref="A5:A11">
    <cfRule type="expression" dxfId="67" priority="10">
      <formula>AND($J5&lt;&gt;"",$J5&lt;&gt;"mezeraKL")</formula>
    </cfRule>
  </conditionalFormatting>
  <conditionalFormatting sqref="H13:H40">
    <cfRule type="expression" dxfId="66" priority="5">
      <formula>$H13&gt;0</formula>
    </cfRule>
  </conditionalFormatting>
  <conditionalFormatting sqref="A13:A40">
    <cfRule type="expression" dxfId="65" priority="2">
      <formula>AND($J13&lt;&gt;"mezeraKL",$J13&lt;&gt;"")</formula>
    </cfRule>
  </conditionalFormatting>
  <conditionalFormatting sqref="I13:I40">
    <cfRule type="expression" dxfId="64" priority="6">
      <formula>$I13&gt;1</formula>
    </cfRule>
  </conditionalFormatting>
  <conditionalFormatting sqref="B13:B40">
    <cfRule type="expression" dxfId="63" priority="1">
      <formula>OR($J13="NS",$J13="SumaNS",$J13="Účet")</formula>
    </cfRule>
  </conditionalFormatting>
  <conditionalFormatting sqref="A13:D40 F13:I40">
    <cfRule type="expression" dxfId="62" priority="8">
      <formula>AND($J13&lt;&gt;"",$J13&lt;&gt;"mezeraKL")</formula>
    </cfRule>
  </conditionalFormatting>
  <conditionalFormatting sqref="B13:D40 F13:I40">
    <cfRule type="expression" dxfId="61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40 F13:I40">
    <cfRule type="expression" dxfId="60" priority="4">
      <formula>OR($J13="SumaNS",$J13="NS")</formula>
    </cfRule>
  </conditionalFormatting>
  <hyperlinks>
    <hyperlink ref="A2" location="Obsah!A1" display="Zpět na Obsah  KL 01  1.-4.měsíc" xr:uid="{6ABD8FB8-F57D-4B37-AFA5-AE0795DC64DC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7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7046.7088179640696</v>
      </c>
      <c r="M3" s="203">
        <f>SUBTOTAL(9,M5:M1048576)</f>
        <v>3703</v>
      </c>
      <c r="N3" s="204">
        <f>SUBTOTAL(9,N5:N1048576)</f>
        <v>26093962.752920948</v>
      </c>
    </row>
    <row r="4" spans="1:14" s="330" customFormat="1" ht="14.45" customHeight="1" thickBot="1" x14ac:dyDescent="0.2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5" customHeight="1" x14ac:dyDescent="0.2">
      <c r="A5" s="740" t="s">
        <v>552</v>
      </c>
      <c r="B5" s="741" t="s">
        <v>553</v>
      </c>
      <c r="C5" s="742" t="s">
        <v>562</v>
      </c>
      <c r="D5" s="743" t="s">
        <v>563</v>
      </c>
      <c r="E5" s="744">
        <v>50113001</v>
      </c>
      <c r="F5" s="743" t="s">
        <v>579</v>
      </c>
      <c r="G5" s="742" t="s">
        <v>580</v>
      </c>
      <c r="H5" s="742">
        <v>100362</v>
      </c>
      <c r="I5" s="742">
        <v>362</v>
      </c>
      <c r="J5" s="742" t="s">
        <v>581</v>
      </c>
      <c r="K5" s="742" t="s">
        <v>582</v>
      </c>
      <c r="L5" s="745">
        <v>72.570000000000007</v>
      </c>
      <c r="M5" s="745">
        <v>1</v>
      </c>
      <c r="N5" s="746">
        <v>72.570000000000007</v>
      </c>
    </row>
    <row r="6" spans="1:14" ht="14.45" customHeight="1" x14ac:dyDescent="0.2">
      <c r="A6" s="747" t="s">
        <v>552</v>
      </c>
      <c r="B6" s="748" t="s">
        <v>553</v>
      </c>
      <c r="C6" s="749" t="s">
        <v>562</v>
      </c>
      <c r="D6" s="750" t="s">
        <v>563</v>
      </c>
      <c r="E6" s="751">
        <v>50113001</v>
      </c>
      <c r="F6" s="750" t="s">
        <v>579</v>
      </c>
      <c r="G6" s="749" t="s">
        <v>580</v>
      </c>
      <c r="H6" s="749">
        <v>845008</v>
      </c>
      <c r="I6" s="749">
        <v>107806</v>
      </c>
      <c r="J6" s="749" t="s">
        <v>583</v>
      </c>
      <c r="K6" s="749" t="s">
        <v>584</v>
      </c>
      <c r="L6" s="752">
        <v>66.849999999999994</v>
      </c>
      <c r="M6" s="752">
        <v>1</v>
      </c>
      <c r="N6" s="753">
        <v>66.849999999999994</v>
      </c>
    </row>
    <row r="7" spans="1:14" ht="14.45" customHeight="1" x14ac:dyDescent="0.2">
      <c r="A7" s="747" t="s">
        <v>552</v>
      </c>
      <c r="B7" s="748" t="s">
        <v>553</v>
      </c>
      <c r="C7" s="749" t="s">
        <v>562</v>
      </c>
      <c r="D7" s="750" t="s">
        <v>563</v>
      </c>
      <c r="E7" s="751">
        <v>50113001</v>
      </c>
      <c r="F7" s="750" t="s">
        <v>579</v>
      </c>
      <c r="G7" s="749" t="s">
        <v>580</v>
      </c>
      <c r="H7" s="749">
        <v>176954</v>
      </c>
      <c r="I7" s="749">
        <v>176954</v>
      </c>
      <c r="J7" s="749" t="s">
        <v>585</v>
      </c>
      <c r="K7" s="749" t="s">
        <v>586</v>
      </c>
      <c r="L7" s="752">
        <v>94.3</v>
      </c>
      <c r="M7" s="752">
        <v>1</v>
      </c>
      <c r="N7" s="753">
        <v>94.3</v>
      </c>
    </row>
    <row r="8" spans="1:14" ht="14.45" customHeight="1" x14ac:dyDescent="0.2">
      <c r="A8" s="747" t="s">
        <v>552</v>
      </c>
      <c r="B8" s="748" t="s">
        <v>553</v>
      </c>
      <c r="C8" s="749" t="s">
        <v>562</v>
      </c>
      <c r="D8" s="750" t="s">
        <v>563</v>
      </c>
      <c r="E8" s="751">
        <v>50113001</v>
      </c>
      <c r="F8" s="750" t="s">
        <v>579</v>
      </c>
      <c r="G8" s="749" t="s">
        <v>580</v>
      </c>
      <c r="H8" s="749">
        <v>196610</v>
      </c>
      <c r="I8" s="749">
        <v>96610</v>
      </c>
      <c r="J8" s="749" t="s">
        <v>587</v>
      </c>
      <c r="K8" s="749" t="s">
        <v>588</v>
      </c>
      <c r="L8" s="752">
        <v>51.77</v>
      </c>
      <c r="M8" s="752">
        <v>1</v>
      </c>
      <c r="N8" s="753">
        <v>51.77</v>
      </c>
    </row>
    <row r="9" spans="1:14" ht="14.45" customHeight="1" x14ac:dyDescent="0.2">
      <c r="A9" s="747" t="s">
        <v>552</v>
      </c>
      <c r="B9" s="748" t="s">
        <v>553</v>
      </c>
      <c r="C9" s="749" t="s">
        <v>562</v>
      </c>
      <c r="D9" s="750" t="s">
        <v>563</v>
      </c>
      <c r="E9" s="751">
        <v>50113001</v>
      </c>
      <c r="F9" s="750" t="s">
        <v>579</v>
      </c>
      <c r="G9" s="749" t="s">
        <v>580</v>
      </c>
      <c r="H9" s="749">
        <v>847974</v>
      </c>
      <c r="I9" s="749">
        <v>125525</v>
      </c>
      <c r="J9" s="749" t="s">
        <v>589</v>
      </c>
      <c r="K9" s="749" t="s">
        <v>590</v>
      </c>
      <c r="L9" s="752">
        <v>46</v>
      </c>
      <c r="M9" s="752">
        <v>2</v>
      </c>
      <c r="N9" s="753">
        <v>92</v>
      </c>
    </row>
    <row r="10" spans="1:14" ht="14.45" customHeight="1" x14ac:dyDescent="0.2">
      <c r="A10" s="747" t="s">
        <v>552</v>
      </c>
      <c r="B10" s="748" t="s">
        <v>553</v>
      </c>
      <c r="C10" s="749" t="s">
        <v>562</v>
      </c>
      <c r="D10" s="750" t="s">
        <v>563</v>
      </c>
      <c r="E10" s="751">
        <v>50113001</v>
      </c>
      <c r="F10" s="750" t="s">
        <v>579</v>
      </c>
      <c r="G10" s="749" t="s">
        <v>580</v>
      </c>
      <c r="H10" s="749">
        <v>847713</v>
      </c>
      <c r="I10" s="749">
        <v>125526</v>
      </c>
      <c r="J10" s="749" t="s">
        <v>589</v>
      </c>
      <c r="K10" s="749" t="s">
        <v>591</v>
      </c>
      <c r="L10" s="752">
        <v>111.56500000000001</v>
      </c>
      <c r="M10" s="752">
        <v>2</v>
      </c>
      <c r="N10" s="753">
        <v>223.13000000000002</v>
      </c>
    </row>
    <row r="11" spans="1:14" ht="14.45" customHeight="1" x14ac:dyDescent="0.2">
      <c r="A11" s="747" t="s">
        <v>552</v>
      </c>
      <c r="B11" s="748" t="s">
        <v>553</v>
      </c>
      <c r="C11" s="749" t="s">
        <v>562</v>
      </c>
      <c r="D11" s="750" t="s">
        <v>563</v>
      </c>
      <c r="E11" s="751">
        <v>50113001</v>
      </c>
      <c r="F11" s="750" t="s">
        <v>579</v>
      </c>
      <c r="G11" s="749" t="s">
        <v>580</v>
      </c>
      <c r="H11" s="749">
        <v>156926</v>
      </c>
      <c r="I11" s="749">
        <v>56926</v>
      </c>
      <c r="J11" s="749" t="s">
        <v>592</v>
      </c>
      <c r="K11" s="749" t="s">
        <v>593</v>
      </c>
      <c r="L11" s="752">
        <v>48.4</v>
      </c>
      <c r="M11" s="752">
        <v>4</v>
      </c>
      <c r="N11" s="753">
        <v>193.6</v>
      </c>
    </row>
    <row r="12" spans="1:14" ht="14.45" customHeight="1" x14ac:dyDescent="0.2">
      <c r="A12" s="747" t="s">
        <v>552</v>
      </c>
      <c r="B12" s="748" t="s">
        <v>553</v>
      </c>
      <c r="C12" s="749" t="s">
        <v>562</v>
      </c>
      <c r="D12" s="750" t="s">
        <v>563</v>
      </c>
      <c r="E12" s="751">
        <v>50113001</v>
      </c>
      <c r="F12" s="750" t="s">
        <v>579</v>
      </c>
      <c r="G12" s="749" t="s">
        <v>580</v>
      </c>
      <c r="H12" s="749">
        <v>148888</v>
      </c>
      <c r="I12" s="749">
        <v>48888</v>
      </c>
      <c r="J12" s="749" t="s">
        <v>594</v>
      </c>
      <c r="K12" s="749" t="s">
        <v>595</v>
      </c>
      <c r="L12" s="752">
        <v>64.990000000000009</v>
      </c>
      <c r="M12" s="752">
        <v>1</v>
      </c>
      <c r="N12" s="753">
        <v>64.990000000000009</v>
      </c>
    </row>
    <row r="13" spans="1:14" ht="14.45" customHeight="1" x14ac:dyDescent="0.2">
      <c r="A13" s="747" t="s">
        <v>552</v>
      </c>
      <c r="B13" s="748" t="s">
        <v>553</v>
      </c>
      <c r="C13" s="749" t="s">
        <v>562</v>
      </c>
      <c r="D13" s="750" t="s">
        <v>563</v>
      </c>
      <c r="E13" s="751">
        <v>50113001</v>
      </c>
      <c r="F13" s="750" t="s">
        <v>579</v>
      </c>
      <c r="G13" s="749" t="s">
        <v>580</v>
      </c>
      <c r="H13" s="749">
        <v>112892</v>
      </c>
      <c r="I13" s="749">
        <v>12892</v>
      </c>
      <c r="J13" s="749" t="s">
        <v>596</v>
      </c>
      <c r="K13" s="749" t="s">
        <v>597</v>
      </c>
      <c r="L13" s="752">
        <v>104.33999999999999</v>
      </c>
      <c r="M13" s="752">
        <v>1</v>
      </c>
      <c r="N13" s="753">
        <v>104.33999999999999</v>
      </c>
    </row>
    <row r="14" spans="1:14" ht="14.45" customHeight="1" x14ac:dyDescent="0.2">
      <c r="A14" s="747" t="s">
        <v>552</v>
      </c>
      <c r="B14" s="748" t="s">
        <v>553</v>
      </c>
      <c r="C14" s="749" t="s">
        <v>562</v>
      </c>
      <c r="D14" s="750" t="s">
        <v>563</v>
      </c>
      <c r="E14" s="751">
        <v>50113001</v>
      </c>
      <c r="F14" s="750" t="s">
        <v>579</v>
      </c>
      <c r="G14" s="749" t="s">
        <v>580</v>
      </c>
      <c r="H14" s="749">
        <v>203954</v>
      </c>
      <c r="I14" s="749">
        <v>203954</v>
      </c>
      <c r="J14" s="749" t="s">
        <v>598</v>
      </c>
      <c r="K14" s="749" t="s">
        <v>599</v>
      </c>
      <c r="L14" s="752">
        <v>92.310000000000016</v>
      </c>
      <c r="M14" s="752">
        <v>2</v>
      </c>
      <c r="N14" s="753">
        <v>184.62000000000003</v>
      </c>
    </row>
    <row r="15" spans="1:14" ht="14.45" customHeight="1" x14ac:dyDescent="0.2">
      <c r="A15" s="747" t="s">
        <v>552</v>
      </c>
      <c r="B15" s="748" t="s">
        <v>553</v>
      </c>
      <c r="C15" s="749" t="s">
        <v>562</v>
      </c>
      <c r="D15" s="750" t="s">
        <v>563</v>
      </c>
      <c r="E15" s="751">
        <v>50113001</v>
      </c>
      <c r="F15" s="750" t="s">
        <v>579</v>
      </c>
      <c r="G15" s="749" t="s">
        <v>580</v>
      </c>
      <c r="H15" s="749">
        <v>156992</v>
      </c>
      <c r="I15" s="749">
        <v>56992</v>
      </c>
      <c r="J15" s="749" t="s">
        <v>600</v>
      </c>
      <c r="K15" s="749" t="s">
        <v>601</v>
      </c>
      <c r="L15" s="752">
        <v>61.44</v>
      </c>
      <c r="M15" s="752">
        <v>1</v>
      </c>
      <c r="N15" s="753">
        <v>61.44</v>
      </c>
    </row>
    <row r="16" spans="1:14" ht="14.45" customHeight="1" x14ac:dyDescent="0.2">
      <c r="A16" s="747" t="s">
        <v>552</v>
      </c>
      <c r="B16" s="748" t="s">
        <v>553</v>
      </c>
      <c r="C16" s="749" t="s">
        <v>562</v>
      </c>
      <c r="D16" s="750" t="s">
        <v>563</v>
      </c>
      <c r="E16" s="751">
        <v>50113001</v>
      </c>
      <c r="F16" s="750" t="s">
        <v>579</v>
      </c>
      <c r="G16" s="749" t="s">
        <v>580</v>
      </c>
      <c r="H16" s="749">
        <v>207940</v>
      </c>
      <c r="I16" s="749">
        <v>207940</v>
      </c>
      <c r="J16" s="749" t="s">
        <v>602</v>
      </c>
      <c r="K16" s="749" t="s">
        <v>603</v>
      </c>
      <c r="L16" s="752">
        <v>73.150000000000006</v>
      </c>
      <c r="M16" s="752">
        <v>1</v>
      </c>
      <c r="N16" s="753">
        <v>73.150000000000006</v>
      </c>
    </row>
    <row r="17" spans="1:14" ht="14.45" customHeight="1" x14ac:dyDescent="0.2">
      <c r="A17" s="747" t="s">
        <v>552</v>
      </c>
      <c r="B17" s="748" t="s">
        <v>553</v>
      </c>
      <c r="C17" s="749" t="s">
        <v>562</v>
      </c>
      <c r="D17" s="750" t="s">
        <v>563</v>
      </c>
      <c r="E17" s="751">
        <v>50113001</v>
      </c>
      <c r="F17" s="750" t="s">
        <v>579</v>
      </c>
      <c r="G17" s="749" t="s">
        <v>580</v>
      </c>
      <c r="H17" s="749">
        <v>846023</v>
      </c>
      <c r="I17" s="749">
        <v>125266</v>
      </c>
      <c r="J17" s="749" t="s">
        <v>604</v>
      </c>
      <c r="K17" s="749" t="s">
        <v>605</v>
      </c>
      <c r="L17" s="752">
        <v>175.99</v>
      </c>
      <c r="M17" s="752">
        <v>1</v>
      </c>
      <c r="N17" s="753">
        <v>175.99</v>
      </c>
    </row>
    <row r="18" spans="1:14" ht="14.45" customHeight="1" x14ac:dyDescent="0.2">
      <c r="A18" s="747" t="s">
        <v>552</v>
      </c>
      <c r="B18" s="748" t="s">
        <v>553</v>
      </c>
      <c r="C18" s="749" t="s">
        <v>562</v>
      </c>
      <c r="D18" s="750" t="s">
        <v>563</v>
      </c>
      <c r="E18" s="751">
        <v>50113001</v>
      </c>
      <c r="F18" s="750" t="s">
        <v>579</v>
      </c>
      <c r="G18" s="749" t="s">
        <v>580</v>
      </c>
      <c r="H18" s="749">
        <v>226525</v>
      </c>
      <c r="I18" s="749">
        <v>226525</v>
      </c>
      <c r="J18" s="749" t="s">
        <v>606</v>
      </c>
      <c r="K18" s="749" t="s">
        <v>607</v>
      </c>
      <c r="L18" s="752">
        <v>66.34</v>
      </c>
      <c r="M18" s="752">
        <v>1</v>
      </c>
      <c r="N18" s="753">
        <v>66.34</v>
      </c>
    </row>
    <row r="19" spans="1:14" ht="14.45" customHeight="1" x14ac:dyDescent="0.2">
      <c r="A19" s="747" t="s">
        <v>552</v>
      </c>
      <c r="B19" s="748" t="s">
        <v>553</v>
      </c>
      <c r="C19" s="749" t="s">
        <v>562</v>
      </c>
      <c r="D19" s="750" t="s">
        <v>563</v>
      </c>
      <c r="E19" s="751">
        <v>50113001</v>
      </c>
      <c r="F19" s="750" t="s">
        <v>579</v>
      </c>
      <c r="G19" s="749" t="s">
        <v>608</v>
      </c>
      <c r="H19" s="749">
        <v>169189</v>
      </c>
      <c r="I19" s="749">
        <v>69189</v>
      </c>
      <c r="J19" s="749" t="s">
        <v>609</v>
      </c>
      <c r="K19" s="749" t="s">
        <v>610</v>
      </c>
      <c r="L19" s="752">
        <v>61.139999999999993</v>
      </c>
      <c r="M19" s="752">
        <v>2</v>
      </c>
      <c r="N19" s="753">
        <v>122.27999999999999</v>
      </c>
    </row>
    <row r="20" spans="1:14" ht="14.45" customHeight="1" x14ac:dyDescent="0.2">
      <c r="A20" s="747" t="s">
        <v>552</v>
      </c>
      <c r="B20" s="748" t="s">
        <v>553</v>
      </c>
      <c r="C20" s="749" t="s">
        <v>562</v>
      </c>
      <c r="D20" s="750" t="s">
        <v>563</v>
      </c>
      <c r="E20" s="751">
        <v>50113001</v>
      </c>
      <c r="F20" s="750" t="s">
        <v>579</v>
      </c>
      <c r="G20" s="749" t="s">
        <v>580</v>
      </c>
      <c r="H20" s="749">
        <v>173497</v>
      </c>
      <c r="I20" s="749">
        <v>173497</v>
      </c>
      <c r="J20" s="749" t="s">
        <v>611</v>
      </c>
      <c r="K20" s="749" t="s">
        <v>612</v>
      </c>
      <c r="L20" s="752">
        <v>147.41000000000005</v>
      </c>
      <c r="M20" s="752">
        <v>1</v>
      </c>
      <c r="N20" s="753">
        <v>147.41000000000005</v>
      </c>
    </row>
    <row r="21" spans="1:14" ht="14.45" customHeight="1" x14ac:dyDescent="0.2">
      <c r="A21" s="747" t="s">
        <v>552</v>
      </c>
      <c r="B21" s="748" t="s">
        <v>553</v>
      </c>
      <c r="C21" s="749" t="s">
        <v>562</v>
      </c>
      <c r="D21" s="750" t="s">
        <v>563</v>
      </c>
      <c r="E21" s="751">
        <v>50113001</v>
      </c>
      <c r="F21" s="750" t="s">
        <v>579</v>
      </c>
      <c r="G21" s="749" t="s">
        <v>580</v>
      </c>
      <c r="H21" s="749">
        <v>114826</v>
      </c>
      <c r="I21" s="749">
        <v>14826</v>
      </c>
      <c r="J21" s="749" t="s">
        <v>613</v>
      </c>
      <c r="K21" s="749" t="s">
        <v>614</v>
      </c>
      <c r="L21" s="752">
        <v>137.95000000000002</v>
      </c>
      <c r="M21" s="752">
        <v>1</v>
      </c>
      <c r="N21" s="753">
        <v>137.95000000000002</v>
      </c>
    </row>
    <row r="22" spans="1:14" ht="14.45" customHeight="1" x14ac:dyDescent="0.2">
      <c r="A22" s="747" t="s">
        <v>552</v>
      </c>
      <c r="B22" s="748" t="s">
        <v>553</v>
      </c>
      <c r="C22" s="749" t="s">
        <v>562</v>
      </c>
      <c r="D22" s="750" t="s">
        <v>563</v>
      </c>
      <c r="E22" s="751">
        <v>50113001</v>
      </c>
      <c r="F22" s="750" t="s">
        <v>579</v>
      </c>
      <c r="G22" s="749" t="s">
        <v>580</v>
      </c>
      <c r="H22" s="749">
        <v>114825</v>
      </c>
      <c r="I22" s="749">
        <v>14825</v>
      </c>
      <c r="J22" s="749" t="s">
        <v>613</v>
      </c>
      <c r="K22" s="749" t="s">
        <v>615</v>
      </c>
      <c r="L22" s="752">
        <v>84.109999999999971</v>
      </c>
      <c r="M22" s="752">
        <v>1</v>
      </c>
      <c r="N22" s="753">
        <v>84.109999999999971</v>
      </c>
    </row>
    <row r="23" spans="1:14" ht="14.45" customHeight="1" x14ac:dyDescent="0.2">
      <c r="A23" s="747" t="s">
        <v>552</v>
      </c>
      <c r="B23" s="748" t="s">
        <v>553</v>
      </c>
      <c r="C23" s="749" t="s">
        <v>562</v>
      </c>
      <c r="D23" s="750" t="s">
        <v>563</v>
      </c>
      <c r="E23" s="751">
        <v>50113001</v>
      </c>
      <c r="F23" s="750" t="s">
        <v>579</v>
      </c>
      <c r="G23" s="749" t="s">
        <v>580</v>
      </c>
      <c r="H23" s="749">
        <v>125366</v>
      </c>
      <c r="I23" s="749">
        <v>25366</v>
      </c>
      <c r="J23" s="749" t="s">
        <v>616</v>
      </c>
      <c r="K23" s="749" t="s">
        <v>617</v>
      </c>
      <c r="L23" s="752">
        <v>72.082499999999996</v>
      </c>
      <c r="M23" s="752">
        <v>4</v>
      </c>
      <c r="N23" s="753">
        <v>288.33</v>
      </c>
    </row>
    <row r="24" spans="1:14" ht="14.45" customHeight="1" x14ac:dyDescent="0.2">
      <c r="A24" s="747" t="s">
        <v>552</v>
      </c>
      <c r="B24" s="748" t="s">
        <v>553</v>
      </c>
      <c r="C24" s="749" t="s">
        <v>562</v>
      </c>
      <c r="D24" s="750" t="s">
        <v>563</v>
      </c>
      <c r="E24" s="751">
        <v>50113001</v>
      </c>
      <c r="F24" s="750" t="s">
        <v>579</v>
      </c>
      <c r="G24" s="749" t="s">
        <v>580</v>
      </c>
      <c r="H24" s="749">
        <v>215605</v>
      </c>
      <c r="I24" s="749">
        <v>215605</v>
      </c>
      <c r="J24" s="749" t="s">
        <v>616</v>
      </c>
      <c r="K24" s="749" t="s">
        <v>618</v>
      </c>
      <c r="L24" s="752">
        <v>28.260000000000009</v>
      </c>
      <c r="M24" s="752">
        <v>1</v>
      </c>
      <c r="N24" s="753">
        <v>28.260000000000009</v>
      </c>
    </row>
    <row r="25" spans="1:14" ht="14.45" customHeight="1" x14ac:dyDescent="0.2">
      <c r="A25" s="747" t="s">
        <v>552</v>
      </c>
      <c r="B25" s="748" t="s">
        <v>553</v>
      </c>
      <c r="C25" s="749" t="s">
        <v>562</v>
      </c>
      <c r="D25" s="750" t="s">
        <v>563</v>
      </c>
      <c r="E25" s="751">
        <v>50113001</v>
      </c>
      <c r="F25" s="750" t="s">
        <v>579</v>
      </c>
      <c r="G25" s="749" t="s">
        <v>580</v>
      </c>
      <c r="H25" s="749">
        <v>159746</v>
      </c>
      <c r="I25" s="749">
        <v>0</v>
      </c>
      <c r="J25" s="749" t="s">
        <v>619</v>
      </c>
      <c r="K25" s="749" t="s">
        <v>620</v>
      </c>
      <c r="L25" s="752">
        <v>28.610000000000003</v>
      </c>
      <c r="M25" s="752">
        <v>2</v>
      </c>
      <c r="N25" s="753">
        <v>57.220000000000006</v>
      </c>
    </row>
    <row r="26" spans="1:14" ht="14.45" customHeight="1" x14ac:dyDescent="0.2">
      <c r="A26" s="747" t="s">
        <v>552</v>
      </c>
      <c r="B26" s="748" t="s">
        <v>553</v>
      </c>
      <c r="C26" s="749" t="s">
        <v>562</v>
      </c>
      <c r="D26" s="750" t="s">
        <v>563</v>
      </c>
      <c r="E26" s="751">
        <v>50113001</v>
      </c>
      <c r="F26" s="750" t="s">
        <v>579</v>
      </c>
      <c r="G26" s="749" t="s">
        <v>580</v>
      </c>
      <c r="H26" s="749">
        <v>157608</v>
      </c>
      <c r="I26" s="749">
        <v>57608</v>
      </c>
      <c r="J26" s="749" t="s">
        <v>621</v>
      </c>
      <c r="K26" s="749" t="s">
        <v>622</v>
      </c>
      <c r="L26" s="752">
        <v>100.25</v>
      </c>
      <c r="M26" s="752">
        <v>1</v>
      </c>
      <c r="N26" s="753">
        <v>100.25</v>
      </c>
    </row>
    <row r="27" spans="1:14" ht="14.45" customHeight="1" x14ac:dyDescent="0.2">
      <c r="A27" s="747" t="s">
        <v>552</v>
      </c>
      <c r="B27" s="748" t="s">
        <v>553</v>
      </c>
      <c r="C27" s="749" t="s">
        <v>562</v>
      </c>
      <c r="D27" s="750" t="s">
        <v>563</v>
      </c>
      <c r="E27" s="751">
        <v>50113001</v>
      </c>
      <c r="F27" s="750" t="s">
        <v>579</v>
      </c>
      <c r="G27" s="749" t="s">
        <v>580</v>
      </c>
      <c r="H27" s="749">
        <v>117189</v>
      </c>
      <c r="I27" s="749">
        <v>17189</v>
      </c>
      <c r="J27" s="749" t="s">
        <v>623</v>
      </c>
      <c r="K27" s="749" t="s">
        <v>624</v>
      </c>
      <c r="L27" s="752">
        <v>55.834999999999994</v>
      </c>
      <c r="M27" s="752">
        <v>2</v>
      </c>
      <c r="N27" s="753">
        <v>111.66999999999999</v>
      </c>
    </row>
    <row r="28" spans="1:14" ht="14.45" customHeight="1" x14ac:dyDescent="0.2">
      <c r="A28" s="747" t="s">
        <v>552</v>
      </c>
      <c r="B28" s="748" t="s">
        <v>553</v>
      </c>
      <c r="C28" s="749" t="s">
        <v>562</v>
      </c>
      <c r="D28" s="750" t="s">
        <v>563</v>
      </c>
      <c r="E28" s="751">
        <v>50113001</v>
      </c>
      <c r="F28" s="750" t="s">
        <v>579</v>
      </c>
      <c r="G28" s="749" t="s">
        <v>580</v>
      </c>
      <c r="H28" s="749">
        <v>900071</v>
      </c>
      <c r="I28" s="749">
        <v>0</v>
      </c>
      <c r="J28" s="749" t="s">
        <v>625</v>
      </c>
      <c r="K28" s="749" t="s">
        <v>554</v>
      </c>
      <c r="L28" s="752">
        <v>159.43073404208613</v>
      </c>
      <c r="M28" s="752">
        <v>3</v>
      </c>
      <c r="N28" s="753">
        <v>478.29220212625842</v>
      </c>
    </row>
    <row r="29" spans="1:14" ht="14.45" customHeight="1" x14ac:dyDescent="0.2">
      <c r="A29" s="747" t="s">
        <v>552</v>
      </c>
      <c r="B29" s="748" t="s">
        <v>553</v>
      </c>
      <c r="C29" s="749" t="s">
        <v>562</v>
      </c>
      <c r="D29" s="750" t="s">
        <v>563</v>
      </c>
      <c r="E29" s="751">
        <v>50113001</v>
      </c>
      <c r="F29" s="750" t="s">
        <v>579</v>
      </c>
      <c r="G29" s="749" t="s">
        <v>608</v>
      </c>
      <c r="H29" s="749">
        <v>187425</v>
      </c>
      <c r="I29" s="749">
        <v>187425</v>
      </c>
      <c r="J29" s="749" t="s">
        <v>626</v>
      </c>
      <c r="K29" s="749" t="s">
        <v>627</v>
      </c>
      <c r="L29" s="752">
        <v>49.364000000000011</v>
      </c>
      <c r="M29" s="752">
        <v>5</v>
      </c>
      <c r="N29" s="753">
        <v>246.82000000000005</v>
      </c>
    </row>
    <row r="30" spans="1:14" ht="14.45" customHeight="1" x14ac:dyDescent="0.2">
      <c r="A30" s="747" t="s">
        <v>552</v>
      </c>
      <c r="B30" s="748" t="s">
        <v>553</v>
      </c>
      <c r="C30" s="749" t="s">
        <v>562</v>
      </c>
      <c r="D30" s="750" t="s">
        <v>563</v>
      </c>
      <c r="E30" s="751">
        <v>50113001</v>
      </c>
      <c r="F30" s="750" t="s">
        <v>579</v>
      </c>
      <c r="G30" s="749" t="s">
        <v>580</v>
      </c>
      <c r="H30" s="749">
        <v>188217</v>
      </c>
      <c r="I30" s="749">
        <v>88217</v>
      </c>
      <c r="J30" s="749" t="s">
        <v>628</v>
      </c>
      <c r="K30" s="749" t="s">
        <v>629</v>
      </c>
      <c r="L30" s="752">
        <v>127.42666666666666</v>
      </c>
      <c r="M30" s="752">
        <v>3</v>
      </c>
      <c r="N30" s="753">
        <v>382.28</v>
      </c>
    </row>
    <row r="31" spans="1:14" ht="14.45" customHeight="1" x14ac:dyDescent="0.2">
      <c r="A31" s="747" t="s">
        <v>552</v>
      </c>
      <c r="B31" s="748" t="s">
        <v>553</v>
      </c>
      <c r="C31" s="749" t="s">
        <v>562</v>
      </c>
      <c r="D31" s="750" t="s">
        <v>563</v>
      </c>
      <c r="E31" s="751">
        <v>50113001</v>
      </c>
      <c r="F31" s="750" t="s">
        <v>579</v>
      </c>
      <c r="G31" s="749" t="s">
        <v>580</v>
      </c>
      <c r="H31" s="749">
        <v>216680</v>
      </c>
      <c r="I31" s="749">
        <v>216680</v>
      </c>
      <c r="J31" s="749" t="s">
        <v>630</v>
      </c>
      <c r="K31" s="749" t="s">
        <v>631</v>
      </c>
      <c r="L31" s="752">
        <v>123.90000000000003</v>
      </c>
      <c r="M31" s="752">
        <v>1</v>
      </c>
      <c r="N31" s="753">
        <v>123.90000000000003</v>
      </c>
    </row>
    <row r="32" spans="1:14" ht="14.45" customHeight="1" x14ac:dyDescent="0.2">
      <c r="A32" s="747" t="s">
        <v>552</v>
      </c>
      <c r="B32" s="748" t="s">
        <v>553</v>
      </c>
      <c r="C32" s="749" t="s">
        <v>562</v>
      </c>
      <c r="D32" s="750" t="s">
        <v>563</v>
      </c>
      <c r="E32" s="751">
        <v>50113001</v>
      </c>
      <c r="F32" s="750" t="s">
        <v>579</v>
      </c>
      <c r="G32" s="749" t="s">
        <v>580</v>
      </c>
      <c r="H32" s="749">
        <v>192853</v>
      </c>
      <c r="I32" s="749">
        <v>192853</v>
      </c>
      <c r="J32" s="749" t="s">
        <v>632</v>
      </c>
      <c r="K32" s="749" t="s">
        <v>633</v>
      </c>
      <c r="L32" s="752">
        <v>107.94000000000001</v>
      </c>
      <c r="M32" s="752">
        <v>1</v>
      </c>
      <c r="N32" s="753">
        <v>107.94000000000001</v>
      </c>
    </row>
    <row r="33" spans="1:14" ht="14.45" customHeight="1" x14ac:dyDescent="0.2">
      <c r="A33" s="747" t="s">
        <v>552</v>
      </c>
      <c r="B33" s="748" t="s">
        <v>553</v>
      </c>
      <c r="C33" s="749" t="s">
        <v>562</v>
      </c>
      <c r="D33" s="750" t="s">
        <v>563</v>
      </c>
      <c r="E33" s="751">
        <v>50113001</v>
      </c>
      <c r="F33" s="750" t="s">
        <v>579</v>
      </c>
      <c r="G33" s="749" t="s">
        <v>580</v>
      </c>
      <c r="H33" s="749">
        <v>117992</v>
      </c>
      <c r="I33" s="749">
        <v>17992</v>
      </c>
      <c r="J33" s="749" t="s">
        <v>634</v>
      </c>
      <c r="K33" s="749" t="s">
        <v>635</v>
      </c>
      <c r="L33" s="752">
        <v>85.57</v>
      </c>
      <c r="M33" s="752">
        <v>1</v>
      </c>
      <c r="N33" s="753">
        <v>85.57</v>
      </c>
    </row>
    <row r="34" spans="1:14" ht="14.45" customHeight="1" x14ac:dyDescent="0.2">
      <c r="A34" s="747" t="s">
        <v>552</v>
      </c>
      <c r="B34" s="748" t="s">
        <v>553</v>
      </c>
      <c r="C34" s="749" t="s">
        <v>562</v>
      </c>
      <c r="D34" s="750" t="s">
        <v>563</v>
      </c>
      <c r="E34" s="751">
        <v>50113001</v>
      </c>
      <c r="F34" s="750" t="s">
        <v>579</v>
      </c>
      <c r="G34" s="749" t="s">
        <v>580</v>
      </c>
      <c r="H34" s="749">
        <v>237329</v>
      </c>
      <c r="I34" s="749">
        <v>237329</v>
      </c>
      <c r="J34" s="749" t="s">
        <v>636</v>
      </c>
      <c r="K34" s="749" t="s">
        <v>637</v>
      </c>
      <c r="L34" s="752">
        <v>108.63999999999997</v>
      </c>
      <c r="M34" s="752">
        <v>1</v>
      </c>
      <c r="N34" s="753">
        <v>108.63999999999997</v>
      </c>
    </row>
    <row r="35" spans="1:14" ht="14.45" customHeight="1" x14ac:dyDescent="0.2">
      <c r="A35" s="747" t="s">
        <v>552</v>
      </c>
      <c r="B35" s="748" t="s">
        <v>553</v>
      </c>
      <c r="C35" s="749" t="s">
        <v>562</v>
      </c>
      <c r="D35" s="750" t="s">
        <v>563</v>
      </c>
      <c r="E35" s="751">
        <v>50113001</v>
      </c>
      <c r="F35" s="750" t="s">
        <v>579</v>
      </c>
      <c r="G35" s="749" t="s">
        <v>554</v>
      </c>
      <c r="H35" s="749">
        <v>223148</v>
      </c>
      <c r="I35" s="749">
        <v>223148</v>
      </c>
      <c r="J35" s="749" t="s">
        <v>638</v>
      </c>
      <c r="K35" s="749" t="s">
        <v>639</v>
      </c>
      <c r="L35" s="752">
        <v>114.02000000000001</v>
      </c>
      <c r="M35" s="752">
        <v>2</v>
      </c>
      <c r="N35" s="753">
        <v>228.04000000000002</v>
      </c>
    </row>
    <row r="36" spans="1:14" ht="14.45" customHeight="1" x14ac:dyDescent="0.2">
      <c r="A36" s="747" t="s">
        <v>552</v>
      </c>
      <c r="B36" s="748" t="s">
        <v>553</v>
      </c>
      <c r="C36" s="749" t="s">
        <v>562</v>
      </c>
      <c r="D36" s="750" t="s">
        <v>563</v>
      </c>
      <c r="E36" s="751">
        <v>50113001</v>
      </c>
      <c r="F36" s="750" t="s">
        <v>579</v>
      </c>
      <c r="G36" s="749" t="s">
        <v>580</v>
      </c>
      <c r="H36" s="749">
        <v>119686</v>
      </c>
      <c r="I36" s="749">
        <v>119686</v>
      </c>
      <c r="J36" s="749" t="s">
        <v>640</v>
      </c>
      <c r="K36" s="749" t="s">
        <v>641</v>
      </c>
      <c r="L36" s="752">
        <v>57.209999999999994</v>
      </c>
      <c r="M36" s="752">
        <v>1</v>
      </c>
      <c r="N36" s="753">
        <v>57.209999999999994</v>
      </c>
    </row>
    <row r="37" spans="1:14" ht="14.45" customHeight="1" x14ac:dyDescent="0.2">
      <c r="A37" s="747" t="s">
        <v>552</v>
      </c>
      <c r="B37" s="748" t="s">
        <v>553</v>
      </c>
      <c r="C37" s="749" t="s">
        <v>562</v>
      </c>
      <c r="D37" s="750" t="s">
        <v>563</v>
      </c>
      <c r="E37" s="751">
        <v>50113001</v>
      </c>
      <c r="F37" s="750" t="s">
        <v>579</v>
      </c>
      <c r="G37" s="749" t="s">
        <v>580</v>
      </c>
      <c r="H37" s="749">
        <v>207962</v>
      </c>
      <c r="I37" s="749">
        <v>207962</v>
      </c>
      <c r="J37" s="749" t="s">
        <v>642</v>
      </c>
      <c r="K37" s="749" t="s">
        <v>643</v>
      </c>
      <c r="L37" s="752">
        <v>32.880000000000003</v>
      </c>
      <c r="M37" s="752">
        <v>3</v>
      </c>
      <c r="N37" s="753">
        <v>98.640000000000015</v>
      </c>
    </row>
    <row r="38" spans="1:14" ht="14.45" customHeight="1" x14ac:dyDescent="0.2">
      <c r="A38" s="747" t="s">
        <v>552</v>
      </c>
      <c r="B38" s="748" t="s">
        <v>553</v>
      </c>
      <c r="C38" s="749" t="s">
        <v>562</v>
      </c>
      <c r="D38" s="750" t="s">
        <v>563</v>
      </c>
      <c r="E38" s="751">
        <v>50113001</v>
      </c>
      <c r="F38" s="750" t="s">
        <v>579</v>
      </c>
      <c r="G38" s="749" t="s">
        <v>580</v>
      </c>
      <c r="H38" s="749">
        <v>200863</v>
      </c>
      <c r="I38" s="749">
        <v>200863</v>
      </c>
      <c r="J38" s="749" t="s">
        <v>644</v>
      </c>
      <c r="K38" s="749" t="s">
        <v>645</v>
      </c>
      <c r="L38" s="752">
        <v>84.990000000000009</v>
      </c>
      <c r="M38" s="752">
        <v>3</v>
      </c>
      <c r="N38" s="753">
        <v>254.97000000000003</v>
      </c>
    </row>
    <row r="39" spans="1:14" ht="14.45" customHeight="1" x14ac:dyDescent="0.2">
      <c r="A39" s="747" t="s">
        <v>552</v>
      </c>
      <c r="B39" s="748" t="s">
        <v>553</v>
      </c>
      <c r="C39" s="749" t="s">
        <v>562</v>
      </c>
      <c r="D39" s="750" t="s">
        <v>563</v>
      </c>
      <c r="E39" s="751">
        <v>50113001</v>
      </c>
      <c r="F39" s="750" t="s">
        <v>579</v>
      </c>
      <c r="G39" s="749" t="s">
        <v>580</v>
      </c>
      <c r="H39" s="749">
        <v>207820</v>
      </c>
      <c r="I39" s="749">
        <v>207820</v>
      </c>
      <c r="J39" s="749" t="s">
        <v>646</v>
      </c>
      <c r="K39" s="749" t="s">
        <v>647</v>
      </c>
      <c r="L39" s="752">
        <v>31.110000000000007</v>
      </c>
      <c r="M39" s="752">
        <v>1</v>
      </c>
      <c r="N39" s="753">
        <v>31.110000000000007</v>
      </c>
    </row>
    <row r="40" spans="1:14" ht="14.45" customHeight="1" x14ac:dyDescent="0.2">
      <c r="A40" s="747" t="s">
        <v>552</v>
      </c>
      <c r="B40" s="748" t="s">
        <v>553</v>
      </c>
      <c r="C40" s="749" t="s">
        <v>562</v>
      </c>
      <c r="D40" s="750" t="s">
        <v>563</v>
      </c>
      <c r="E40" s="751">
        <v>50113001</v>
      </c>
      <c r="F40" s="750" t="s">
        <v>579</v>
      </c>
      <c r="G40" s="749" t="s">
        <v>580</v>
      </c>
      <c r="H40" s="749">
        <v>207819</v>
      </c>
      <c r="I40" s="749">
        <v>207819</v>
      </c>
      <c r="J40" s="749" t="s">
        <v>648</v>
      </c>
      <c r="K40" s="749" t="s">
        <v>649</v>
      </c>
      <c r="L40" s="752">
        <v>22.299999999999997</v>
      </c>
      <c r="M40" s="752">
        <v>1</v>
      </c>
      <c r="N40" s="753">
        <v>22.299999999999997</v>
      </c>
    </row>
    <row r="41" spans="1:14" ht="14.45" customHeight="1" x14ac:dyDescent="0.2">
      <c r="A41" s="747" t="s">
        <v>552</v>
      </c>
      <c r="B41" s="748" t="s">
        <v>553</v>
      </c>
      <c r="C41" s="749" t="s">
        <v>562</v>
      </c>
      <c r="D41" s="750" t="s">
        <v>563</v>
      </c>
      <c r="E41" s="751">
        <v>50113001</v>
      </c>
      <c r="F41" s="750" t="s">
        <v>579</v>
      </c>
      <c r="G41" s="749" t="s">
        <v>580</v>
      </c>
      <c r="H41" s="749">
        <v>102963</v>
      </c>
      <c r="I41" s="749">
        <v>2963</v>
      </c>
      <c r="J41" s="749" t="s">
        <v>650</v>
      </c>
      <c r="K41" s="749" t="s">
        <v>651</v>
      </c>
      <c r="L41" s="752">
        <v>103.25250000000001</v>
      </c>
      <c r="M41" s="752">
        <v>12</v>
      </c>
      <c r="N41" s="753">
        <v>1239.0300000000002</v>
      </c>
    </row>
    <row r="42" spans="1:14" ht="14.45" customHeight="1" x14ac:dyDescent="0.2">
      <c r="A42" s="747" t="s">
        <v>552</v>
      </c>
      <c r="B42" s="748" t="s">
        <v>553</v>
      </c>
      <c r="C42" s="749" t="s">
        <v>562</v>
      </c>
      <c r="D42" s="750" t="s">
        <v>563</v>
      </c>
      <c r="E42" s="751">
        <v>50113001</v>
      </c>
      <c r="F42" s="750" t="s">
        <v>579</v>
      </c>
      <c r="G42" s="749" t="s">
        <v>580</v>
      </c>
      <c r="H42" s="749">
        <v>844145</v>
      </c>
      <c r="I42" s="749">
        <v>56350</v>
      </c>
      <c r="J42" s="749" t="s">
        <v>652</v>
      </c>
      <c r="K42" s="749" t="s">
        <v>620</v>
      </c>
      <c r="L42" s="752">
        <v>39.109999999999992</v>
      </c>
      <c r="M42" s="752">
        <v>1</v>
      </c>
      <c r="N42" s="753">
        <v>39.109999999999992</v>
      </c>
    </row>
    <row r="43" spans="1:14" ht="14.45" customHeight="1" x14ac:dyDescent="0.2">
      <c r="A43" s="747" t="s">
        <v>552</v>
      </c>
      <c r="B43" s="748" t="s">
        <v>553</v>
      </c>
      <c r="C43" s="749" t="s">
        <v>562</v>
      </c>
      <c r="D43" s="750" t="s">
        <v>563</v>
      </c>
      <c r="E43" s="751">
        <v>50113001</v>
      </c>
      <c r="F43" s="750" t="s">
        <v>579</v>
      </c>
      <c r="G43" s="749" t="s">
        <v>580</v>
      </c>
      <c r="H43" s="749">
        <v>225261</v>
      </c>
      <c r="I43" s="749">
        <v>225261</v>
      </c>
      <c r="J43" s="749" t="s">
        <v>653</v>
      </c>
      <c r="K43" s="749" t="s">
        <v>654</v>
      </c>
      <c r="L43" s="752">
        <v>57.93</v>
      </c>
      <c r="M43" s="752">
        <v>1</v>
      </c>
      <c r="N43" s="753">
        <v>57.93</v>
      </c>
    </row>
    <row r="44" spans="1:14" ht="14.45" customHeight="1" x14ac:dyDescent="0.2">
      <c r="A44" s="747" t="s">
        <v>552</v>
      </c>
      <c r="B44" s="748" t="s">
        <v>553</v>
      </c>
      <c r="C44" s="749" t="s">
        <v>562</v>
      </c>
      <c r="D44" s="750" t="s">
        <v>563</v>
      </c>
      <c r="E44" s="751">
        <v>50113001</v>
      </c>
      <c r="F44" s="750" t="s">
        <v>579</v>
      </c>
      <c r="G44" s="749" t="s">
        <v>608</v>
      </c>
      <c r="H44" s="749">
        <v>131934</v>
      </c>
      <c r="I44" s="749">
        <v>31934</v>
      </c>
      <c r="J44" s="749" t="s">
        <v>655</v>
      </c>
      <c r="K44" s="749" t="s">
        <v>656</v>
      </c>
      <c r="L44" s="752">
        <v>49.820000000000014</v>
      </c>
      <c r="M44" s="752">
        <v>1</v>
      </c>
      <c r="N44" s="753">
        <v>49.820000000000014</v>
      </c>
    </row>
    <row r="45" spans="1:14" ht="14.45" customHeight="1" x14ac:dyDescent="0.2">
      <c r="A45" s="747" t="s">
        <v>552</v>
      </c>
      <c r="B45" s="748" t="s">
        <v>553</v>
      </c>
      <c r="C45" s="749" t="s">
        <v>562</v>
      </c>
      <c r="D45" s="750" t="s">
        <v>563</v>
      </c>
      <c r="E45" s="751">
        <v>50113001</v>
      </c>
      <c r="F45" s="750" t="s">
        <v>579</v>
      </c>
      <c r="G45" s="749" t="s">
        <v>580</v>
      </c>
      <c r="H45" s="749">
        <v>840464</v>
      </c>
      <c r="I45" s="749">
        <v>0</v>
      </c>
      <c r="J45" s="749" t="s">
        <v>657</v>
      </c>
      <c r="K45" s="749" t="s">
        <v>658</v>
      </c>
      <c r="L45" s="752">
        <v>45.515000000000001</v>
      </c>
      <c r="M45" s="752">
        <v>2</v>
      </c>
      <c r="N45" s="753">
        <v>91.03</v>
      </c>
    </row>
    <row r="46" spans="1:14" ht="14.45" customHeight="1" x14ac:dyDescent="0.2">
      <c r="A46" s="747" t="s">
        <v>552</v>
      </c>
      <c r="B46" s="748" t="s">
        <v>553</v>
      </c>
      <c r="C46" s="749" t="s">
        <v>562</v>
      </c>
      <c r="D46" s="750" t="s">
        <v>563</v>
      </c>
      <c r="E46" s="751">
        <v>50113001</v>
      </c>
      <c r="F46" s="750" t="s">
        <v>579</v>
      </c>
      <c r="G46" s="749" t="s">
        <v>580</v>
      </c>
      <c r="H46" s="749">
        <v>148673</v>
      </c>
      <c r="I46" s="749">
        <v>148673</v>
      </c>
      <c r="J46" s="749" t="s">
        <v>659</v>
      </c>
      <c r="K46" s="749" t="s">
        <v>660</v>
      </c>
      <c r="L46" s="752">
        <v>146.30000000000004</v>
      </c>
      <c r="M46" s="752">
        <v>1</v>
      </c>
      <c r="N46" s="753">
        <v>146.30000000000004</v>
      </c>
    </row>
    <row r="47" spans="1:14" ht="14.45" customHeight="1" x14ac:dyDescent="0.2">
      <c r="A47" s="747" t="s">
        <v>552</v>
      </c>
      <c r="B47" s="748" t="s">
        <v>553</v>
      </c>
      <c r="C47" s="749" t="s">
        <v>562</v>
      </c>
      <c r="D47" s="750" t="s">
        <v>563</v>
      </c>
      <c r="E47" s="751">
        <v>50113001</v>
      </c>
      <c r="F47" s="750" t="s">
        <v>579</v>
      </c>
      <c r="G47" s="749" t="s">
        <v>554</v>
      </c>
      <c r="H47" s="749">
        <v>989453</v>
      </c>
      <c r="I47" s="749">
        <v>146899</v>
      </c>
      <c r="J47" s="749" t="s">
        <v>661</v>
      </c>
      <c r="K47" s="749" t="s">
        <v>662</v>
      </c>
      <c r="L47" s="752">
        <v>45.712500000000006</v>
      </c>
      <c r="M47" s="752">
        <v>4</v>
      </c>
      <c r="N47" s="753">
        <v>182.85000000000002</v>
      </c>
    </row>
    <row r="48" spans="1:14" ht="14.45" customHeight="1" x14ac:dyDescent="0.2">
      <c r="A48" s="747" t="s">
        <v>552</v>
      </c>
      <c r="B48" s="748" t="s">
        <v>553</v>
      </c>
      <c r="C48" s="749" t="s">
        <v>562</v>
      </c>
      <c r="D48" s="750" t="s">
        <v>563</v>
      </c>
      <c r="E48" s="751">
        <v>50113001</v>
      </c>
      <c r="F48" s="750" t="s">
        <v>579</v>
      </c>
      <c r="G48" s="749" t="s">
        <v>608</v>
      </c>
      <c r="H48" s="749">
        <v>233366</v>
      </c>
      <c r="I48" s="749">
        <v>233366</v>
      </c>
      <c r="J48" s="749" t="s">
        <v>661</v>
      </c>
      <c r="K48" s="749" t="s">
        <v>662</v>
      </c>
      <c r="L48" s="752">
        <v>45.620000000000005</v>
      </c>
      <c r="M48" s="752">
        <v>2</v>
      </c>
      <c r="N48" s="753">
        <v>91.240000000000009</v>
      </c>
    </row>
    <row r="49" spans="1:14" ht="14.45" customHeight="1" x14ac:dyDescent="0.2">
      <c r="A49" s="747" t="s">
        <v>552</v>
      </c>
      <c r="B49" s="748" t="s">
        <v>553</v>
      </c>
      <c r="C49" s="749" t="s">
        <v>562</v>
      </c>
      <c r="D49" s="750" t="s">
        <v>563</v>
      </c>
      <c r="E49" s="751">
        <v>50113005</v>
      </c>
      <c r="F49" s="750" t="s">
        <v>663</v>
      </c>
      <c r="G49" s="749" t="s">
        <v>580</v>
      </c>
      <c r="H49" s="749">
        <v>43789</v>
      </c>
      <c r="I49" s="749">
        <v>0</v>
      </c>
      <c r="J49" s="749" t="s">
        <v>664</v>
      </c>
      <c r="K49" s="749" t="s">
        <v>665</v>
      </c>
      <c r="L49" s="752">
        <v>2948</v>
      </c>
      <c r="M49" s="752">
        <v>2</v>
      </c>
      <c r="N49" s="753">
        <v>5896</v>
      </c>
    </row>
    <row r="50" spans="1:14" ht="14.45" customHeight="1" x14ac:dyDescent="0.2">
      <c r="A50" s="747" t="s">
        <v>552</v>
      </c>
      <c r="B50" s="748" t="s">
        <v>553</v>
      </c>
      <c r="C50" s="749" t="s">
        <v>562</v>
      </c>
      <c r="D50" s="750" t="s">
        <v>563</v>
      </c>
      <c r="E50" s="751">
        <v>50113005</v>
      </c>
      <c r="F50" s="750" t="s">
        <v>663</v>
      </c>
      <c r="G50" s="749" t="s">
        <v>580</v>
      </c>
      <c r="H50" s="749">
        <v>43795</v>
      </c>
      <c r="I50" s="749">
        <v>0</v>
      </c>
      <c r="J50" s="749" t="s">
        <v>666</v>
      </c>
      <c r="K50" s="749" t="s">
        <v>667</v>
      </c>
      <c r="L50" s="752">
        <v>4576</v>
      </c>
      <c r="M50" s="752">
        <v>9</v>
      </c>
      <c r="N50" s="753">
        <v>41184</v>
      </c>
    </row>
    <row r="51" spans="1:14" ht="14.45" customHeight="1" x14ac:dyDescent="0.2">
      <c r="A51" s="747" t="s">
        <v>552</v>
      </c>
      <c r="B51" s="748" t="s">
        <v>553</v>
      </c>
      <c r="C51" s="749" t="s">
        <v>562</v>
      </c>
      <c r="D51" s="750" t="s">
        <v>563</v>
      </c>
      <c r="E51" s="751">
        <v>50113005</v>
      </c>
      <c r="F51" s="750" t="s">
        <v>663</v>
      </c>
      <c r="G51" s="749" t="s">
        <v>580</v>
      </c>
      <c r="H51" s="749">
        <v>43796</v>
      </c>
      <c r="I51" s="749">
        <v>0</v>
      </c>
      <c r="J51" s="749" t="s">
        <v>668</v>
      </c>
      <c r="K51" s="749" t="s">
        <v>669</v>
      </c>
      <c r="L51" s="752">
        <v>4620</v>
      </c>
      <c r="M51" s="752">
        <v>1</v>
      </c>
      <c r="N51" s="753">
        <v>4620</v>
      </c>
    </row>
    <row r="52" spans="1:14" ht="14.45" customHeight="1" x14ac:dyDescent="0.2">
      <c r="A52" s="747" t="s">
        <v>552</v>
      </c>
      <c r="B52" s="748" t="s">
        <v>553</v>
      </c>
      <c r="C52" s="749" t="s">
        <v>562</v>
      </c>
      <c r="D52" s="750" t="s">
        <v>563</v>
      </c>
      <c r="E52" s="751">
        <v>50113005</v>
      </c>
      <c r="F52" s="750" t="s">
        <v>663</v>
      </c>
      <c r="G52" s="749" t="s">
        <v>580</v>
      </c>
      <c r="H52" s="749">
        <v>43812</v>
      </c>
      <c r="I52" s="749">
        <v>0</v>
      </c>
      <c r="J52" s="749" t="s">
        <v>670</v>
      </c>
      <c r="K52" s="749" t="s">
        <v>671</v>
      </c>
      <c r="L52" s="752">
        <v>9196</v>
      </c>
      <c r="M52" s="752">
        <v>1</v>
      </c>
      <c r="N52" s="753">
        <v>9196</v>
      </c>
    </row>
    <row r="53" spans="1:14" ht="14.45" customHeight="1" x14ac:dyDescent="0.2">
      <c r="A53" s="747" t="s">
        <v>552</v>
      </c>
      <c r="B53" s="748" t="s">
        <v>553</v>
      </c>
      <c r="C53" s="749" t="s">
        <v>562</v>
      </c>
      <c r="D53" s="750" t="s">
        <v>563</v>
      </c>
      <c r="E53" s="751">
        <v>50113005</v>
      </c>
      <c r="F53" s="750" t="s">
        <v>663</v>
      </c>
      <c r="G53" s="749" t="s">
        <v>580</v>
      </c>
      <c r="H53" s="749">
        <v>46507</v>
      </c>
      <c r="I53" s="749">
        <v>0</v>
      </c>
      <c r="J53" s="749" t="s">
        <v>672</v>
      </c>
      <c r="K53" s="749" t="s">
        <v>673</v>
      </c>
      <c r="L53" s="752">
        <v>2717</v>
      </c>
      <c r="M53" s="752">
        <v>1</v>
      </c>
      <c r="N53" s="753">
        <v>2717</v>
      </c>
    </row>
    <row r="54" spans="1:14" ht="14.45" customHeight="1" x14ac:dyDescent="0.2">
      <c r="A54" s="747" t="s">
        <v>552</v>
      </c>
      <c r="B54" s="748" t="s">
        <v>553</v>
      </c>
      <c r="C54" s="749" t="s">
        <v>562</v>
      </c>
      <c r="D54" s="750" t="s">
        <v>563</v>
      </c>
      <c r="E54" s="751">
        <v>50113005</v>
      </c>
      <c r="F54" s="750" t="s">
        <v>663</v>
      </c>
      <c r="G54" s="749" t="s">
        <v>580</v>
      </c>
      <c r="H54" s="749">
        <v>125796</v>
      </c>
      <c r="I54" s="749">
        <v>0</v>
      </c>
      <c r="J54" s="749" t="s">
        <v>674</v>
      </c>
      <c r="K54" s="749" t="s">
        <v>675</v>
      </c>
      <c r="L54" s="752">
        <v>1705</v>
      </c>
      <c r="M54" s="752">
        <v>1</v>
      </c>
      <c r="N54" s="753">
        <v>1705</v>
      </c>
    </row>
    <row r="55" spans="1:14" ht="14.45" customHeight="1" x14ac:dyDescent="0.2">
      <c r="A55" s="747" t="s">
        <v>552</v>
      </c>
      <c r="B55" s="748" t="s">
        <v>553</v>
      </c>
      <c r="C55" s="749" t="s">
        <v>562</v>
      </c>
      <c r="D55" s="750" t="s">
        <v>563</v>
      </c>
      <c r="E55" s="751">
        <v>50113005</v>
      </c>
      <c r="F55" s="750" t="s">
        <v>663</v>
      </c>
      <c r="G55" s="749" t="s">
        <v>580</v>
      </c>
      <c r="H55" s="749">
        <v>46502</v>
      </c>
      <c r="I55" s="749">
        <v>0</v>
      </c>
      <c r="J55" s="749" t="s">
        <v>676</v>
      </c>
      <c r="K55" s="749" t="s">
        <v>677</v>
      </c>
      <c r="L55" s="752">
        <v>3762</v>
      </c>
      <c r="M55" s="752">
        <v>11</v>
      </c>
      <c r="N55" s="753">
        <v>41382</v>
      </c>
    </row>
    <row r="56" spans="1:14" ht="14.45" customHeight="1" x14ac:dyDescent="0.2">
      <c r="A56" s="747" t="s">
        <v>552</v>
      </c>
      <c r="B56" s="748" t="s">
        <v>553</v>
      </c>
      <c r="C56" s="749" t="s">
        <v>562</v>
      </c>
      <c r="D56" s="750" t="s">
        <v>563</v>
      </c>
      <c r="E56" s="751">
        <v>50113005</v>
      </c>
      <c r="F56" s="750" t="s">
        <v>663</v>
      </c>
      <c r="G56" s="749" t="s">
        <v>580</v>
      </c>
      <c r="H56" s="749">
        <v>46499</v>
      </c>
      <c r="I56" s="749">
        <v>0</v>
      </c>
      <c r="J56" s="749" t="s">
        <v>678</v>
      </c>
      <c r="K56" s="749" t="s">
        <v>679</v>
      </c>
      <c r="L56" s="752">
        <v>1705</v>
      </c>
      <c r="M56" s="752">
        <v>160</v>
      </c>
      <c r="N56" s="753">
        <v>272800</v>
      </c>
    </row>
    <row r="57" spans="1:14" ht="14.45" customHeight="1" x14ac:dyDescent="0.2">
      <c r="A57" s="747" t="s">
        <v>552</v>
      </c>
      <c r="B57" s="748" t="s">
        <v>553</v>
      </c>
      <c r="C57" s="749" t="s">
        <v>562</v>
      </c>
      <c r="D57" s="750" t="s">
        <v>563</v>
      </c>
      <c r="E57" s="751">
        <v>50113005</v>
      </c>
      <c r="F57" s="750" t="s">
        <v>663</v>
      </c>
      <c r="G57" s="749" t="s">
        <v>580</v>
      </c>
      <c r="H57" s="749">
        <v>46509</v>
      </c>
      <c r="I57" s="749">
        <v>0</v>
      </c>
      <c r="J57" s="749" t="s">
        <v>680</v>
      </c>
      <c r="K57" s="749" t="s">
        <v>681</v>
      </c>
      <c r="L57" s="752">
        <v>4620</v>
      </c>
      <c r="M57" s="752">
        <v>27</v>
      </c>
      <c r="N57" s="753">
        <v>124740</v>
      </c>
    </row>
    <row r="58" spans="1:14" ht="14.45" customHeight="1" x14ac:dyDescent="0.2">
      <c r="A58" s="747" t="s">
        <v>552</v>
      </c>
      <c r="B58" s="748" t="s">
        <v>553</v>
      </c>
      <c r="C58" s="749" t="s">
        <v>562</v>
      </c>
      <c r="D58" s="750" t="s">
        <v>563</v>
      </c>
      <c r="E58" s="751">
        <v>50113005</v>
      </c>
      <c r="F58" s="750" t="s">
        <v>663</v>
      </c>
      <c r="G58" s="749" t="s">
        <v>580</v>
      </c>
      <c r="H58" s="749">
        <v>46505</v>
      </c>
      <c r="I58" s="749">
        <v>0</v>
      </c>
      <c r="J58" s="749" t="s">
        <v>682</v>
      </c>
      <c r="K58" s="749" t="s">
        <v>683</v>
      </c>
      <c r="L58" s="752">
        <v>1749</v>
      </c>
      <c r="M58" s="752">
        <v>4</v>
      </c>
      <c r="N58" s="753">
        <v>6996</v>
      </c>
    </row>
    <row r="59" spans="1:14" ht="14.45" customHeight="1" x14ac:dyDescent="0.2">
      <c r="A59" s="747" t="s">
        <v>552</v>
      </c>
      <c r="B59" s="748" t="s">
        <v>553</v>
      </c>
      <c r="C59" s="749" t="s">
        <v>562</v>
      </c>
      <c r="D59" s="750" t="s">
        <v>563</v>
      </c>
      <c r="E59" s="751">
        <v>50113005</v>
      </c>
      <c r="F59" s="750" t="s">
        <v>663</v>
      </c>
      <c r="G59" s="749" t="s">
        <v>580</v>
      </c>
      <c r="H59" s="749">
        <v>125799</v>
      </c>
      <c r="I59" s="749">
        <v>0</v>
      </c>
      <c r="J59" s="749" t="s">
        <v>684</v>
      </c>
      <c r="K59" s="749" t="s">
        <v>685</v>
      </c>
      <c r="L59" s="752">
        <v>1749</v>
      </c>
      <c r="M59" s="752">
        <v>1</v>
      </c>
      <c r="N59" s="753">
        <v>1749</v>
      </c>
    </row>
    <row r="60" spans="1:14" ht="14.45" customHeight="1" x14ac:dyDescent="0.2">
      <c r="A60" s="747" t="s">
        <v>552</v>
      </c>
      <c r="B60" s="748" t="s">
        <v>553</v>
      </c>
      <c r="C60" s="749" t="s">
        <v>562</v>
      </c>
      <c r="D60" s="750" t="s">
        <v>563</v>
      </c>
      <c r="E60" s="751">
        <v>50113005</v>
      </c>
      <c r="F60" s="750" t="s">
        <v>663</v>
      </c>
      <c r="G60" s="749" t="s">
        <v>580</v>
      </c>
      <c r="H60" s="749">
        <v>46510</v>
      </c>
      <c r="I60" s="749">
        <v>0</v>
      </c>
      <c r="J60" s="749" t="s">
        <v>686</v>
      </c>
      <c r="K60" s="749" t="s">
        <v>687</v>
      </c>
      <c r="L60" s="752">
        <v>5786</v>
      </c>
      <c r="M60" s="752">
        <v>6</v>
      </c>
      <c r="N60" s="753">
        <v>34716</v>
      </c>
    </row>
    <row r="61" spans="1:14" ht="14.45" customHeight="1" x14ac:dyDescent="0.2">
      <c r="A61" s="747" t="s">
        <v>552</v>
      </c>
      <c r="B61" s="748" t="s">
        <v>553</v>
      </c>
      <c r="C61" s="749" t="s">
        <v>562</v>
      </c>
      <c r="D61" s="750" t="s">
        <v>563</v>
      </c>
      <c r="E61" s="751">
        <v>50113005</v>
      </c>
      <c r="F61" s="750" t="s">
        <v>663</v>
      </c>
      <c r="G61" s="749" t="s">
        <v>580</v>
      </c>
      <c r="H61" s="749">
        <v>46498</v>
      </c>
      <c r="I61" s="749">
        <v>0</v>
      </c>
      <c r="J61" s="749" t="s">
        <v>688</v>
      </c>
      <c r="K61" s="749" t="s">
        <v>689</v>
      </c>
      <c r="L61" s="752">
        <v>6017</v>
      </c>
      <c r="M61" s="752">
        <v>114</v>
      </c>
      <c r="N61" s="753">
        <v>685938</v>
      </c>
    </row>
    <row r="62" spans="1:14" ht="14.45" customHeight="1" x14ac:dyDescent="0.2">
      <c r="A62" s="747" t="s">
        <v>552</v>
      </c>
      <c r="B62" s="748" t="s">
        <v>553</v>
      </c>
      <c r="C62" s="749" t="s">
        <v>562</v>
      </c>
      <c r="D62" s="750" t="s">
        <v>563</v>
      </c>
      <c r="E62" s="751">
        <v>50113005</v>
      </c>
      <c r="F62" s="750" t="s">
        <v>663</v>
      </c>
      <c r="G62" s="749" t="s">
        <v>580</v>
      </c>
      <c r="H62" s="749">
        <v>46500</v>
      </c>
      <c r="I62" s="749">
        <v>0</v>
      </c>
      <c r="J62" s="749" t="s">
        <v>690</v>
      </c>
      <c r="K62" s="749" t="s">
        <v>691</v>
      </c>
      <c r="L62" s="752">
        <v>1749</v>
      </c>
      <c r="M62" s="752">
        <v>1</v>
      </c>
      <c r="N62" s="753">
        <v>1749</v>
      </c>
    </row>
    <row r="63" spans="1:14" ht="14.45" customHeight="1" x14ac:dyDescent="0.2">
      <c r="A63" s="747" t="s">
        <v>552</v>
      </c>
      <c r="B63" s="748" t="s">
        <v>553</v>
      </c>
      <c r="C63" s="749" t="s">
        <v>562</v>
      </c>
      <c r="D63" s="750" t="s">
        <v>563</v>
      </c>
      <c r="E63" s="751">
        <v>50113005</v>
      </c>
      <c r="F63" s="750" t="s">
        <v>663</v>
      </c>
      <c r="G63" s="749" t="s">
        <v>580</v>
      </c>
      <c r="H63" s="749">
        <v>46506</v>
      </c>
      <c r="I63" s="749">
        <v>0</v>
      </c>
      <c r="J63" s="749" t="s">
        <v>692</v>
      </c>
      <c r="K63" s="749" t="s">
        <v>693</v>
      </c>
      <c r="L63" s="752">
        <v>2101</v>
      </c>
      <c r="M63" s="752">
        <v>1</v>
      </c>
      <c r="N63" s="753">
        <v>2101</v>
      </c>
    </row>
    <row r="64" spans="1:14" ht="14.45" customHeight="1" x14ac:dyDescent="0.2">
      <c r="A64" s="747" t="s">
        <v>552</v>
      </c>
      <c r="B64" s="748" t="s">
        <v>553</v>
      </c>
      <c r="C64" s="749" t="s">
        <v>562</v>
      </c>
      <c r="D64" s="750" t="s">
        <v>563</v>
      </c>
      <c r="E64" s="751">
        <v>50113005</v>
      </c>
      <c r="F64" s="750" t="s">
        <v>663</v>
      </c>
      <c r="G64" s="749" t="s">
        <v>580</v>
      </c>
      <c r="H64" s="749">
        <v>125809</v>
      </c>
      <c r="I64" s="749">
        <v>0</v>
      </c>
      <c r="J64" s="749" t="s">
        <v>694</v>
      </c>
      <c r="K64" s="749" t="s">
        <v>695</v>
      </c>
      <c r="L64" s="752">
        <v>2134</v>
      </c>
      <c r="M64" s="752">
        <v>1</v>
      </c>
      <c r="N64" s="753">
        <v>2134</v>
      </c>
    </row>
    <row r="65" spans="1:14" ht="14.45" customHeight="1" x14ac:dyDescent="0.2">
      <c r="A65" s="747" t="s">
        <v>552</v>
      </c>
      <c r="B65" s="748" t="s">
        <v>553</v>
      </c>
      <c r="C65" s="749" t="s">
        <v>567</v>
      </c>
      <c r="D65" s="750" t="s">
        <v>568</v>
      </c>
      <c r="E65" s="751">
        <v>50113001</v>
      </c>
      <c r="F65" s="750" t="s">
        <v>579</v>
      </c>
      <c r="G65" s="749" t="s">
        <v>580</v>
      </c>
      <c r="H65" s="749">
        <v>100362</v>
      </c>
      <c r="I65" s="749">
        <v>362</v>
      </c>
      <c r="J65" s="749" t="s">
        <v>581</v>
      </c>
      <c r="K65" s="749" t="s">
        <v>582</v>
      </c>
      <c r="L65" s="752">
        <v>72.584999999999994</v>
      </c>
      <c r="M65" s="752">
        <v>4</v>
      </c>
      <c r="N65" s="753">
        <v>290.33999999999997</v>
      </c>
    </row>
    <row r="66" spans="1:14" ht="14.45" customHeight="1" x14ac:dyDescent="0.2">
      <c r="A66" s="747" t="s">
        <v>552</v>
      </c>
      <c r="B66" s="748" t="s">
        <v>553</v>
      </c>
      <c r="C66" s="749" t="s">
        <v>567</v>
      </c>
      <c r="D66" s="750" t="s">
        <v>568</v>
      </c>
      <c r="E66" s="751">
        <v>50113001</v>
      </c>
      <c r="F66" s="750" t="s">
        <v>579</v>
      </c>
      <c r="G66" s="749" t="s">
        <v>580</v>
      </c>
      <c r="H66" s="749">
        <v>845369</v>
      </c>
      <c r="I66" s="749">
        <v>107987</v>
      </c>
      <c r="J66" s="749" t="s">
        <v>696</v>
      </c>
      <c r="K66" s="749" t="s">
        <v>697</v>
      </c>
      <c r="L66" s="752">
        <v>112.22500000000001</v>
      </c>
      <c r="M66" s="752">
        <v>2</v>
      </c>
      <c r="N66" s="753">
        <v>224.45000000000002</v>
      </c>
    </row>
    <row r="67" spans="1:14" ht="14.45" customHeight="1" x14ac:dyDescent="0.2">
      <c r="A67" s="747" t="s">
        <v>552</v>
      </c>
      <c r="B67" s="748" t="s">
        <v>553</v>
      </c>
      <c r="C67" s="749" t="s">
        <v>567</v>
      </c>
      <c r="D67" s="750" t="s">
        <v>568</v>
      </c>
      <c r="E67" s="751">
        <v>50113001</v>
      </c>
      <c r="F67" s="750" t="s">
        <v>579</v>
      </c>
      <c r="G67" s="749" t="s">
        <v>580</v>
      </c>
      <c r="H67" s="749">
        <v>169724</v>
      </c>
      <c r="I67" s="749">
        <v>69724</v>
      </c>
      <c r="J67" s="749" t="s">
        <v>698</v>
      </c>
      <c r="K67" s="749" t="s">
        <v>699</v>
      </c>
      <c r="L67" s="752">
        <v>20.977</v>
      </c>
      <c r="M67" s="752">
        <v>1</v>
      </c>
      <c r="N67" s="753">
        <v>20.977</v>
      </c>
    </row>
    <row r="68" spans="1:14" ht="14.45" customHeight="1" x14ac:dyDescent="0.2">
      <c r="A68" s="747" t="s">
        <v>552</v>
      </c>
      <c r="B68" s="748" t="s">
        <v>553</v>
      </c>
      <c r="C68" s="749" t="s">
        <v>567</v>
      </c>
      <c r="D68" s="750" t="s">
        <v>568</v>
      </c>
      <c r="E68" s="751">
        <v>50113001</v>
      </c>
      <c r="F68" s="750" t="s">
        <v>579</v>
      </c>
      <c r="G68" s="749" t="s">
        <v>554</v>
      </c>
      <c r="H68" s="749">
        <v>231696</v>
      </c>
      <c r="I68" s="749">
        <v>231696</v>
      </c>
      <c r="J68" s="749" t="s">
        <v>700</v>
      </c>
      <c r="K68" s="749" t="s">
        <v>701</v>
      </c>
      <c r="L68" s="752">
        <v>207.44</v>
      </c>
      <c r="M68" s="752">
        <v>1</v>
      </c>
      <c r="N68" s="753">
        <v>207.44</v>
      </c>
    </row>
    <row r="69" spans="1:14" ht="14.45" customHeight="1" x14ac:dyDescent="0.2">
      <c r="A69" s="747" t="s">
        <v>552</v>
      </c>
      <c r="B69" s="748" t="s">
        <v>553</v>
      </c>
      <c r="C69" s="749" t="s">
        <v>567</v>
      </c>
      <c r="D69" s="750" t="s">
        <v>568</v>
      </c>
      <c r="E69" s="751">
        <v>50113001</v>
      </c>
      <c r="F69" s="750" t="s">
        <v>579</v>
      </c>
      <c r="G69" s="749" t="s">
        <v>580</v>
      </c>
      <c r="H69" s="749">
        <v>184090</v>
      </c>
      <c r="I69" s="749">
        <v>84090</v>
      </c>
      <c r="J69" s="749" t="s">
        <v>702</v>
      </c>
      <c r="K69" s="749" t="s">
        <v>703</v>
      </c>
      <c r="L69" s="752">
        <v>60.08</v>
      </c>
      <c r="M69" s="752">
        <v>1</v>
      </c>
      <c r="N69" s="753">
        <v>60.08</v>
      </c>
    </row>
    <row r="70" spans="1:14" ht="14.45" customHeight="1" x14ac:dyDescent="0.2">
      <c r="A70" s="747" t="s">
        <v>552</v>
      </c>
      <c r="B70" s="748" t="s">
        <v>553</v>
      </c>
      <c r="C70" s="749" t="s">
        <v>567</v>
      </c>
      <c r="D70" s="750" t="s">
        <v>568</v>
      </c>
      <c r="E70" s="751">
        <v>50113001</v>
      </c>
      <c r="F70" s="750" t="s">
        <v>579</v>
      </c>
      <c r="G70" s="749" t="s">
        <v>580</v>
      </c>
      <c r="H70" s="749">
        <v>104071</v>
      </c>
      <c r="I70" s="749">
        <v>4071</v>
      </c>
      <c r="J70" s="749" t="s">
        <v>704</v>
      </c>
      <c r="K70" s="749" t="s">
        <v>705</v>
      </c>
      <c r="L70" s="752">
        <v>152.96999999999997</v>
      </c>
      <c r="M70" s="752">
        <v>1</v>
      </c>
      <c r="N70" s="753">
        <v>152.96999999999997</v>
      </c>
    </row>
    <row r="71" spans="1:14" ht="14.45" customHeight="1" x14ac:dyDescent="0.2">
      <c r="A71" s="747" t="s">
        <v>552</v>
      </c>
      <c r="B71" s="748" t="s">
        <v>553</v>
      </c>
      <c r="C71" s="749" t="s">
        <v>567</v>
      </c>
      <c r="D71" s="750" t="s">
        <v>568</v>
      </c>
      <c r="E71" s="751">
        <v>50113001</v>
      </c>
      <c r="F71" s="750" t="s">
        <v>579</v>
      </c>
      <c r="G71" s="749" t="s">
        <v>580</v>
      </c>
      <c r="H71" s="749">
        <v>229191</v>
      </c>
      <c r="I71" s="749">
        <v>229191</v>
      </c>
      <c r="J71" s="749" t="s">
        <v>706</v>
      </c>
      <c r="K71" s="749" t="s">
        <v>707</v>
      </c>
      <c r="L71" s="752">
        <v>141.36999999999998</v>
      </c>
      <c r="M71" s="752">
        <v>1</v>
      </c>
      <c r="N71" s="753">
        <v>141.36999999999998</v>
      </c>
    </row>
    <row r="72" spans="1:14" ht="14.45" customHeight="1" x14ac:dyDescent="0.2">
      <c r="A72" s="747" t="s">
        <v>552</v>
      </c>
      <c r="B72" s="748" t="s">
        <v>553</v>
      </c>
      <c r="C72" s="749" t="s">
        <v>567</v>
      </c>
      <c r="D72" s="750" t="s">
        <v>568</v>
      </c>
      <c r="E72" s="751">
        <v>50113001</v>
      </c>
      <c r="F72" s="750" t="s">
        <v>579</v>
      </c>
      <c r="G72" s="749" t="s">
        <v>608</v>
      </c>
      <c r="H72" s="749">
        <v>214036</v>
      </c>
      <c r="I72" s="749">
        <v>214036</v>
      </c>
      <c r="J72" s="749" t="s">
        <v>708</v>
      </c>
      <c r="K72" s="749" t="s">
        <v>709</v>
      </c>
      <c r="L72" s="752">
        <v>40.390000000000008</v>
      </c>
      <c r="M72" s="752">
        <v>20</v>
      </c>
      <c r="N72" s="753">
        <v>807.80000000000018</v>
      </c>
    </row>
    <row r="73" spans="1:14" ht="14.45" customHeight="1" x14ac:dyDescent="0.2">
      <c r="A73" s="747" t="s">
        <v>552</v>
      </c>
      <c r="B73" s="748" t="s">
        <v>553</v>
      </c>
      <c r="C73" s="749" t="s">
        <v>567</v>
      </c>
      <c r="D73" s="750" t="s">
        <v>568</v>
      </c>
      <c r="E73" s="751">
        <v>50113001</v>
      </c>
      <c r="F73" s="750" t="s">
        <v>579</v>
      </c>
      <c r="G73" s="749" t="s">
        <v>580</v>
      </c>
      <c r="H73" s="749">
        <v>193746</v>
      </c>
      <c r="I73" s="749">
        <v>93746</v>
      </c>
      <c r="J73" s="749" t="s">
        <v>710</v>
      </c>
      <c r="K73" s="749" t="s">
        <v>711</v>
      </c>
      <c r="L73" s="752">
        <v>366.22000000000008</v>
      </c>
      <c r="M73" s="752">
        <v>5</v>
      </c>
      <c r="N73" s="753">
        <v>1831.1000000000004</v>
      </c>
    </row>
    <row r="74" spans="1:14" ht="14.45" customHeight="1" x14ac:dyDescent="0.2">
      <c r="A74" s="747" t="s">
        <v>552</v>
      </c>
      <c r="B74" s="748" t="s">
        <v>553</v>
      </c>
      <c r="C74" s="749" t="s">
        <v>567</v>
      </c>
      <c r="D74" s="750" t="s">
        <v>568</v>
      </c>
      <c r="E74" s="751">
        <v>50113001</v>
      </c>
      <c r="F74" s="750" t="s">
        <v>579</v>
      </c>
      <c r="G74" s="749" t="s">
        <v>580</v>
      </c>
      <c r="H74" s="749">
        <v>51367</v>
      </c>
      <c r="I74" s="749">
        <v>51367</v>
      </c>
      <c r="J74" s="749" t="s">
        <v>712</v>
      </c>
      <c r="K74" s="749" t="s">
        <v>713</v>
      </c>
      <c r="L74" s="752">
        <v>92.95</v>
      </c>
      <c r="M74" s="752">
        <v>17</v>
      </c>
      <c r="N74" s="753">
        <v>1580.15</v>
      </c>
    </row>
    <row r="75" spans="1:14" ht="14.45" customHeight="1" x14ac:dyDescent="0.2">
      <c r="A75" s="747" t="s">
        <v>552</v>
      </c>
      <c r="B75" s="748" t="s">
        <v>553</v>
      </c>
      <c r="C75" s="749" t="s">
        <v>567</v>
      </c>
      <c r="D75" s="750" t="s">
        <v>568</v>
      </c>
      <c r="E75" s="751">
        <v>50113001</v>
      </c>
      <c r="F75" s="750" t="s">
        <v>579</v>
      </c>
      <c r="G75" s="749" t="s">
        <v>580</v>
      </c>
      <c r="H75" s="749">
        <v>51366</v>
      </c>
      <c r="I75" s="749">
        <v>51366</v>
      </c>
      <c r="J75" s="749" t="s">
        <v>712</v>
      </c>
      <c r="K75" s="749" t="s">
        <v>714</v>
      </c>
      <c r="L75" s="752">
        <v>171.6</v>
      </c>
      <c r="M75" s="752">
        <v>17</v>
      </c>
      <c r="N75" s="753">
        <v>2917.2</v>
      </c>
    </row>
    <row r="76" spans="1:14" ht="14.45" customHeight="1" x14ac:dyDescent="0.2">
      <c r="A76" s="747" t="s">
        <v>552</v>
      </c>
      <c r="B76" s="748" t="s">
        <v>553</v>
      </c>
      <c r="C76" s="749" t="s">
        <v>567</v>
      </c>
      <c r="D76" s="750" t="s">
        <v>568</v>
      </c>
      <c r="E76" s="751">
        <v>50113001</v>
      </c>
      <c r="F76" s="750" t="s">
        <v>579</v>
      </c>
      <c r="G76" s="749" t="s">
        <v>580</v>
      </c>
      <c r="H76" s="749">
        <v>207898</v>
      </c>
      <c r="I76" s="749">
        <v>207898</v>
      </c>
      <c r="J76" s="749" t="s">
        <v>715</v>
      </c>
      <c r="K76" s="749" t="s">
        <v>716</v>
      </c>
      <c r="L76" s="752">
        <v>59.49000000000003</v>
      </c>
      <c r="M76" s="752">
        <v>1</v>
      </c>
      <c r="N76" s="753">
        <v>59.49000000000003</v>
      </c>
    </row>
    <row r="77" spans="1:14" ht="14.45" customHeight="1" x14ac:dyDescent="0.2">
      <c r="A77" s="747" t="s">
        <v>552</v>
      </c>
      <c r="B77" s="748" t="s">
        <v>553</v>
      </c>
      <c r="C77" s="749" t="s">
        <v>567</v>
      </c>
      <c r="D77" s="750" t="s">
        <v>568</v>
      </c>
      <c r="E77" s="751">
        <v>50113001</v>
      </c>
      <c r="F77" s="750" t="s">
        <v>579</v>
      </c>
      <c r="G77" s="749" t="s">
        <v>580</v>
      </c>
      <c r="H77" s="749">
        <v>394627</v>
      </c>
      <c r="I77" s="749">
        <v>0</v>
      </c>
      <c r="J77" s="749" t="s">
        <v>717</v>
      </c>
      <c r="K77" s="749" t="s">
        <v>554</v>
      </c>
      <c r="L77" s="752">
        <v>94.64545588470456</v>
      </c>
      <c r="M77" s="752">
        <v>6</v>
      </c>
      <c r="N77" s="753">
        <v>567.87273530822733</v>
      </c>
    </row>
    <row r="78" spans="1:14" ht="14.45" customHeight="1" x14ac:dyDescent="0.2">
      <c r="A78" s="747" t="s">
        <v>552</v>
      </c>
      <c r="B78" s="748" t="s">
        <v>553</v>
      </c>
      <c r="C78" s="749" t="s">
        <v>567</v>
      </c>
      <c r="D78" s="750" t="s">
        <v>568</v>
      </c>
      <c r="E78" s="751">
        <v>50113001</v>
      </c>
      <c r="F78" s="750" t="s">
        <v>579</v>
      </c>
      <c r="G78" s="749" t="s">
        <v>580</v>
      </c>
      <c r="H78" s="749">
        <v>394072</v>
      </c>
      <c r="I78" s="749">
        <v>1000</v>
      </c>
      <c r="J78" s="749" t="s">
        <v>718</v>
      </c>
      <c r="K78" s="749" t="s">
        <v>554</v>
      </c>
      <c r="L78" s="752">
        <v>1555.9174766233825</v>
      </c>
      <c r="M78" s="752">
        <v>2</v>
      </c>
      <c r="N78" s="753">
        <v>3111.8349532467651</v>
      </c>
    </row>
    <row r="79" spans="1:14" ht="14.45" customHeight="1" x14ac:dyDescent="0.2">
      <c r="A79" s="747" t="s">
        <v>552</v>
      </c>
      <c r="B79" s="748" t="s">
        <v>553</v>
      </c>
      <c r="C79" s="749" t="s">
        <v>567</v>
      </c>
      <c r="D79" s="750" t="s">
        <v>568</v>
      </c>
      <c r="E79" s="751">
        <v>50113001</v>
      </c>
      <c r="F79" s="750" t="s">
        <v>579</v>
      </c>
      <c r="G79" s="749" t="s">
        <v>580</v>
      </c>
      <c r="H79" s="749">
        <v>100498</v>
      </c>
      <c r="I79" s="749">
        <v>498</v>
      </c>
      <c r="J79" s="749" t="s">
        <v>636</v>
      </c>
      <c r="K79" s="749" t="s">
        <v>637</v>
      </c>
      <c r="L79" s="752">
        <v>108.75</v>
      </c>
      <c r="M79" s="752">
        <v>1</v>
      </c>
      <c r="N79" s="753">
        <v>108.75</v>
      </c>
    </row>
    <row r="80" spans="1:14" ht="14.45" customHeight="1" x14ac:dyDescent="0.2">
      <c r="A80" s="747" t="s">
        <v>552</v>
      </c>
      <c r="B80" s="748" t="s">
        <v>553</v>
      </c>
      <c r="C80" s="749" t="s">
        <v>567</v>
      </c>
      <c r="D80" s="750" t="s">
        <v>568</v>
      </c>
      <c r="E80" s="751">
        <v>50113001</v>
      </c>
      <c r="F80" s="750" t="s">
        <v>579</v>
      </c>
      <c r="G80" s="749" t="s">
        <v>580</v>
      </c>
      <c r="H80" s="749">
        <v>900409</v>
      </c>
      <c r="I80" s="749">
        <v>0</v>
      </c>
      <c r="J80" s="749" t="s">
        <v>719</v>
      </c>
      <c r="K80" s="749" t="s">
        <v>720</v>
      </c>
      <c r="L80" s="752">
        <v>7.4999999999999997E-2</v>
      </c>
      <c r="M80" s="752">
        <v>1000</v>
      </c>
      <c r="N80" s="753">
        <v>75</v>
      </c>
    </row>
    <row r="81" spans="1:14" ht="14.45" customHeight="1" x14ac:dyDescent="0.2">
      <c r="A81" s="747" t="s">
        <v>552</v>
      </c>
      <c r="B81" s="748" t="s">
        <v>553</v>
      </c>
      <c r="C81" s="749" t="s">
        <v>567</v>
      </c>
      <c r="D81" s="750" t="s">
        <v>568</v>
      </c>
      <c r="E81" s="751">
        <v>50113001</v>
      </c>
      <c r="F81" s="750" t="s">
        <v>579</v>
      </c>
      <c r="G81" s="749" t="s">
        <v>580</v>
      </c>
      <c r="H81" s="749">
        <v>207962</v>
      </c>
      <c r="I81" s="749">
        <v>207962</v>
      </c>
      <c r="J81" s="749" t="s">
        <v>642</v>
      </c>
      <c r="K81" s="749" t="s">
        <v>643</v>
      </c>
      <c r="L81" s="752">
        <v>32.875000000000007</v>
      </c>
      <c r="M81" s="752">
        <v>2</v>
      </c>
      <c r="N81" s="753">
        <v>65.750000000000014</v>
      </c>
    </row>
    <row r="82" spans="1:14" ht="14.45" customHeight="1" x14ac:dyDescent="0.2">
      <c r="A82" s="747" t="s">
        <v>552</v>
      </c>
      <c r="B82" s="748" t="s">
        <v>553</v>
      </c>
      <c r="C82" s="749" t="s">
        <v>567</v>
      </c>
      <c r="D82" s="750" t="s">
        <v>568</v>
      </c>
      <c r="E82" s="751">
        <v>50113001</v>
      </c>
      <c r="F82" s="750" t="s">
        <v>579</v>
      </c>
      <c r="G82" s="749" t="s">
        <v>580</v>
      </c>
      <c r="H82" s="749">
        <v>185071</v>
      </c>
      <c r="I82" s="749">
        <v>85071</v>
      </c>
      <c r="J82" s="749" t="s">
        <v>721</v>
      </c>
      <c r="K82" s="749" t="s">
        <v>722</v>
      </c>
      <c r="L82" s="752">
        <v>76.41</v>
      </c>
      <c r="M82" s="752">
        <v>1</v>
      </c>
      <c r="N82" s="753">
        <v>76.41</v>
      </c>
    </row>
    <row r="83" spans="1:14" ht="14.45" customHeight="1" x14ac:dyDescent="0.2">
      <c r="A83" s="747" t="s">
        <v>552</v>
      </c>
      <c r="B83" s="748" t="s">
        <v>553</v>
      </c>
      <c r="C83" s="749" t="s">
        <v>567</v>
      </c>
      <c r="D83" s="750" t="s">
        <v>568</v>
      </c>
      <c r="E83" s="751">
        <v>50113001</v>
      </c>
      <c r="F83" s="750" t="s">
        <v>579</v>
      </c>
      <c r="G83" s="749" t="s">
        <v>580</v>
      </c>
      <c r="H83" s="749">
        <v>192414</v>
      </c>
      <c r="I83" s="749">
        <v>92414</v>
      </c>
      <c r="J83" s="749" t="s">
        <v>723</v>
      </c>
      <c r="K83" s="749" t="s">
        <v>724</v>
      </c>
      <c r="L83" s="752">
        <v>62.589999999999996</v>
      </c>
      <c r="M83" s="752">
        <v>3</v>
      </c>
      <c r="N83" s="753">
        <v>187.76999999999998</v>
      </c>
    </row>
    <row r="84" spans="1:14" ht="14.45" customHeight="1" x14ac:dyDescent="0.2">
      <c r="A84" s="747" t="s">
        <v>552</v>
      </c>
      <c r="B84" s="748" t="s">
        <v>553</v>
      </c>
      <c r="C84" s="749" t="s">
        <v>567</v>
      </c>
      <c r="D84" s="750" t="s">
        <v>568</v>
      </c>
      <c r="E84" s="751">
        <v>50113001</v>
      </c>
      <c r="F84" s="750" t="s">
        <v>579</v>
      </c>
      <c r="G84" s="749" t="s">
        <v>608</v>
      </c>
      <c r="H84" s="749">
        <v>131934</v>
      </c>
      <c r="I84" s="749">
        <v>31934</v>
      </c>
      <c r="J84" s="749" t="s">
        <v>655</v>
      </c>
      <c r="K84" s="749" t="s">
        <v>656</v>
      </c>
      <c r="L84" s="752">
        <v>49.760000000000012</v>
      </c>
      <c r="M84" s="752">
        <v>1</v>
      </c>
      <c r="N84" s="753">
        <v>49.760000000000012</v>
      </c>
    </row>
    <row r="85" spans="1:14" ht="14.45" customHeight="1" x14ac:dyDescent="0.2">
      <c r="A85" s="747" t="s">
        <v>552</v>
      </c>
      <c r="B85" s="748" t="s">
        <v>553</v>
      </c>
      <c r="C85" s="749" t="s">
        <v>567</v>
      </c>
      <c r="D85" s="750" t="s">
        <v>568</v>
      </c>
      <c r="E85" s="751">
        <v>50113005</v>
      </c>
      <c r="F85" s="750" t="s">
        <v>663</v>
      </c>
      <c r="G85" s="749" t="s">
        <v>580</v>
      </c>
      <c r="H85" s="749">
        <v>498850</v>
      </c>
      <c r="I85" s="749">
        <v>0</v>
      </c>
      <c r="J85" s="749" t="s">
        <v>725</v>
      </c>
      <c r="K85" s="749" t="s">
        <v>726</v>
      </c>
      <c r="L85" s="752">
        <v>19437</v>
      </c>
      <c r="M85" s="752">
        <v>1</v>
      </c>
      <c r="N85" s="753">
        <v>19437</v>
      </c>
    </row>
    <row r="86" spans="1:14" ht="14.45" customHeight="1" x14ac:dyDescent="0.2">
      <c r="A86" s="747" t="s">
        <v>552</v>
      </c>
      <c r="B86" s="748" t="s">
        <v>553</v>
      </c>
      <c r="C86" s="749" t="s">
        <v>567</v>
      </c>
      <c r="D86" s="750" t="s">
        <v>568</v>
      </c>
      <c r="E86" s="751">
        <v>50113005</v>
      </c>
      <c r="F86" s="750" t="s">
        <v>663</v>
      </c>
      <c r="G86" s="749" t="s">
        <v>580</v>
      </c>
      <c r="H86" s="749">
        <v>13309</v>
      </c>
      <c r="I86" s="749">
        <v>0</v>
      </c>
      <c r="J86" s="749" t="s">
        <v>727</v>
      </c>
      <c r="K86" s="749" t="s">
        <v>728</v>
      </c>
      <c r="L86" s="752">
        <v>9349.5046102661399</v>
      </c>
      <c r="M86" s="752">
        <v>2</v>
      </c>
      <c r="N86" s="753">
        <v>18699.00922053228</v>
      </c>
    </row>
    <row r="87" spans="1:14" ht="14.45" customHeight="1" x14ac:dyDescent="0.2">
      <c r="A87" s="747" t="s">
        <v>552</v>
      </c>
      <c r="B87" s="748" t="s">
        <v>553</v>
      </c>
      <c r="C87" s="749" t="s">
        <v>567</v>
      </c>
      <c r="D87" s="750" t="s">
        <v>568</v>
      </c>
      <c r="E87" s="751">
        <v>50113005</v>
      </c>
      <c r="F87" s="750" t="s">
        <v>663</v>
      </c>
      <c r="G87" s="749" t="s">
        <v>580</v>
      </c>
      <c r="H87" s="749">
        <v>25459</v>
      </c>
      <c r="I87" s="749">
        <v>0</v>
      </c>
      <c r="J87" s="749" t="s">
        <v>729</v>
      </c>
      <c r="K87" s="749" t="s">
        <v>730</v>
      </c>
      <c r="L87" s="752">
        <v>23386</v>
      </c>
      <c r="M87" s="752">
        <v>20</v>
      </c>
      <c r="N87" s="753">
        <v>467720</v>
      </c>
    </row>
    <row r="88" spans="1:14" ht="14.45" customHeight="1" x14ac:dyDescent="0.2">
      <c r="A88" s="747" t="s">
        <v>552</v>
      </c>
      <c r="B88" s="748" t="s">
        <v>553</v>
      </c>
      <c r="C88" s="749" t="s">
        <v>567</v>
      </c>
      <c r="D88" s="750" t="s">
        <v>568</v>
      </c>
      <c r="E88" s="751">
        <v>50113005</v>
      </c>
      <c r="F88" s="750" t="s">
        <v>663</v>
      </c>
      <c r="G88" s="749" t="s">
        <v>580</v>
      </c>
      <c r="H88" s="749">
        <v>14004</v>
      </c>
      <c r="I88" s="749">
        <v>0</v>
      </c>
      <c r="J88" s="749" t="s">
        <v>731</v>
      </c>
      <c r="K88" s="749" t="s">
        <v>732</v>
      </c>
      <c r="L88" s="752">
        <v>23012</v>
      </c>
      <c r="M88" s="752">
        <v>2</v>
      </c>
      <c r="N88" s="753">
        <v>46024</v>
      </c>
    </row>
    <row r="89" spans="1:14" ht="14.45" customHeight="1" x14ac:dyDescent="0.2">
      <c r="A89" s="747" t="s">
        <v>552</v>
      </c>
      <c r="B89" s="748" t="s">
        <v>553</v>
      </c>
      <c r="C89" s="749" t="s">
        <v>567</v>
      </c>
      <c r="D89" s="750" t="s">
        <v>568</v>
      </c>
      <c r="E89" s="751">
        <v>50113005</v>
      </c>
      <c r="F89" s="750" t="s">
        <v>663</v>
      </c>
      <c r="G89" s="749" t="s">
        <v>580</v>
      </c>
      <c r="H89" s="749">
        <v>14006</v>
      </c>
      <c r="I89" s="749">
        <v>0</v>
      </c>
      <c r="J89" s="749" t="s">
        <v>733</v>
      </c>
      <c r="K89" s="749" t="s">
        <v>734</v>
      </c>
      <c r="L89" s="752">
        <v>27764</v>
      </c>
      <c r="M89" s="752">
        <v>4</v>
      </c>
      <c r="N89" s="753">
        <v>111056</v>
      </c>
    </row>
    <row r="90" spans="1:14" ht="14.45" customHeight="1" x14ac:dyDescent="0.2">
      <c r="A90" s="747" t="s">
        <v>552</v>
      </c>
      <c r="B90" s="748" t="s">
        <v>553</v>
      </c>
      <c r="C90" s="749" t="s">
        <v>567</v>
      </c>
      <c r="D90" s="750" t="s">
        <v>568</v>
      </c>
      <c r="E90" s="751">
        <v>50113005</v>
      </c>
      <c r="F90" s="750" t="s">
        <v>663</v>
      </c>
      <c r="G90" s="749" t="s">
        <v>580</v>
      </c>
      <c r="H90" s="749">
        <v>31558</v>
      </c>
      <c r="I90" s="749">
        <v>0</v>
      </c>
      <c r="J90" s="749" t="s">
        <v>735</v>
      </c>
      <c r="K90" s="749" t="s">
        <v>736</v>
      </c>
      <c r="L90" s="752">
        <v>0</v>
      </c>
      <c r="M90" s="752">
        <v>0</v>
      </c>
      <c r="N90" s="753">
        <v>0</v>
      </c>
    </row>
    <row r="91" spans="1:14" ht="14.45" customHeight="1" x14ac:dyDescent="0.2">
      <c r="A91" s="747" t="s">
        <v>552</v>
      </c>
      <c r="B91" s="748" t="s">
        <v>553</v>
      </c>
      <c r="C91" s="749" t="s">
        <v>567</v>
      </c>
      <c r="D91" s="750" t="s">
        <v>568</v>
      </c>
      <c r="E91" s="751">
        <v>50113005</v>
      </c>
      <c r="F91" s="750" t="s">
        <v>663</v>
      </c>
      <c r="G91" s="749" t="s">
        <v>580</v>
      </c>
      <c r="H91" s="749">
        <v>31559</v>
      </c>
      <c r="I91" s="749">
        <v>0</v>
      </c>
      <c r="J91" s="749" t="s">
        <v>737</v>
      </c>
      <c r="K91" s="749" t="s">
        <v>738</v>
      </c>
      <c r="L91" s="752">
        <v>0</v>
      </c>
      <c r="M91" s="752">
        <v>0</v>
      </c>
      <c r="N91" s="753">
        <v>0</v>
      </c>
    </row>
    <row r="92" spans="1:14" ht="14.45" customHeight="1" x14ac:dyDescent="0.2">
      <c r="A92" s="747" t="s">
        <v>552</v>
      </c>
      <c r="B92" s="748" t="s">
        <v>553</v>
      </c>
      <c r="C92" s="749" t="s">
        <v>567</v>
      </c>
      <c r="D92" s="750" t="s">
        <v>568</v>
      </c>
      <c r="E92" s="751">
        <v>50113005</v>
      </c>
      <c r="F92" s="750" t="s">
        <v>663</v>
      </c>
      <c r="G92" s="749" t="s">
        <v>580</v>
      </c>
      <c r="H92" s="749">
        <v>31560</v>
      </c>
      <c r="I92" s="749">
        <v>0</v>
      </c>
      <c r="J92" s="749" t="s">
        <v>739</v>
      </c>
      <c r="K92" s="749" t="s">
        <v>740</v>
      </c>
      <c r="L92" s="752">
        <v>0</v>
      </c>
      <c r="M92" s="752">
        <v>0</v>
      </c>
      <c r="N92" s="753">
        <v>0</v>
      </c>
    </row>
    <row r="93" spans="1:14" ht="14.45" customHeight="1" x14ac:dyDescent="0.2">
      <c r="A93" s="747" t="s">
        <v>552</v>
      </c>
      <c r="B93" s="748" t="s">
        <v>553</v>
      </c>
      <c r="C93" s="749" t="s">
        <v>567</v>
      </c>
      <c r="D93" s="750" t="s">
        <v>568</v>
      </c>
      <c r="E93" s="751">
        <v>50113005</v>
      </c>
      <c r="F93" s="750" t="s">
        <v>663</v>
      </c>
      <c r="G93" s="749" t="s">
        <v>580</v>
      </c>
      <c r="H93" s="749">
        <v>66437</v>
      </c>
      <c r="I93" s="749">
        <v>0</v>
      </c>
      <c r="J93" s="749" t="s">
        <v>741</v>
      </c>
      <c r="K93" s="749" t="s">
        <v>742</v>
      </c>
      <c r="L93" s="752">
        <v>2583.9</v>
      </c>
      <c r="M93" s="752">
        <v>1</v>
      </c>
      <c r="N93" s="753">
        <v>2583.9</v>
      </c>
    </row>
    <row r="94" spans="1:14" ht="14.45" customHeight="1" x14ac:dyDescent="0.2">
      <c r="A94" s="747" t="s">
        <v>552</v>
      </c>
      <c r="B94" s="748" t="s">
        <v>553</v>
      </c>
      <c r="C94" s="749" t="s">
        <v>567</v>
      </c>
      <c r="D94" s="750" t="s">
        <v>568</v>
      </c>
      <c r="E94" s="751">
        <v>50113005</v>
      </c>
      <c r="F94" s="750" t="s">
        <v>663</v>
      </c>
      <c r="G94" s="749" t="s">
        <v>580</v>
      </c>
      <c r="H94" s="749">
        <v>169461</v>
      </c>
      <c r="I94" s="749">
        <v>0</v>
      </c>
      <c r="J94" s="749" t="s">
        <v>743</v>
      </c>
      <c r="K94" s="749" t="s">
        <v>744</v>
      </c>
      <c r="L94" s="752">
        <v>6057.2599999999993</v>
      </c>
      <c r="M94" s="752">
        <v>5</v>
      </c>
      <c r="N94" s="753">
        <v>30286.299999999996</v>
      </c>
    </row>
    <row r="95" spans="1:14" ht="14.45" customHeight="1" x14ac:dyDescent="0.2">
      <c r="A95" s="747" t="s">
        <v>552</v>
      </c>
      <c r="B95" s="748" t="s">
        <v>553</v>
      </c>
      <c r="C95" s="749" t="s">
        <v>567</v>
      </c>
      <c r="D95" s="750" t="s">
        <v>568</v>
      </c>
      <c r="E95" s="751">
        <v>50113005</v>
      </c>
      <c r="F95" s="750" t="s">
        <v>663</v>
      </c>
      <c r="G95" s="749" t="s">
        <v>580</v>
      </c>
      <c r="H95" s="749">
        <v>66441</v>
      </c>
      <c r="I95" s="749">
        <v>0</v>
      </c>
      <c r="J95" s="749" t="s">
        <v>745</v>
      </c>
      <c r="K95" s="749" t="s">
        <v>746</v>
      </c>
      <c r="L95" s="752">
        <v>12797.65</v>
      </c>
      <c r="M95" s="752">
        <v>22</v>
      </c>
      <c r="N95" s="753">
        <v>281548.3</v>
      </c>
    </row>
    <row r="96" spans="1:14" ht="14.45" customHeight="1" x14ac:dyDescent="0.2">
      <c r="A96" s="747" t="s">
        <v>552</v>
      </c>
      <c r="B96" s="748" t="s">
        <v>553</v>
      </c>
      <c r="C96" s="749" t="s">
        <v>567</v>
      </c>
      <c r="D96" s="750" t="s">
        <v>568</v>
      </c>
      <c r="E96" s="751">
        <v>50113005</v>
      </c>
      <c r="F96" s="750" t="s">
        <v>663</v>
      </c>
      <c r="G96" s="749" t="s">
        <v>580</v>
      </c>
      <c r="H96" s="749">
        <v>13307</v>
      </c>
      <c r="I96" s="749">
        <v>0</v>
      </c>
      <c r="J96" s="749" t="s">
        <v>747</v>
      </c>
      <c r="K96" s="749" t="s">
        <v>748</v>
      </c>
      <c r="L96" s="752">
        <v>13206.973120563965</v>
      </c>
      <c r="M96" s="752">
        <v>37</v>
      </c>
      <c r="N96" s="753">
        <v>488658.00546086673</v>
      </c>
    </row>
    <row r="97" spans="1:14" ht="14.45" customHeight="1" x14ac:dyDescent="0.2">
      <c r="A97" s="747" t="s">
        <v>552</v>
      </c>
      <c r="B97" s="748" t="s">
        <v>553</v>
      </c>
      <c r="C97" s="749" t="s">
        <v>567</v>
      </c>
      <c r="D97" s="750" t="s">
        <v>568</v>
      </c>
      <c r="E97" s="751">
        <v>50113005</v>
      </c>
      <c r="F97" s="750" t="s">
        <v>663</v>
      </c>
      <c r="G97" s="749" t="s">
        <v>580</v>
      </c>
      <c r="H97" s="749">
        <v>13302</v>
      </c>
      <c r="I97" s="749">
        <v>0</v>
      </c>
      <c r="J97" s="749" t="s">
        <v>749</v>
      </c>
      <c r="K97" s="749" t="s">
        <v>750</v>
      </c>
      <c r="L97" s="752">
        <v>3078.2719867829596</v>
      </c>
      <c r="M97" s="752">
        <v>22</v>
      </c>
      <c r="N97" s="753">
        <v>67721.983709225111</v>
      </c>
    </row>
    <row r="98" spans="1:14" ht="14.45" customHeight="1" x14ac:dyDescent="0.2">
      <c r="A98" s="747" t="s">
        <v>552</v>
      </c>
      <c r="B98" s="748" t="s">
        <v>553</v>
      </c>
      <c r="C98" s="749" t="s">
        <v>567</v>
      </c>
      <c r="D98" s="750" t="s">
        <v>568</v>
      </c>
      <c r="E98" s="751">
        <v>50113005</v>
      </c>
      <c r="F98" s="750" t="s">
        <v>663</v>
      </c>
      <c r="G98" s="749" t="s">
        <v>580</v>
      </c>
      <c r="H98" s="749">
        <v>66401</v>
      </c>
      <c r="I98" s="749">
        <v>0</v>
      </c>
      <c r="J98" s="749" t="s">
        <v>751</v>
      </c>
      <c r="K98" s="749" t="s">
        <v>726</v>
      </c>
      <c r="L98" s="752">
        <v>21707.4</v>
      </c>
      <c r="M98" s="752">
        <v>1</v>
      </c>
      <c r="N98" s="753">
        <v>21707.4</v>
      </c>
    </row>
    <row r="99" spans="1:14" ht="14.45" customHeight="1" x14ac:dyDescent="0.2">
      <c r="A99" s="747" t="s">
        <v>552</v>
      </c>
      <c r="B99" s="748" t="s">
        <v>553</v>
      </c>
      <c r="C99" s="749" t="s">
        <v>567</v>
      </c>
      <c r="D99" s="750" t="s">
        <v>568</v>
      </c>
      <c r="E99" s="751">
        <v>50113005</v>
      </c>
      <c r="F99" s="750" t="s">
        <v>663</v>
      </c>
      <c r="G99" s="749" t="s">
        <v>580</v>
      </c>
      <c r="H99" s="749">
        <v>66402</v>
      </c>
      <c r="I99" s="749">
        <v>0</v>
      </c>
      <c r="J99" s="749" t="s">
        <v>752</v>
      </c>
      <c r="K99" s="749" t="s">
        <v>753</v>
      </c>
      <c r="L99" s="752">
        <v>43553.76666666667</v>
      </c>
      <c r="M99" s="752">
        <v>3</v>
      </c>
      <c r="N99" s="753">
        <v>130661.3</v>
      </c>
    </row>
    <row r="100" spans="1:14" ht="14.45" customHeight="1" x14ac:dyDescent="0.2">
      <c r="A100" s="747" t="s">
        <v>552</v>
      </c>
      <c r="B100" s="748" t="s">
        <v>553</v>
      </c>
      <c r="C100" s="749" t="s">
        <v>567</v>
      </c>
      <c r="D100" s="750" t="s">
        <v>568</v>
      </c>
      <c r="E100" s="751">
        <v>50113005</v>
      </c>
      <c r="F100" s="750" t="s">
        <v>663</v>
      </c>
      <c r="G100" s="749" t="s">
        <v>580</v>
      </c>
      <c r="H100" s="749">
        <v>18765</v>
      </c>
      <c r="I100" s="749">
        <v>0</v>
      </c>
      <c r="J100" s="749" t="s">
        <v>754</v>
      </c>
      <c r="K100" s="749" t="s">
        <v>755</v>
      </c>
      <c r="L100" s="752">
        <v>20350</v>
      </c>
      <c r="M100" s="752">
        <v>2</v>
      </c>
      <c r="N100" s="753">
        <v>40700</v>
      </c>
    </row>
    <row r="101" spans="1:14" ht="14.45" customHeight="1" x14ac:dyDescent="0.2">
      <c r="A101" s="747" t="s">
        <v>552</v>
      </c>
      <c r="B101" s="748" t="s">
        <v>553</v>
      </c>
      <c r="C101" s="749" t="s">
        <v>567</v>
      </c>
      <c r="D101" s="750" t="s">
        <v>568</v>
      </c>
      <c r="E101" s="751">
        <v>50113005</v>
      </c>
      <c r="F101" s="750" t="s">
        <v>663</v>
      </c>
      <c r="G101" s="749" t="s">
        <v>580</v>
      </c>
      <c r="H101" s="749">
        <v>13304</v>
      </c>
      <c r="I101" s="749">
        <v>0</v>
      </c>
      <c r="J101" s="749" t="s">
        <v>756</v>
      </c>
      <c r="K101" s="749" t="s">
        <v>757</v>
      </c>
      <c r="L101" s="752">
        <v>4115.9148601562638</v>
      </c>
      <c r="M101" s="752">
        <v>60</v>
      </c>
      <c r="N101" s="753">
        <v>246954.8916093758</v>
      </c>
    </row>
    <row r="102" spans="1:14" ht="14.45" customHeight="1" x14ac:dyDescent="0.2">
      <c r="A102" s="747" t="s">
        <v>552</v>
      </c>
      <c r="B102" s="748" t="s">
        <v>553</v>
      </c>
      <c r="C102" s="749" t="s">
        <v>567</v>
      </c>
      <c r="D102" s="750" t="s">
        <v>568</v>
      </c>
      <c r="E102" s="751">
        <v>50113005</v>
      </c>
      <c r="F102" s="750" t="s">
        <v>663</v>
      </c>
      <c r="G102" s="749" t="s">
        <v>580</v>
      </c>
      <c r="H102" s="749">
        <v>142203</v>
      </c>
      <c r="I102" s="749">
        <v>0</v>
      </c>
      <c r="J102" s="749" t="s">
        <v>758</v>
      </c>
      <c r="K102" s="749" t="s">
        <v>759</v>
      </c>
      <c r="L102" s="752">
        <v>11784.299999999996</v>
      </c>
      <c r="M102" s="752">
        <v>22</v>
      </c>
      <c r="N102" s="753">
        <v>259254.59999999989</v>
      </c>
    </row>
    <row r="103" spans="1:14" ht="14.45" customHeight="1" x14ac:dyDescent="0.2">
      <c r="A103" s="747" t="s">
        <v>552</v>
      </c>
      <c r="B103" s="748" t="s">
        <v>553</v>
      </c>
      <c r="C103" s="749" t="s">
        <v>567</v>
      </c>
      <c r="D103" s="750" t="s">
        <v>568</v>
      </c>
      <c r="E103" s="751">
        <v>50113005</v>
      </c>
      <c r="F103" s="750" t="s">
        <v>663</v>
      </c>
      <c r="G103" s="749" t="s">
        <v>580</v>
      </c>
      <c r="H103" s="749">
        <v>30970</v>
      </c>
      <c r="I103" s="749">
        <v>0</v>
      </c>
      <c r="J103" s="749" t="s">
        <v>760</v>
      </c>
      <c r="K103" s="749" t="s">
        <v>761</v>
      </c>
      <c r="L103" s="752">
        <v>11356.4</v>
      </c>
      <c r="M103" s="752">
        <v>1</v>
      </c>
      <c r="N103" s="753">
        <v>11356.4</v>
      </c>
    </row>
    <row r="104" spans="1:14" ht="14.45" customHeight="1" x14ac:dyDescent="0.2">
      <c r="A104" s="747" t="s">
        <v>552</v>
      </c>
      <c r="B104" s="748" t="s">
        <v>553</v>
      </c>
      <c r="C104" s="749" t="s">
        <v>567</v>
      </c>
      <c r="D104" s="750" t="s">
        <v>568</v>
      </c>
      <c r="E104" s="751">
        <v>50113005</v>
      </c>
      <c r="F104" s="750" t="s">
        <v>663</v>
      </c>
      <c r="G104" s="749" t="s">
        <v>580</v>
      </c>
      <c r="H104" s="749">
        <v>207641</v>
      </c>
      <c r="I104" s="749">
        <v>0</v>
      </c>
      <c r="J104" s="749" t="s">
        <v>762</v>
      </c>
      <c r="K104" s="749" t="s">
        <v>763</v>
      </c>
      <c r="L104" s="752">
        <v>3247.2</v>
      </c>
      <c r="M104" s="752">
        <v>1</v>
      </c>
      <c r="N104" s="753">
        <v>3247.2</v>
      </c>
    </row>
    <row r="105" spans="1:14" ht="14.45" customHeight="1" x14ac:dyDescent="0.2">
      <c r="A105" s="747" t="s">
        <v>552</v>
      </c>
      <c r="B105" s="748" t="s">
        <v>553</v>
      </c>
      <c r="C105" s="749" t="s">
        <v>567</v>
      </c>
      <c r="D105" s="750" t="s">
        <v>568</v>
      </c>
      <c r="E105" s="751">
        <v>50113005</v>
      </c>
      <c r="F105" s="750" t="s">
        <v>663</v>
      </c>
      <c r="G105" s="749" t="s">
        <v>580</v>
      </c>
      <c r="H105" s="749">
        <v>498281</v>
      </c>
      <c r="I105" s="749">
        <v>0</v>
      </c>
      <c r="J105" s="749" t="s">
        <v>764</v>
      </c>
      <c r="K105" s="749" t="s">
        <v>765</v>
      </c>
      <c r="L105" s="752">
        <v>4279</v>
      </c>
      <c r="M105" s="752">
        <v>2</v>
      </c>
      <c r="N105" s="753">
        <v>8558</v>
      </c>
    </row>
    <row r="106" spans="1:14" ht="14.45" customHeight="1" x14ac:dyDescent="0.2">
      <c r="A106" s="747" t="s">
        <v>552</v>
      </c>
      <c r="B106" s="748" t="s">
        <v>553</v>
      </c>
      <c r="C106" s="749" t="s">
        <v>567</v>
      </c>
      <c r="D106" s="750" t="s">
        <v>568</v>
      </c>
      <c r="E106" s="751">
        <v>50113005</v>
      </c>
      <c r="F106" s="750" t="s">
        <v>663</v>
      </c>
      <c r="G106" s="749" t="s">
        <v>580</v>
      </c>
      <c r="H106" s="749">
        <v>66429</v>
      </c>
      <c r="I106" s="749">
        <v>0</v>
      </c>
      <c r="J106" s="749" t="s">
        <v>766</v>
      </c>
      <c r="K106" s="749" t="s">
        <v>767</v>
      </c>
      <c r="L106" s="752">
        <v>1596.7599999999998</v>
      </c>
      <c r="M106" s="752">
        <v>15</v>
      </c>
      <c r="N106" s="753">
        <v>23951.399999999998</v>
      </c>
    </row>
    <row r="107" spans="1:14" ht="14.45" customHeight="1" x14ac:dyDescent="0.2">
      <c r="A107" s="747" t="s">
        <v>552</v>
      </c>
      <c r="B107" s="748" t="s">
        <v>553</v>
      </c>
      <c r="C107" s="749" t="s">
        <v>567</v>
      </c>
      <c r="D107" s="750" t="s">
        <v>568</v>
      </c>
      <c r="E107" s="751">
        <v>50113005</v>
      </c>
      <c r="F107" s="750" t="s">
        <v>663</v>
      </c>
      <c r="G107" s="749" t="s">
        <v>580</v>
      </c>
      <c r="H107" s="749">
        <v>66427</v>
      </c>
      <c r="I107" s="749">
        <v>0</v>
      </c>
      <c r="J107" s="749" t="s">
        <v>768</v>
      </c>
      <c r="K107" s="749" t="s">
        <v>769</v>
      </c>
      <c r="L107" s="752">
        <v>1593.7428571428572</v>
      </c>
      <c r="M107" s="752">
        <v>7</v>
      </c>
      <c r="N107" s="753">
        <v>11156.2</v>
      </c>
    </row>
    <row r="108" spans="1:14" ht="14.45" customHeight="1" x14ac:dyDescent="0.2">
      <c r="A108" s="747" t="s">
        <v>552</v>
      </c>
      <c r="B108" s="748" t="s">
        <v>553</v>
      </c>
      <c r="C108" s="749" t="s">
        <v>567</v>
      </c>
      <c r="D108" s="750" t="s">
        <v>568</v>
      </c>
      <c r="E108" s="751">
        <v>50113005</v>
      </c>
      <c r="F108" s="750" t="s">
        <v>663</v>
      </c>
      <c r="G108" s="749" t="s">
        <v>580</v>
      </c>
      <c r="H108" s="749">
        <v>66426</v>
      </c>
      <c r="I108" s="749">
        <v>0</v>
      </c>
      <c r="J108" s="749" t="s">
        <v>770</v>
      </c>
      <c r="K108" s="749" t="s">
        <v>771</v>
      </c>
      <c r="L108" s="752">
        <v>2751.2375000000002</v>
      </c>
      <c r="M108" s="752">
        <v>40</v>
      </c>
      <c r="N108" s="753">
        <v>110049.5</v>
      </c>
    </row>
    <row r="109" spans="1:14" ht="14.45" customHeight="1" x14ac:dyDescent="0.2">
      <c r="A109" s="747" t="s">
        <v>552</v>
      </c>
      <c r="B109" s="748" t="s">
        <v>553</v>
      </c>
      <c r="C109" s="749" t="s">
        <v>567</v>
      </c>
      <c r="D109" s="750" t="s">
        <v>568</v>
      </c>
      <c r="E109" s="751">
        <v>50113005</v>
      </c>
      <c r="F109" s="750" t="s">
        <v>663</v>
      </c>
      <c r="G109" s="749" t="s">
        <v>580</v>
      </c>
      <c r="H109" s="749">
        <v>94428</v>
      </c>
      <c r="I109" s="749">
        <v>0</v>
      </c>
      <c r="J109" s="749" t="s">
        <v>772</v>
      </c>
      <c r="K109" s="749" t="s">
        <v>773</v>
      </c>
      <c r="L109" s="752">
        <v>2549.6533333333336</v>
      </c>
      <c r="M109" s="752">
        <v>15</v>
      </c>
      <c r="N109" s="753">
        <v>38244.800000000003</v>
      </c>
    </row>
    <row r="110" spans="1:14" ht="14.45" customHeight="1" x14ac:dyDescent="0.2">
      <c r="A110" s="747" t="s">
        <v>552</v>
      </c>
      <c r="B110" s="748" t="s">
        <v>553</v>
      </c>
      <c r="C110" s="749" t="s">
        <v>567</v>
      </c>
      <c r="D110" s="750" t="s">
        <v>568</v>
      </c>
      <c r="E110" s="751">
        <v>50113005</v>
      </c>
      <c r="F110" s="750" t="s">
        <v>663</v>
      </c>
      <c r="G110" s="749" t="s">
        <v>580</v>
      </c>
      <c r="H110" s="749">
        <v>119867</v>
      </c>
      <c r="I110" s="749">
        <v>0</v>
      </c>
      <c r="J110" s="749" t="s">
        <v>774</v>
      </c>
      <c r="K110" s="749" t="s">
        <v>773</v>
      </c>
      <c r="L110" s="752">
        <v>15044.782500000001</v>
      </c>
      <c r="M110" s="752">
        <v>40</v>
      </c>
      <c r="N110" s="753">
        <v>601791.30000000005</v>
      </c>
    </row>
    <row r="111" spans="1:14" ht="14.45" customHeight="1" x14ac:dyDescent="0.2">
      <c r="A111" s="747" t="s">
        <v>552</v>
      </c>
      <c r="B111" s="748" t="s">
        <v>553</v>
      </c>
      <c r="C111" s="749" t="s">
        <v>567</v>
      </c>
      <c r="D111" s="750" t="s">
        <v>568</v>
      </c>
      <c r="E111" s="751">
        <v>50113005</v>
      </c>
      <c r="F111" s="750" t="s">
        <v>663</v>
      </c>
      <c r="G111" s="749" t="s">
        <v>580</v>
      </c>
      <c r="H111" s="749">
        <v>115800</v>
      </c>
      <c r="I111" s="749">
        <v>0</v>
      </c>
      <c r="J111" s="749" t="s">
        <v>775</v>
      </c>
      <c r="K111" s="749" t="s">
        <v>776</v>
      </c>
      <c r="L111" s="752">
        <v>15435.080434782607</v>
      </c>
      <c r="M111" s="752">
        <v>46</v>
      </c>
      <c r="N111" s="753">
        <v>710013.7</v>
      </c>
    </row>
    <row r="112" spans="1:14" ht="14.45" customHeight="1" x14ac:dyDescent="0.2">
      <c r="A112" s="747" t="s">
        <v>552</v>
      </c>
      <c r="B112" s="748" t="s">
        <v>553</v>
      </c>
      <c r="C112" s="749" t="s">
        <v>567</v>
      </c>
      <c r="D112" s="750" t="s">
        <v>568</v>
      </c>
      <c r="E112" s="751">
        <v>50113005</v>
      </c>
      <c r="F112" s="750" t="s">
        <v>663</v>
      </c>
      <c r="G112" s="749" t="s">
        <v>580</v>
      </c>
      <c r="H112" s="749">
        <v>61199</v>
      </c>
      <c r="I112" s="749">
        <v>0</v>
      </c>
      <c r="J112" s="749" t="s">
        <v>777</v>
      </c>
      <c r="K112" s="749" t="s">
        <v>778</v>
      </c>
      <c r="L112" s="752">
        <v>28857.05</v>
      </c>
      <c r="M112" s="752">
        <v>33</v>
      </c>
      <c r="N112" s="753">
        <v>952282.65</v>
      </c>
    </row>
    <row r="113" spans="1:14" ht="14.45" customHeight="1" x14ac:dyDescent="0.2">
      <c r="A113" s="747" t="s">
        <v>552</v>
      </c>
      <c r="B113" s="748" t="s">
        <v>553</v>
      </c>
      <c r="C113" s="749" t="s">
        <v>567</v>
      </c>
      <c r="D113" s="750" t="s">
        <v>568</v>
      </c>
      <c r="E113" s="751">
        <v>50113005</v>
      </c>
      <c r="F113" s="750" t="s">
        <v>663</v>
      </c>
      <c r="G113" s="749" t="s">
        <v>580</v>
      </c>
      <c r="H113" s="749">
        <v>61196</v>
      </c>
      <c r="I113" s="749">
        <v>0</v>
      </c>
      <c r="J113" s="749" t="s">
        <v>779</v>
      </c>
      <c r="K113" s="749" t="s">
        <v>780</v>
      </c>
      <c r="L113" s="752">
        <v>23012</v>
      </c>
      <c r="M113" s="752">
        <v>1</v>
      </c>
      <c r="N113" s="753">
        <v>23012</v>
      </c>
    </row>
    <row r="114" spans="1:14" ht="14.45" customHeight="1" x14ac:dyDescent="0.2">
      <c r="A114" s="747" t="s">
        <v>552</v>
      </c>
      <c r="B114" s="748" t="s">
        <v>553</v>
      </c>
      <c r="C114" s="749" t="s">
        <v>567</v>
      </c>
      <c r="D114" s="750" t="s">
        <v>568</v>
      </c>
      <c r="E114" s="751">
        <v>50113005</v>
      </c>
      <c r="F114" s="750" t="s">
        <v>663</v>
      </c>
      <c r="G114" s="749" t="s">
        <v>580</v>
      </c>
      <c r="H114" s="749">
        <v>61197</v>
      </c>
      <c r="I114" s="749">
        <v>0</v>
      </c>
      <c r="J114" s="749" t="s">
        <v>781</v>
      </c>
      <c r="K114" s="749" t="s">
        <v>782</v>
      </c>
      <c r="L114" s="752">
        <v>23375.26938775511</v>
      </c>
      <c r="M114" s="752">
        <v>49</v>
      </c>
      <c r="N114" s="753">
        <v>1145388.2000000004</v>
      </c>
    </row>
    <row r="115" spans="1:14" ht="14.45" customHeight="1" x14ac:dyDescent="0.2">
      <c r="A115" s="747" t="s">
        <v>552</v>
      </c>
      <c r="B115" s="748" t="s">
        <v>553</v>
      </c>
      <c r="C115" s="749" t="s">
        <v>567</v>
      </c>
      <c r="D115" s="750" t="s">
        <v>568</v>
      </c>
      <c r="E115" s="751">
        <v>50113005</v>
      </c>
      <c r="F115" s="750" t="s">
        <v>663</v>
      </c>
      <c r="G115" s="749" t="s">
        <v>580</v>
      </c>
      <c r="H115" s="749">
        <v>61198</v>
      </c>
      <c r="I115" s="749">
        <v>0</v>
      </c>
      <c r="J115" s="749" t="s">
        <v>783</v>
      </c>
      <c r="K115" s="749" t="s">
        <v>784</v>
      </c>
      <c r="L115" s="752">
        <v>26265.25</v>
      </c>
      <c r="M115" s="752">
        <v>4</v>
      </c>
      <c r="N115" s="753">
        <v>105061</v>
      </c>
    </row>
    <row r="116" spans="1:14" ht="14.45" customHeight="1" x14ac:dyDescent="0.2">
      <c r="A116" s="747" t="s">
        <v>552</v>
      </c>
      <c r="B116" s="748" t="s">
        <v>553</v>
      </c>
      <c r="C116" s="749" t="s">
        <v>567</v>
      </c>
      <c r="D116" s="750" t="s">
        <v>568</v>
      </c>
      <c r="E116" s="751">
        <v>50113005</v>
      </c>
      <c r="F116" s="750" t="s">
        <v>663</v>
      </c>
      <c r="G116" s="749" t="s">
        <v>580</v>
      </c>
      <c r="H116" s="749">
        <v>199390</v>
      </c>
      <c r="I116" s="749">
        <v>0</v>
      </c>
      <c r="J116" s="749" t="s">
        <v>785</v>
      </c>
      <c r="K116" s="749" t="s">
        <v>786</v>
      </c>
      <c r="L116" s="752">
        <v>6030.2</v>
      </c>
      <c r="M116" s="752">
        <v>1</v>
      </c>
      <c r="N116" s="753">
        <v>6030.2</v>
      </c>
    </row>
    <row r="117" spans="1:14" ht="14.45" customHeight="1" x14ac:dyDescent="0.2">
      <c r="A117" s="747" t="s">
        <v>552</v>
      </c>
      <c r="B117" s="748" t="s">
        <v>553</v>
      </c>
      <c r="C117" s="749" t="s">
        <v>567</v>
      </c>
      <c r="D117" s="750" t="s">
        <v>568</v>
      </c>
      <c r="E117" s="751">
        <v>50113005</v>
      </c>
      <c r="F117" s="750" t="s">
        <v>663</v>
      </c>
      <c r="G117" s="749" t="s">
        <v>580</v>
      </c>
      <c r="H117" s="749">
        <v>199393</v>
      </c>
      <c r="I117" s="749">
        <v>0</v>
      </c>
      <c r="J117" s="749" t="s">
        <v>787</v>
      </c>
      <c r="K117" s="749" t="s">
        <v>788</v>
      </c>
      <c r="L117" s="752">
        <v>6936.875</v>
      </c>
      <c r="M117" s="752">
        <v>4</v>
      </c>
      <c r="N117" s="753">
        <v>27747.5</v>
      </c>
    </row>
    <row r="118" spans="1:14" ht="14.45" customHeight="1" x14ac:dyDescent="0.2">
      <c r="A118" s="747" t="s">
        <v>552</v>
      </c>
      <c r="B118" s="748" t="s">
        <v>553</v>
      </c>
      <c r="C118" s="749" t="s">
        <v>567</v>
      </c>
      <c r="D118" s="750" t="s">
        <v>568</v>
      </c>
      <c r="E118" s="751">
        <v>50113005</v>
      </c>
      <c r="F118" s="750" t="s">
        <v>663</v>
      </c>
      <c r="G118" s="749" t="s">
        <v>580</v>
      </c>
      <c r="H118" s="749">
        <v>59196</v>
      </c>
      <c r="I118" s="749">
        <v>0</v>
      </c>
      <c r="J118" s="749" t="s">
        <v>789</v>
      </c>
      <c r="K118" s="749" t="s">
        <v>790</v>
      </c>
      <c r="L118" s="752">
        <v>8325.9</v>
      </c>
      <c r="M118" s="752">
        <v>2</v>
      </c>
      <c r="N118" s="753">
        <v>16651.8</v>
      </c>
    </row>
    <row r="119" spans="1:14" ht="14.45" customHeight="1" x14ac:dyDescent="0.2">
      <c r="A119" s="747" t="s">
        <v>552</v>
      </c>
      <c r="B119" s="748" t="s">
        <v>553</v>
      </c>
      <c r="C119" s="749" t="s">
        <v>567</v>
      </c>
      <c r="D119" s="750" t="s">
        <v>568</v>
      </c>
      <c r="E119" s="751">
        <v>50113009</v>
      </c>
      <c r="F119" s="750" t="s">
        <v>791</v>
      </c>
      <c r="G119" s="749" t="s">
        <v>580</v>
      </c>
      <c r="H119" s="749">
        <v>167779</v>
      </c>
      <c r="I119" s="749">
        <v>167779</v>
      </c>
      <c r="J119" s="749" t="s">
        <v>792</v>
      </c>
      <c r="K119" s="749" t="s">
        <v>793</v>
      </c>
      <c r="L119" s="752">
        <v>1914</v>
      </c>
      <c r="M119" s="752">
        <v>180</v>
      </c>
      <c r="N119" s="753">
        <v>344520</v>
      </c>
    </row>
    <row r="120" spans="1:14" ht="14.45" customHeight="1" x14ac:dyDescent="0.2">
      <c r="A120" s="747" t="s">
        <v>552</v>
      </c>
      <c r="B120" s="748" t="s">
        <v>553</v>
      </c>
      <c r="C120" s="749" t="s">
        <v>573</v>
      </c>
      <c r="D120" s="750" t="s">
        <v>574</v>
      </c>
      <c r="E120" s="751">
        <v>50113001</v>
      </c>
      <c r="F120" s="750" t="s">
        <v>579</v>
      </c>
      <c r="G120" s="749" t="s">
        <v>580</v>
      </c>
      <c r="H120" s="749">
        <v>196886</v>
      </c>
      <c r="I120" s="749">
        <v>96886</v>
      </c>
      <c r="J120" s="749" t="s">
        <v>794</v>
      </c>
      <c r="K120" s="749" t="s">
        <v>795</v>
      </c>
      <c r="L120" s="752">
        <v>50.160000000000004</v>
      </c>
      <c r="M120" s="752">
        <v>10</v>
      </c>
      <c r="N120" s="753">
        <v>501.6</v>
      </c>
    </row>
    <row r="121" spans="1:14" ht="14.45" customHeight="1" x14ac:dyDescent="0.2">
      <c r="A121" s="747" t="s">
        <v>552</v>
      </c>
      <c r="B121" s="748" t="s">
        <v>553</v>
      </c>
      <c r="C121" s="749" t="s">
        <v>573</v>
      </c>
      <c r="D121" s="750" t="s">
        <v>574</v>
      </c>
      <c r="E121" s="751">
        <v>50113001</v>
      </c>
      <c r="F121" s="750" t="s">
        <v>579</v>
      </c>
      <c r="G121" s="749" t="s">
        <v>580</v>
      </c>
      <c r="H121" s="749">
        <v>100362</v>
      </c>
      <c r="I121" s="749">
        <v>362</v>
      </c>
      <c r="J121" s="749" t="s">
        <v>581</v>
      </c>
      <c r="K121" s="749" t="s">
        <v>582</v>
      </c>
      <c r="L121" s="752">
        <v>72.659999999999982</v>
      </c>
      <c r="M121" s="752">
        <v>8</v>
      </c>
      <c r="N121" s="753">
        <v>581.27999999999986</v>
      </c>
    </row>
    <row r="122" spans="1:14" ht="14.45" customHeight="1" x14ac:dyDescent="0.2">
      <c r="A122" s="747" t="s">
        <v>552</v>
      </c>
      <c r="B122" s="748" t="s">
        <v>553</v>
      </c>
      <c r="C122" s="749" t="s">
        <v>573</v>
      </c>
      <c r="D122" s="750" t="s">
        <v>574</v>
      </c>
      <c r="E122" s="751">
        <v>50113001</v>
      </c>
      <c r="F122" s="750" t="s">
        <v>579</v>
      </c>
      <c r="G122" s="749" t="s">
        <v>580</v>
      </c>
      <c r="H122" s="749">
        <v>196610</v>
      </c>
      <c r="I122" s="749">
        <v>96610</v>
      </c>
      <c r="J122" s="749" t="s">
        <v>587</v>
      </c>
      <c r="K122" s="749" t="s">
        <v>588</v>
      </c>
      <c r="L122" s="752">
        <v>46.34</v>
      </c>
      <c r="M122" s="752">
        <v>2</v>
      </c>
      <c r="N122" s="753">
        <v>92.68</v>
      </c>
    </row>
    <row r="123" spans="1:14" ht="14.45" customHeight="1" x14ac:dyDescent="0.2">
      <c r="A123" s="747" t="s">
        <v>552</v>
      </c>
      <c r="B123" s="748" t="s">
        <v>553</v>
      </c>
      <c r="C123" s="749" t="s">
        <v>573</v>
      </c>
      <c r="D123" s="750" t="s">
        <v>574</v>
      </c>
      <c r="E123" s="751">
        <v>50113001</v>
      </c>
      <c r="F123" s="750" t="s">
        <v>579</v>
      </c>
      <c r="G123" s="749" t="s">
        <v>580</v>
      </c>
      <c r="H123" s="749">
        <v>847713</v>
      </c>
      <c r="I123" s="749">
        <v>125526</v>
      </c>
      <c r="J123" s="749" t="s">
        <v>589</v>
      </c>
      <c r="K123" s="749" t="s">
        <v>591</v>
      </c>
      <c r="L123" s="752">
        <v>111.5866666666667</v>
      </c>
      <c r="M123" s="752">
        <v>3</v>
      </c>
      <c r="N123" s="753">
        <v>334.7600000000001</v>
      </c>
    </row>
    <row r="124" spans="1:14" ht="14.45" customHeight="1" x14ac:dyDescent="0.2">
      <c r="A124" s="747" t="s">
        <v>552</v>
      </c>
      <c r="B124" s="748" t="s">
        <v>553</v>
      </c>
      <c r="C124" s="749" t="s">
        <v>573</v>
      </c>
      <c r="D124" s="750" t="s">
        <v>574</v>
      </c>
      <c r="E124" s="751">
        <v>50113001</v>
      </c>
      <c r="F124" s="750" t="s">
        <v>579</v>
      </c>
      <c r="G124" s="749" t="s">
        <v>580</v>
      </c>
      <c r="H124" s="749">
        <v>156926</v>
      </c>
      <c r="I124" s="749">
        <v>56926</v>
      </c>
      <c r="J124" s="749" t="s">
        <v>592</v>
      </c>
      <c r="K124" s="749" t="s">
        <v>593</v>
      </c>
      <c r="L124" s="752">
        <v>48.4</v>
      </c>
      <c r="M124" s="752">
        <v>6</v>
      </c>
      <c r="N124" s="753">
        <v>290.39999999999998</v>
      </c>
    </row>
    <row r="125" spans="1:14" ht="14.45" customHeight="1" x14ac:dyDescent="0.2">
      <c r="A125" s="747" t="s">
        <v>552</v>
      </c>
      <c r="B125" s="748" t="s">
        <v>553</v>
      </c>
      <c r="C125" s="749" t="s">
        <v>573</v>
      </c>
      <c r="D125" s="750" t="s">
        <v>574</v>
      </c>
      <c r="E125" s="751">
        <v>50113001</v>
      </c>
      <c r="F125" s="750" t="s">
        <v>579</v>
      </c>
      <c r="G125" s="749" t="s">
        <v>580</v>
      </c>
      <c r="H125" s="749">
        <v>173390</v>
      </c>
      <c r="I125" s="749">
        <v>173390</v>
      </c>
      <c r="J125" s="749" t="s">
        <v>796</v>
      </c>
      <c r="K125" s="749" t="s">
        <v>797</v>
      </c>
      <c r="L125" s="752">
        <v>0</v>
      </c>
      <c r="M125" s="752">
        <v>0</v>
      </c>
      <c r="N125" s="753">
        <v>0</v>
      </c>
    </row>
    <row r="126" spans="1:14" ht="14.45" customHeight="1" x14ac:dyDescent="0.2">
      <c r="A126" s="747" t="s">
        <v>552</v>
      </c>
      <c r="B126" s="748" t="s">
        <v>553</v>
      </c>
      <c r="C126" s="749" t="s">
        <v>573</v>
      </c>
      <c r="D126" s="750" t="s">
        <v>574</v>
      </c>
      <c r="E126" s="751">
        <v>50113001</v>
      </c>
      <c r="F126" s="750" t="s">
        <v>579</v>
      </c>
      <c r="G126" s="749" t="s">
        <v>580</v>
      </c>
      <c r="H126" s="749">
        <v>173394</v>
      </c>
      <c r="I126" s="749">
        <v>173394</v>
      </c>
      <c r="J126" s="749" t="s">
        <v>798</v>
      </c>
      <c r="K126" s="749" t="s">
        <v>799</v>
      </c>
      <c r="L126" s="752">
        <v>423.72000000000008</v>
      </c>
      <c r="M126" s="752">
        <v>20</v>
      </c>
      <c r="N126" s="753">
        <v>8474.4000000000015</v>
      </c>
    </row>
    <row r="127" spans="1:14" ht="14.45" customHeight="1" x14ac:dyDescent="0.2">
      <c r="A127" s="747" t="s">
        <v>552</v>
      </c>
      <c r="B127" s="748" t="s">
        <v>553</v>
      </c>
      <c r="C127" s="749" t="s">
        <v>573</v>
      </c>
      <c r="D127" s="750" t="s">
        <v>574</v>
      </c>
      <c r="E127" s="751">
        <v>50113001</v>
      </c>
      <c r="F127" s="750" t="s">
        <v>579</v>
      </c>
      <c r="G127" s="749" t="s">
        <v>580</v>
      </c>
      <c r="H127" s="749">
        <v>225150</v>
      </c>
      <c r="I127" s="749">
        <v>225150</v>
      </c>
      <c r="J127" s="749" t="s">
        <v>800</v>
      </c>
      <c r="K127" s="749" t="s">
        <v>801</v>
      </c>
      <c r="L127" s="752">
        <v>88.156999999999982</v>
      </c>
      <c r="M127" s="752">
        <v>200</v>
      </c>
      <c r="N127" s="753">
        <v>17631.399999999998</v>
      </c>
    </row>
    <row r="128" spans="1:14" ht="14.45" customHeight="1" x14ac:dyDescent="0.2">
      <c r="A128" s="747" t="s">
        <v>552</v>
      </c>
      <c r="B128" s="748" t="s">
        <v>553</v>
      </c>
      <c r="C128" s="749" t="s">
        <v>573</v>
      </c>
      <c r="D128" s="750" t="s">
        <v>574</v>
      </c>
      <c r="E128" s="751">
        <v>50113001</v>
      </c>
      <c r="F128" s="750" t="s">
        <v>579</v>
      </c>
      <c r="G128" s="749" t="s">
        <v>580</v>
      </c>
      <c r="H128" s="749">
        <v>207940</v>
      </c>
      <c r="I128" s="749">
        <v>207940</v>
      </c>
      <c r="J128" s="749" t="s">
        <v>602</v>
      </c>
      <c r="K128" s="749" t="s">
        <v>603</v>
      </c>
      <c r="L128" s="752">
        <v>73.150000000000006</v>
      </c>
      <c r="M128" s="752">
        <v>2</v>
      </c>
      <c r="N128" s="753">
        <v>146.30000000000001</v>
      </c>
    </row>
    <row r="129" spans="1:14" ht="14.45" customHeight="1" x14ac:dyDescent="0.2">
      <c r="A129" s="747" t="s">
        <v>552</v>
      </c>
      <c r="B129" s="748" t="s">
        <v>553</v>
      </c>
      <c r="C129" s="749" t="s">
        <v>573</v>
      </c>
      <c r="D129" s="750" t="s">
        <v>574</v>
      </c>
      <c r="E129" s="751">
        <v>50113001</v>
      </c>
      <c r="F129" s="750" t="s">
        <v>579</v>
      </c>
      <c r="G129" s="749" t="s">
        <v>580</v>
      </c>
      <c r="H129" s="749">
        <v>184090</v>
      </c>
      <c r="I129" s="749">
        <v>84090</v>
      </c>
      <c r="J129" s="749" t="s">
        <v>702</v>
      </c>
      <c r="K129" s="749" t="s">
        <v>703</v>
      </c>
      <c r="L129" s="752">
        <v>60.08000000000002</v>
      </c>
      <c r="M129" s="752">
        <v>5</v>
      </c>
      <c r="N129" s="753">
        <v>300.40000000000009</v>
      </c>
    </row>
    <row r="130" spans="1:14" ht="14.45" customHeight="1" x14ac:dyDescent="0.2">
      <c r="A130" s="747" t="s">
        <v>552</v>
      </c>
      <c r="B130" s="748" t="s">
        <v>553</v>
      </c>
      <c r="C130" s="749" t="s">
        <v>573</v>
      </c>
      <c r="D130" s="750" t="s">
        <v>574</v>
      </c>
      <c r="E130" s="751">
        <v>50113001</v>
      </c>
      <c r="F130" s="750" t="s">
        <v>579</v>
      </c>
      <c r="G130" s="749" t="s">
        <v>580</v>
      </c>
      <c r="H130" s="749">
        <v>230422</v>
      </c>
      <c r="I130" s="749">
        <v>230422</v>
      </c>
      <c r="J130" s="749" t="s">
        <v>802</v>
      </c>
      <c r="K130" s="749" t="s">
        <v>803</v>
      </c>
      <c r="L130" s="752">
        <v>39.900000000000006</v>
      </c>
      <c r="M130" s="752">
        <v>1</v>
      </c>
      <c r="N130" s="753">
        <v>39.900000000000006</v>
      </c>
    </row>
    <row r="131" spans="1:14" ht="14.45" customHeight="1" x14ac:dyDescent="0.2">
      <c r="A131" s="747" t="s">
        <v>552</v>
      </c>
      <c r="B131" s="748" t="s">
        <v>553</v>
      </c>
      <c r="C131" s="749" t="s">
        <v>573</v>
      </c>
      <c r="D131" s="750" t="s">
        <v>574</v>
      </c>
      <c r="E131" s="751">
        <v>50113001</v>
      </c>
      <c r="F131" s="750" t="s">
        <v>579</v>
      </c>
      <c r="G131" s="749" t="s">
        <v>580</v>
      </c>
      <c r="H131" s="749">
        <v>102479</v>
      </c>
      <c r="I131" s="749">
        <v>2479</v>
      </c>
      <c r="J131" s="749" t="s">
        <v>704</v>
      </c>
      <c r="K131" s="749" t="s">
        <v>804</v>
      </c>
      <c r="L131" s="752">
        <v>65.52</v>
      </c>
      <c r="M131" s="752">
        <v>1</v>
      </c>
      <c r="N131" s="753">
        <v>65.52</v>
      </c>
    </row>
    <row r="132" spans="1:14" ht="14.45" customHeight="1" x14ac:dyDescent="0.2">
      <c r="A132" s="747" t="s">
        <v>552</v>
      </c>
      <c r="B132" s="748" t="s">
        <v>553</v>
      </c>
      <c r="C132" s="749" t="s">
        <v>573</v>
      </c>
      <c r="D132" s="750" t="s">
        <v>574</v>
      </c>
      <c r="E132" s="751">
        <v>50113001</v>
      </c>
      <c r="F132" s="750" t="s">
        <v>579</v>
      </c>
      <c r="G132" s="749" t="s">
        <v>580</v>
      </c>
      <c r="H132" s="749">
        <v>198880</v>
      </c>
      <c r="I132" s="749">
        <v>98880</v>
      </c>
      <c r="J132" s="749" t="s">
        <v>805</v>
      </c>
      <c r="K132" s="749" t="s">
        <v>806</v>
      </c>
      <c r="L132" s="752">
        <v>201.3</v>
      </c>
      <c r="M132" s="752">
        <v>1</v>
      </c>
      <c r="N132" s="753">
        <v>201.3</v>
      </c>
    </row>
    <row r="133" spans="1:14" ht="14.45" customHeight="1" x14ac:dyDescent="0.2">
      <c r="A133" s="747" t="s">
        <v>552</v>
      </c>
      <c r="B133" s="748" t="s">
        <v>553</v>
      </c>
      <c r="C133" s="749" t="s">
        <v>573</v>
      </c>
      <c r="D133" s="750" t="s">
        <v>574</v>
      </c>
      <c r="E133" s="751">
        <v>50113001</v>
      </c>
      <c r="F133" s="750" t="s">
        <v>579</v>
      </c>
      <c r="G133" s="749" t="s">
        <v>580</v>
      </c>
      <c r="H133" s="749">
        <v>31915</v>
      </c>
      <c r="I133" s="749">
        <v>31915</v>
      </c>
      <c r="J133" s="749" t="s">
        <v>807</v>
      </c>
      <c r="K133" s="749" t="s">
        <v>808</v>
      </c>
      <c r="L133" s="752">
        <v>173.69</v>
      </c>
      <c r="M133" s="752">
        <v>1</v>
      </c>
      <c r="N133" s="753">
        <v>173.69</v>
      </c>
    </row>
    <row r="134" spans="1:14" ht="14.45" customHeight="1" x14ac:dyDescent="0.2">
      <c r="A134" s="747" t="s">
        <v>552</v>
      </c>
      <c r="B134" s="748" t="s">
        <v>553</v>
      </c>
      <c r="C134" s="749" t="s">
        <v>573</v>
      </c>
      <c r="D134" s="750" t="s">
        <v>574</v>
      </c>
      <c r="E134" s="751">
        <v>50113001</v>
      </c>
      <c r="F134" s="750" t="s">
        <v>579</v>
      </c>
      <c r="G134" s="749" t="s">
        <v>580</v>
      </c>
      <c r="H134" s="749">
        <v>47244</v>
      </c>
      <c r="I134" s="749">
        <v>47244</v>
      </c>
      <c r="J134" s="749" t="s">
        <v>809</v>
      </c>
      <c r="K134" s="749" t="s">
        <v>808</v>
      </c>
      <c r="L134" s="752">
        <v>143.00000000000003</v>
      </c>
      <c r="M134" s="752">
        <v>1</v>
      </c>
      <c r="N134" s="753">
        <v>143.00000000000003</v>
      </c>
    </row>
    <row r="135" spans="1:14" ht="14.45" customHeight="1" x14ac:dyDescent="0.2">
      <c r="A135" s="747" t="s">
        <v>552</v>
      </c>
      <c r="B135" s="748" t="s">
        <v>553</v>
      </c>
      <c r="C135" s="749" t="s">
        <v>573</v>
      </c>
      <c r="D135" s="750" t="s">
        <v>574</v>
      </c>
      <c r="E135" s="751">
        <v>50113001</v>
      </c>
      <c r="F135" s="750" t="s">
        <v>579</v>
      </c>
      <c r="G135" s="749" t="s">
        <v>580</v>
      </c>
      <c r="H135" s="749">
        <v>193746</v>
      </c>
      <c r="I135" s="749">
        <v>93746</v>
      </c>
      <c r="J135" s="749" t="s">
        <v>710</v>
      </c>
      <c r="K135" s="749" t="s">
        <v>711</v>
      </c>
      <c r="L135" s="752">
        <v>366.22000000000008</v>
      </c>
      <c r="M135" s="752">
        <v>2</v>
      </c>
      <c r="N135" s="753">
        <v>732.44000000000017</v>
      </c>
    </row>
    <row r="136" spans="1:14" ht="14.45" customHeight="1" x14ac:dyDescent="0.2">
      <c r="A136" s="747" t="s">
        <v>552</v>
      </c>
      <c r="B136" s="748" t="s">
        <v>553</v>
      </c>
      <c r="C136" s="749" t="s">
        <v>573</v>
      </c>
      <c r="D136" s="750" t="s">
        <v>574</v>
      </c>
      <c r="E136" s="751">
        <v>50113001</v>
      </c>
      <c r="F136" s="750" t="s">
        <v>579</v>
      </c>
      <c r="G136" s="749" t="s">
        <v>580</v>
      </c>
      <c r="H136" s="749">
        <v>51367</v>
      </c>
      <c r="I136" s="749">
        <v>51367</v>
      </c>
      <c r="J136" s="749" t="s">
        <v>712</v>
      </c>
      <c r="K136" s="749" t="s">
        <v>713</v>
      </c>
      <c r="L136" s="752">
        <v>92.949999999999989</v>
      </c>
      <c r="M136" s="752">
        <v>27</v>
      </c>
      <c r="N136" s="753">
        <v>2509.6499999999996</v>
      </c>
    </row>
    <row r="137" spans="1:14" ht="14.45" customHeight="1" x14ac:dyDescent="0.2">
      <c r="A137" s="747" t="s">
        <v>552</v>
      </c>
      <c r="B137" s="748" t="s">
        <v>553</v>
      </c>
      <c r="C137" s="749" t="s">
        <v>573</v>
      </c>
      <c r="D137" s="750" t="s">
        <v>574</v>
      </c>
      <c r="E137" s="751">
        <v>50113001</v>
      </c>
      <c r="F137" s="750" t="s">
        <v>579</v>
      </c>
      <c r="G137" s="749" t="s">
        <v>580</v>
      </c>
      <c r="H137" s="749">
        <v>187660</v>
      </c>
      <c r="I137" s="749">
        <v>187660</v>
      </c>
      <c r="J137" s="749" t="s">
        <v>712</v>
      </c>
      <c r="K137" s="749" t="s">
        <v>810</v>
      </c>
      <c r="L137" s="752">
        <v>577.83000000000004</v>
      </c>
      <c r="M137" s="752">
        <v>4</v>
      </c>
      <c r="N137" s="753">
        <v>2311.3200000000002</v>
      </c>
    </row>
    <row r="138" spans="1:14" ht="14.45" customHeight="1" x14ac:dyDescent="0.2">
      <c r="A138" s="747" t="s">
        <v>552</v>
      </c>
      <c r="B138" s="748" t="s">
        <v>553</v>
      </c>
      <c r="C138" s="749" t="s">
        <v>573</v>
      </c>
      <c r="D138" s="750" t="s">
        <v>574</v>
      </c>
      <c r="E138" s="751">
        <v>50113001</v>
      </c>
      <c r="F138" s="750" t="s">
        <v>579</v>
      </c>
      <c r="G138" s="749" t="s">
        <v>580</v>
      </c>
      <c r="H138" s="749">
        <v>51366</v>
      </c>
      <c r="I138" s="749">
        <v>51366</v>
      </c>
      <c r="J138" s="749" t="s">
        <v>712</v>
      </c>
      <c r="K138" s="749" t="s">
        <v>714</v>
      </c>
      <c r="L138" s="752">
        <v>171.6</v>
      </c>
      <c r="M138" s="752">
        <v>3</v>
      </c>
      <c r="N138" s="753">
        <v>514.79999999999995</v>
      </c>
    </row>
    <row r="139" spans="1:14" ht="14.45" customHeight="1" x14ac:dyDescent="0.2">
      <c r="A139" s="747" t="s">
        <v>552</v>
      </c>
      <c r="B139" s="748" t="s">
        <v>553</v>
      </c>
      <c r="C139" s="749" t="s">
        <v>573</v>
      </c>
      <c r="D139" s="750" t="s">
        <v>574</v>
      </c>
      <c r="E139" s="751">
        <v>50113001</v>
      </c>
      <c r="F139" s="750" t="s">
        <v>579</v>
      </c>
      <c r="G139" s="749" t="s">
        <v>580</v>
      </c>
      <c r="H139" s="749">
        <v>51383</v>
      </c>
      <c r="I139" s="749">
        <v>51383</v>
      </c>
      <c r="J139" s="749" t="s">
        <v>712</v>
      </c>
      <c r="K139" s="749" t="s">
        <v>811</v>
      </c>
      <c r="L139" s="752">
        <v>93.5</v>
      </c>
      <c r="M139" s="752">
        <v>30</v>
      </c>
      <c r="N139" s="753">
        <v>2805</v>
      </c>
    </row>
    <row r="140" spans="1:14" ht="14.45" customHeight="1" x14ac:dyDescent="0.2">
      <c r="A140" s="747" t="s">
        <v>552</v>
      </c>
      <c r="B140" s="748" t="s">
        <v>553</v>
      </c>
      <c r="C140" s="749" t="s">
        <v>573</v>
      </c>
      <c r="D140" s="750" t="s">
        <v>574</v>
      </c>
      <c r="E140" s="751">
        <v>50113001</v>
      </c>
      <c r="F140" s="750" t="s">
        <v>579</v>
      </c>
      <c r="G140" s="749" t="s">
        <v>580</v>
      </c>
      <c r="H140" s="749">
        <v>187659</v>
      </c>
      <c r="I140" s="749">
        <v>187659</v>
      </c>
      <c r="J140" s="749" t="s">
        <v>712</v>
      </c>
      <c r="K140" s="749" t="s">
        <v>812</v>
      </c>
      <c r="L140" s="752">
        <v>282.14999999999998</v>
      </c>
      <c r="M140" s="752">
        <v>2</v>
      </c>
      <c r="N140" s="753">
        <v>564.29999999999995</v>
      </c>
    </row>
    <row r="141" spans="1:14" ht="14.45" customHeight="1" x14ac:dyDescent="0.2">
      <c r="A141" s="747" t="s">
        <v>552</v>
      </c>
      <c r="B141" s="748" t="s">
        <v>553</v>
      </c>
      <c r="C141" s="749" t="s">
        <v>573</v>
      </c>
      <c r="D141" s="750" t="s">
        <v>574</v>
      </c>
      <c r="E141" s="751">
        <v>50113001</v>
      </c>
      <c r="F141" s="750" t="s">
        <v>579</v>
      </c>
      <c r="G141" s="749" t="s">
        <v>580</v>
      </c>
      <c r="H141" s="749">
        <v>51384</v>
      </c>
      <c r="I141" s="749">
        <v>51384</v>
      </c>
      <c r="J141" s="749" t="s">
        <v>712</v>
      </c>
      <c r="K141" s="749" t="s">
        <v>813</v>
      </c>
      <c r="L141" s="752">
        <v>192.5</v>
      </c>
      <c r="M141" s="752">
        <v>63</v>
      </c>
      <c r="N141" s="753">
        <v>12127.5</v>
      </c>
    </row>
    <row r="142" spans="1:14" ht="14.45" customHeight="1" x14ac:dyDescent="0.2">
      <c r="A142" s="747" t="s">
        <v>552</v>
      </c>
      <c r="B142" s="748" t="s">
        <v>553</v>
      </c>
      <c r="C142" s="749" t="s">
        <v>573</v>
      </c>
      <c r="D142" s="750" t="s">
        <v>574</v>
      </c>
      <c r="E142" s="751">
        <v>50113001</v>
      </c>
      <c r="F142" s="750" t="s">
        <v>579</v>
      </c>
      <c r="G142" s="749" t="s">
        <v>580</v>
      </c>
      <c r="H142" s="749">
        <v>216679</v>
      </c>
      <c r="I142" s="749">
        <v>216679</v>
      </c>
      <c r="J142" s="749" t="s">
        <v>628</v>
      </c>
      <c r="K142" s="749" t="s">
        <v>814</v>
      </c>
      <c r="L142" s="752">
        <v>115.19</v>
      </c>
      <c r="M142" s="752">
        <v>1</v>
      </c>
      <c r="N142" s="753">
        <v>115.19</v>
      </c>
    </row>
    <row r="143" spans="1:14" ht="14.45" customHeight="1" x14ac:dyDescent="0.2">
      <c r="A143" s="747" t="s">
        <v>552</v>
      </c>
      <c r="B143" s="748" t="s">
        <v>553</v>
      </c>
      <c r="C143" s="749" t="s">
        <v>573</v>
      </c>
      <c r="D143" s="750" t="s">
        <v>574</v>
      </c>
      <c r="E143" s="751">
        <v>50113001</v>
      </c>
      <c r="F143" s="750" t="s">
        <v>579</v>
      </c>
      <c r="G143" s="749" t="s">
        <v>580</v>
      </c>
      <c r="H143" s="749">
        <v>67558</v>
      </c>
      <c r="I143" s="749">
        <v>67558</v>
      </c>
      <c r="J143" s="749" t="s">
        <v>815</v>
      </c>
      <c r="K143" s="749" t="s">
        <v>816</v>
      </c>
      <c r="L143" s="752">
        <v>27.49</v>
      </c>
      <c r="M143" s="752">
        <v>1</v>
      </c>
      <c r="N143" s="753">
        <v>27.49</v>
      </c>
    </row>
    <row r="144" spans="1:14" ht="14.45" customHeight="1" x14ac:dyDescent="0.2">
      <c r="A144" s="747" t="s">
        <v>552</v>
      </c>
      <c r="B144" s="748" t="s">
        <v>553</v>
      </c>
      <c r="C144" s="749" t="s">
        <v>573</v>
      </c>
      <c r="D144" s="750" t="s">
        <v>574</v>
      </c>
      <c r="E144" s="751">
        <v>50113001</v>
      </c>
      <c r="F144" s="750" t="s">
        <v>579</v>
      </c>
      <c r="G144" s="749" t="s">
        <v>580</v>
      </c>
      <c r="H144" s="749">
        <v>100502</v>
      </c>
      <c r="I144" s="749">
        <v>502</v>
      </c>
      <c r="J144" s="749" t="s">
        <v>817</v>
      </c>
      <c r="K144" s="749" t="s">
        <v>818</v>
      </c>
      <c r="L144" s="752">
        <v>269.26000000000005</v>
      </c>
      <c r="M144" s="752">
        <v>1</v>
      </c>
      <c r="N144" s="753">
        <v>269.26000000000005</v>
      </c>
    </row>
    <row r="145" spans="1:14" ht="14.45" customHeight="1" x14ac:dyDescent="0.2">
      <c r="A145" s="747" t="s">
        <v>552</v>
      </c>
      <c r="B145" s="748" t="s">
        <v>553</v>
      </c>
      <c r="C145" s="749" t="s">
        <v>573</v>
      </c>
      <c r="D145" s="750" t="s">
        <v>574</v>
      </c>
      <c r="E145" s="751">
        <v>50113001</v>
      </c>
      <c r="F145" s="750" t="s">
        <v>579</v>
      </c>
      <c r="G145" s="749" t="s">
        <v>580</v>
      </c>
      <c r="H145" s="749">
        <v>239551</v>
      </c>
      <c r="I145" s="749">
        <v>239551</v>
      </c>
      <c r="J145" s="749" t="s">
        <v>819</v>
      </c>
      <c r="K145" s="749" t="s">
        <v>820</v>
      </c>
      <c r="L145" s="752">
        <v>97.908181818181816</v>
      </c>
      <c r="M145" s="752">
        <v>11</v>
      </c>
      <c r="N145" s="753">
        <v>1076.99</v>
      </c>
    </row>
    <row r="146" spans="1:14" ht="14.45" customHeight="1" x14ac:dyDescent="0.2">
      <c r="A146" s="747" t="s">
        <v>552</v>
      </c>
      <c r="B146" s="748" t="s">
        <v>553</v>
      </c>
      <c r="C146" s="749" t="s">
        <v>573</v>
      </c>
      <c r="D146" s="750" t="s">
        <v>574</v>
      </c>
      <c r="E146" s="751">
        <v>50113001</v>
      </c>
      <c r="F146" s="750" t="s">
        <v>579</v>
      </c>
      <c r="G146" s="749" t="s">
        <v>580</v>
      </c>
      <c r="H146" s="749">
        <v>100516</v>
      </c>
      <c r="I146" s="749">
        <v>516</v>
      </c>
      <c r="J146" s="749" t="s">
        <v>821</v>
      </c>
      <c r="K146" s="749" t="s">
        <v>822</v>
      </c>
      <c r="L146" s="752">
        <v>98.951111111111103</v>
      </c>
      <c r="M146" s="752">
        <v>9</v>
      </c>
      <c r="N146" s="753">
        <v>890.56</v>
      </c>
    </row>
    <row r="147" spans="1:14" ht="14.45" customHeight="1" x14ac:dyDescent="0.2">
      <c r="A147" s="747" t="s">
        <v>552</v>
      </c>
      <c r="B147" s="748" t="s">
        <v>553</v>
      </c>
      <c r="C147" s="749" t="s">
        <v>573</v>
      </c>
      <c r="D147" s="750" t="s">
        <v>574</v>
      </c>
      <c r="E147" s="751">
        <v>50113001</v>
      </c>
      <c r="F147" s="750" t="s">
        <v>579</v>
      </c>
      <c r="G147" s="749" t="s">
        <v>580</v>
      </c>
      <c r="H147" s="749">
        <v>207962</v>
      </c>
      <c r="I147" s="749">
        <v>207962</v>
      </c>
      <c r="J147" s="749" t="s">
        <v>642</v>
      </c>
      <c r="K147" s="749" t="s">
        <v>643</v>
      </c>
      <c r="L147" s="752">
        <v>32.859999999999992</v>
      </c>
      <c r="M147" s="752">
        <v>1</v>
      </c>
      <c r="N147" s="753">
        <v>32.859999999999992</v>
      </c>
    </row>
    <row r="148" spans="1:14" ht="14.45" customHeight="1" x14ac:dyDescent="0.2">
      <c r="A148" s="747" t="s">
        <v>552</v>
      </c>
      <c r="B148" s="748" t="s">
        <v>553</v>
      </c>
      <c r="C148" s="749" t="s">
        <v>573</v>
      </c>
      <c r="D148" s="750" t="s">
        <v>574</v>
      </c>
      <c r="E148" s="751">
        <v>50113001</v>
      </c>
      <c r="F148" s="750" t="s">
        <v>579</v>
      </c>
      <c r="G148" s="749" t="s">
        <v>580</v>
      </c>
      <c r="H148" s="749">
        <v>185071</v>
      </c>
      <c r="I148" s="749">
        <v>85071</v>
      </c>
      <c r="J148" s="749" t="s">
        <v>721</v>
      </c>
      <c r="K148" s="749" t="s">
        <v>722</v>
      </c>
      <c r="L148" s="752">
        <v>76.409999999999982</v>
      </c>
      <c r="M148" s="752">
        <v>2</v>
      </c>
      <c r="N148" s="753">
        <v>152.81999999999996</v>
      </c>
    </row>
    <row r="149" spans="1:14" ht="14.45" customHeight="1" x14ac:dyDescent="0.2">
      <c r="A149" s="747" t="s">
        <v>552</v>
      </c>
      <c r="B149" s="748" t="s">
        <v>553</v>
      </c>
      <c r="C149" s="749" t="s">
        <v>573</v>
      </c>
      <c r="D149" s="750" t="s">
        <v>574</v>
      </c>
      <c r="E149" s="751">
        <v>50113001</v>
      </c>
      <c r="F149" s="750" t="s">
        <v>579</v>
      </c>
      <c r="G149" s="749" t="s">
        <v>580</v>
      </c>
      <c r="H149" s="749">
        <v>131089</v>
      </c>
      <c r="I149" s="749">
        <v>31089</v>
      </c>
      <c r="J149" s="749" t="s">
        <v>823</v>
      </c>
      <c r="K149" s="749" t="s">
        <v>824</v>
      </c>
      <c r="L149" s="752">
        <v>56.28</v>
      </c>
      <c r="M149" s="752">
        <v>1</v>
      </c>
      <c r="N149" s="753">
        <v>56.28</v>
      </c>
    </row>
    <row r="150" spans="1:14" ht="14.45" customHeight="1" x14ac:dyDescent="0.2">
      <c r="A150" s="747" t="s">
        <v>552</v>
      </c>
      <c r="B150" s="748" t="s">
        <v>553</v>
      </c>
      <c r="C150" s="749" t="s">
        <v>573</v>
      </c>
      <c r="D150" s="750" t="s">
        <v>574</v>
      </c>
      <c r="E150" s="751">
        <v>50113001</v>
      </c>
      <c r="F150" s="750" t="s">
        <v>579</v>
      </c>
      <c r="G150" s="749" t="s">
        <v>608</v>
      </c>
      <c r="H150" s="749">
        <v>126786</v>
      </c>
      <c r="I150" s="749">
        <v>26786</v>
      </c>
      <c r="J150" s="749" t="s">
        <v>825</v>
      </c>
      <c r="K150" s="749" t="s">
        <v>826</v>
      </c>
      <c r="L150" s="752">
        <v>405.97</v>
      </c>
      <c r="M150" s="752">
        <v>1</v>
      </c>
      <c r="N150" s="753">
        <v>405.97</v>
      </c>
    </row>
    <row r="151" spans="1:14" ht="14.45" customHeight="1" x14ac:dyDescent="0.2">
      <c r="A151" s="747" t="s">
        <v>552</v>
      </c>
      <c r="B151" s="748" t="s">
        <v>553</v>
      </c>
      <c r="C151" s="749" t="s">
        <v>573</v>
      </c>
      <c r="D151" s="750" t="s">
        <v>574</v>
      </c>
      <c r="E151" s="751">
        <v>50113001</v>
      </c>
      <c r="F151" s="750" t="s">
        <v>579</v>
      </c>
      <c r="G151" s="749" t="s">
        <v>580</v>
      </c>
      <c r="H151" s="749">
        <v>157992</v>
      </c>
      <c r="I151" s="749">
        <v>57992</v>
      </c>
      <c r="J151" s="749" t="s">
        <v>827</v>
      </c>
      <c r="K151" s="749" t="s">
        <v>828</v>
      </c>
      <c r="L151" s="752">
        <v>44.66</v>
      </c>
      <c r="M151" s="752">
        <v>4</v>
      </c>
      <c r="N151" s="753">
        <v>178.64</v>
      </c>
    </row>
    <row r="152" spans="1:14" ht="14.45" customHeight="1" x14ac:dyDescent="0.2">
      <c r="A152" s="747" t="s">
        <v>552</v>
      </c>
      <c r="B152" s="748" t="s">
        <v>553</v>
      </c>
      <c r="C152" s="749" t="s">
        <v>573</v>
      </c>
      <c r="D152" s="750" t="s">
        <v>574</v>
      </c>
      <c r="E152" s="751">
        <v>50113001</v>
      </c>
      <c r="F152" s="750" t="s">
        <v>579</v>
      </c>
      <c r="G152" s="749" t="s">
        <v>580</v>
      </c>
      <c r="H152" s="749">
        <v>191836</v>
      </c>
      <c r="I152" s="749">
        <v>91836</v>
      </c>
      <c r="J152" s="749" t="s">
        <v>829</v>
      </c>
      <c r="K152" s="749" t="s">
        <v>830</v>
      </c>
      <c r="L152" s="752">
        <v>44.609999999999992</v>
      </c>
      <c r="M152" s="752">
        <v>1</v>
      </c>
      <c r="N152" s="753">
        <v>44.609999999999992</v>
      </c>
    </row>
    <row r="153" spans="1:14" ht="14.45" customHeight="1" x14ac:dyDescent="0.2">
      <c r="A153" s="747" t="s">
        <v>552</v>
      </c>
      <c r="B153" s="748" t="s">
        <v>553</v>
      </c>
      <c r="C153" s="749" t="s">
        <v>573</v>
      </c>
      <c r="D153" s="750" t="s">
        <v>574</v>
      </c>
      <c r="E153" s="751">
        <v>50113001</v>
      </c>
      <c r="F153" s="750" t="s">
        <v>579</v>
      </c>
      <c r="G153" s="749" t="s">
        <v>608</v>
      </c>
      <c r="H153" s="749">
        <v>131934</v>
      </c>
      <c r="I153" s="749">
        <v>31934</v>
      </c>
      <c r="J153" s="749" t="s">
        <v>655</v>
      </c>
      <c r="K153" s="749" t="s">
        <v>656</v>
      </c>
      <c r="L153" s="752">
        <v>49.819999999999993</v>
      </c>
      <c r="M153" s="752">
        <v>1</v>
      </c>
      <c r="N153" s="753">
        <v>49.819999999999993</v>
      </c>
    </row>
    <row r="154" spans="1:14" ht="14.45" customHeight="1" x14ac:dyDescent="0.2">
      <c r="A154" s="747" t="s">
        <v>552</v>
      </c>
      <c r="B154" s="748" t="s">
        <v>553</v>
      </c>
      <c r="C154" s="749" t="s">
        <v>573</v>
      </c>
      <c r="D154" s="750" t="s">
        <v>574</v>
      </c>
      <c r="E154" s="751">
        <v>50113005</v>
      </c>
      <c r="F154" s="750" t="s">
        <v>663</v>
      </c>
      <c r="G154" s="749" t="s">
        <v>580</v>
      </c>
      <c r="H154" s="749">
        <v>142249</v>
      </c>
      <c r="I154" s="749">
        <v>0</v>
      </c>
      <c r="J154" s="749" t="s">
        <v>831</v>
      </c>
      <c r="K154" s="749" t="s">
        <v>832</v>
      </c>
      <c r="L154" s="752">
        <v>48225.1</v>
      </c>
      <c r="M154" s="752">
        <v>1</v>
      </c>
      <c r="N154" s="753">
        <v>48225.1</v>
      </c>
    </row>
    <row r="155" spans="1:14" ht="14.45" customHeight="1" x14ac:dyDescent="0.2">
      <c r="A155" s="747" t="s">
        <v>552</v>
      </c>
      <c r="B155" s="748" t="s">
        <v>553</v>
      </c>
      <c r="C155" s="749" t="s">
        <v>573</v>
      </c>
      <c r="D155" s="750" t="s">
        <v>574</v>
      </c>
      <c r="E155" s="751">
        <v>50113005</v>
      </c>
      <c r="F155" s="750" t="s">
        <v>663</v>
      </c>
      <c r="G155" s="749" t="s">
        <v>580</v>
      </c>
      <c r="H155" s="749">
        <v>142248</v>
      </c>
      <c r="I155" s="749">
        <v>0</v>
      </c>
      <c r="J155" s="749" t="s">
        <v>833</v>
      </c>
      <c r="K155" s="749" t="s">
        <v>834</v>
      </c>
      <c r="L155" s="752">
        <v>64209.01666666667</v>
      </c>
      <c r="M155" s="752">
        <v>6</v>
      </c>
      <c r="N155" s="753">
        <v>385254.10000000003</v>
      </c>
    </row>
    <row r="156" spans="1:14" ht="14.45" customHeight="1" x14ac:dyDescent="0.2">
      <c r="A156" s="747" t="s">
        <v>552</v>
      </c>
      <c r="B156" s="748" t="s">
        <v>553</v>
      </c>
      <c r="C156" s="749" t="s">
        <v>573</v>
      </c>
      <c r="D156" s="750" t="s">
        <v>574</v>
      </c>
      <c r="E156" s="751">
        <v>50113005</v>
      </c>
      <c r="F156" s="750" t="s">
        <v>663</v>
      </c>
      <c r="G156" s="749" t="s">
        <v>580</v>
      </c>
      <c r="H156" s="749">
        <v>222264</v>
      </c>
      <c r="I156" s="749">
        <v>0</v>
      </c>
      <c r="J156" s="749" t="s">
        <v>835</v>
      </c>
      <c r="K156" s="749" t="s">
        <v>836</v>
      </c>
      <c r="L156" s="752">
        <v>24700.5</v>
      </c>
      <c r="M156" s="752">
        <v>2</v>
      </c>
      <c r="N156" s="753">
        <v>49401</v>
      </c>
    </row>
    <row r="157" spans="1:14" ht="14.45" customHeight="1" x14ac:dyDescent="0.2">
      <c r="A157" s="747" t="s">
        <v>552</v>
      </c>
      <c r="B157" s="748" t="s">
        <v>553</v>
      </c>
      <c r="C157" s="749" t="s">
        <v>573</v>
      </c>
      <c r="D157" s="750" t="s">
        <v>574</v>
      </c>
      <c r="E157" s="751">
        <v>50113005</v>
      </c>
      <c r="F157" s="750" t="s">
        <v>663</v>
      </c>
      <c r="G157" s="749" t="s">
        <v>580</v>
      </c>
      <c r="H157" s="749">
        <v>498535</v>
      </c>
      <c r="I157" s="749">
        <v>0</v>
      </c>
      <c r="J157" s="749" t="s">
        <v>837</v>
      </c>
      <c r="K157" s="749" t="s">
        <v>838</v>
      </c>
      <c r="L157" s="752">
        <v>32670</v>
      </c>
      <c r="M157" s="752">
        <v>1</v>
      </c>
      <c r="N157" s="753">
        <v>32670</v>
      </c>
    </row>
    <row r="158" spans="1:14" ht="14.45" customHeight="1" x14ac:dyDescent="0.2">
      <c r="A158" s="747" t="s">
        <v>552</v>
      </c>
      <c r="B158" s="748" t="s">
        <v>553</v>
      </c>
      <c r="C158" s="749" t="s">
        <v>573</v>
      </c>
      <c r="D158" s="750" t="s">
        <v>574</v>
      </c>
      <c r="E158" s="751">
        <v>50113005</v>
      </c>
      <c r="F158" s="750" t="s">
        <v>663</v>
      </c>
      <c r="G158" s="749" t="s">
        <v>580</v>
      </c>
      <c r="H158" s="749">
        <v>31556</v>
      </c>
      <c r="I158" s="749">
        <v>0</v>
      </c>
      <c r="J158" s="749" t="s">
        <v>839</v>
      </c>
      <c r="K158" s="749" t="s">
        <v>840</v>
      </c>
      <c r="L158" s="752">
        <v>13068</v>
      </c>
      <c r="M158" s="752">
        <v>6</v>
      </c>
      <c r="N158" s="753">
        <v>78408</v>
      </c>
    </row>
    <row r="159" spans="1:14" ht="14.45" customHeight="1" x14ac:dyDescent="0.2">
      <c r="A159" s="747" t="s">
        <v>552</v>
      </c>
      <c r="B159" s="748" t="s">
        <v>553</v>
      </c>
      <c r="C159" s="749" t="s">
        <v>573</v>
      </c>
      <c r="D159" s="750" t="s">
        <v>574</v>
      </c>
      <c r="E159" s="751">
        <v>50113005</v>
      </c>
      <c r="F159" s="750" t="s">
        <v>663</v>
      </c>
      <c r="G159" s="749" t="s">
        <v>580</v>
      </c>
      <c r="H159" s="749">
        <v>31557</v>
      </c>
      <c r="I159" s="749">
        <v>0</v>
      </c>
      <c r="J159" s="749" t="s">
        <v>841</v>
      </c>
      <c r="K159" s="749" t="s">
        <v>842</v>
      </c>
      <c r="L159" s="752">
        <v>19602</v>
      </c>
      <c r="M159" s="752">
        <v>11</v>
      </c>
      <c r="N159" s="753">
        <v>215622</v>
      </c>
    </row>
    <row r="160" spans="1:14" ht="14.45" customHeight="1" x14ac:dyDescent="0.2">
      <c r="A160" s="747" t="s">
        <v>552</v>
      </c>
      <c r="B160" s="748" t="s">
        <v>553</v>
      </c>
      <c r="C160" s="749" t="s">
        <v>573</v>
      </c>
      <c r="D160" s="750" t="s">
        <v>574</v>
      </c>
      <c r="E160" s="751">
        <v>50113005</v>
      </c>
      <c r="F160" s="750" t="s">
        <v>663</v>
      </c>
      <c r="G160" s="749" t="s">
        <v>580</v>
      </c>
      <c r="H160" s="749">
        <v>31558</v>
      </c>
      <c r="I160" s="749">
        <v>0</v>
      </c>
      <c r="J160" s="749" t="s">
        <v>735</v>
      </c>
      <c r="K160" s="749" t="s">
        <v>736</v>
      </c>
      <c r="L160" s="752">
        <v>26136</v>
      </c>
      <c r="M160" s="752">
        <v>174</v>
      </c>
      <c r="N160" s="753">
        <v>4547664</v>
      </c>
    </row>
    <row r="161" spans="1:14" ht="14.45" customHeight="1" x14ac:dyDescent="0.2">
      <c r="A161" s="747" t="s">
        <v>552</v>
      </c>
      <c r="B161" s="748" t="s">
        <v>553</v>
      </c>
      <c r="C161" s="749" t="s">
        <v>573</v>
      </c>
      <c r="D161" s="750" t="s">
        <v>574</v>
      </c>
      <c r="E161" s="751">
        <v>50113005</v>
      </c>
      <c r="F161" s="750" t="s">
        <v>663</v>
      </c>
      <c r="G161" s="749" t="s">
        <v>580</v>
      </c>
      <c r="H161" s="749">
        <v>31559</v>
      </c>
      <c r="I161" s="749">
        <v>0</v>
      </c>
      <c r="J161" s="749" t="s">
        <v>737</v>
      </c>
      <c r="K161" s="749" t="s">
        <v>738</v>
      </c>
      <c r="L161" s="752">
        <v>32670</v>
      </c>
      <c r="M161" s="752">
        <v>217</v>
      </c>
      <c r="N161" s="753">
        <v>7089390</v>
      </c>
    </row>
    <row r="162" spans="1:14" ht="14.45" customHeight="1" x14ac:dyDescent="0.2">
      <c r="A162" s="747" t="s">
        <v>552</v>
      </c>
      <c r="B162" s="748" t="s">
        <v>553</v>
      </c>
      <c r="C162" s="749" t="s">
        <v>573</v>
      </c>
      <c r="D162" s="750" t="s">
        <v>574</v>
      </c>
      <c r="E162" s="751">
        <v>50113005</v>
      </c>
      <c r="F162" s="750" t="s">
        <v>663</v>
      </c>
      <c r="G162" s="749" t="s">
        <v>580</v>
      </c>
      <c r="H162" s="749">
        <v>31560</v>
      </c>
      <c r="I162" s="749">
        <v>0</v>
      </c>
      <c r="J162" s="749" t="s">
        <v>739</v>
      </c>
      <c r="K162" s="749" t="s">
        <v>740</v>
      </c>
      <c r="L162" s="752">
        <v>39507.906976744183</v>
      </c>
      <c r="M162" s="752">
        <v>43</v>
      </c>
      <c r="N162" s="753">
        <v>1698840</v>
      </c>
    </row>
    <row r="163" spans="1:14" ht="14.45" customHeight="1" x14ac:dyDescent="0.2">
      <c r="A163" s="747" t="s">
        <v>552</v>
      </c>
      <c r="B163" s="748" t="s">
        <v>553</v>
      </c>
      <c r="C163" s="749" t="s">
        <v>573</v>
      </c>
      <c r="D163" s="750" t="s">
        <v>574</v>
      </c>
      <c r="E163" s="751">
        <v>50113005</v>
      </c>
      <c r="F163" s="750" t="s">
        <v>663</v>
      </c>
      <c r="G163" s="749" t="s">
        <v>580</v>
      </c>
      <c r="H163" s="749">
        <v>31561</v>
      </c>
      <c r="I163" s="749">
        <v>0</v>
      </c>
      <c r="J163" s="749" t="s">
        <v>843</v>
      </c>
      <c r="K163" s="749" t="s">
        <v>844</v>
      </c>
      <c r="L163" s="752">
        <v>45738</v>
      </c>
      <c r="M163" s="752">
        <v>4</v>
      </c>
      <c r="N163" s="753">
        <v>182952</v>
      </c>
    </row>
    <row r="164" spans="1:14" ht="14.45" customHeight="1" x14ac:dyDescent="0.2">
      <c r="A164" s="747" t="s">
        <v>552</v>
      </c>
      <c r="B164" s="748" t="s">
        <v>553</v>
      </c>
      <c r="C164" s="749" t="s">
        <v>573</v>
      </c>
      <c r="D164" s="750" t="s">
        <v>574</v>
      </c>
      <c r="E164" s="751">
        <v>50113005</v>
      </c>
      <c r="F164" s="750" t="s">
        <v>663</v>
      </c>
      <c r="G164" s="749" t="s">
        <v>580</v>
      </c>
      <c r="H164" s="749">
        <v>498751</v>
      </c>
      <c r="I164" s="749">
        <v>0</v>
      </c>
      <c r="J164" s="749" t="s">
        <v>845</v>
      </c>
      <c r="K164" s="749" t="s">
        <v>846</v>
      </c>
      <c r="L164" s="752">
        <v>50534</v>
      </c>
      <c r="M164" s="752">
        <v>1</v>
      </c>
      <c r="N164" s="753">
        <v>50534</v>
      </c>
    </row>
    <row r="165" spans="1:14" ht="14.45" customHeight="1" x14ac:dyDescent="0.2">
      <c r="A165" s="747" t="s">
        <v>552</v>
      </c>
      <c r="B165" s="748" t="s">
        <v>553</v>
      </c>
      <c r="C165" s="749" t="s">
        <v>573</v>
      </c>
      <c r="D165" s="750" t="s">
        <v>574</v>
      </c>
      <c r="E165" s="751">
        <v>50113005</v>
      </c>
      <c r="F165" s="750" t="s">
        <v>663</v>
      </c>
      <c r="G165" s="749" t="s">
        <v>580</v>
      </c>
      <c r="H165" s="749">
        <v>498750</v>
      </c>
      <c r="I165" s="749">
        <v>0</v>
      </c>
      <c r="J165" s="749" t="s">
        <v>847</v>
      </c>
      <c r="K165" s="749" t="s">
        <v>846</v>
      </c>
      <c r="L165" s="752">
        <v>75801</v>
      </c>
      <c r="M165" s="752">
        <v>2</v>
      </c>
      <c r="N165" s="753">
        <v>151602</v>
      </c>
    </row>
    <row r="166" spans="1:14" ht="14.45" customHeight="1" x14ac:dyDescent="0.2">
      <c r="A166" s="747" t="s">
        <v>552</v>
      </c>
      <c r="B166" s="748" t="s">
        <v>553</v>
      </c>
      <c r="C166" s="749" t="s">
        <v>573</v>
      </c>
      <c r="D166" s="750" t="s">
        <v>574</v>
      </c>
      <c r="E166" s="751">
        <v>50113005</v>
      </c>
      <c r="F166" s="750" t="s">
        <v>663</v>
      </c>
      <c r="G166" s="749" t="s">
        <v>580</v>
      </c>
      <c r="H166" s="749">
        <v>498247</v>
      </c>
      <c r="I166" s="749">
        <v>0</v>
      </c>
      <c r="J166" s="749" t="s">
        <v>848</v>
      </c>
      <c r="K166" s="749" t="s">
        <v>849</v>
      </c>
      <c r="L166" s="752">
        <v>86920.9</v>
      </c>
      <c r="M166" s="752">
        <v>3</v>
      </c>
      <c r="N166" s="753">
        <v>260762.69999999998</v>
      </c>
    </row>
    <row r="167" spans="1:14" ht="14.45" customHeight="1" x14ac:dyDescent="0.2">
      <c r="A167" s="747" t="s">
        <v>552</v>
      </c>
      <c r="B167" s="748" t="s">
        <v>553</v>
      </c>
      <c r="C167" s="749" t="s">
        <v>573</v>
      </c>
      <c r="D167" s="750" t="s">
        <v>574</v>
      </c>
      <c r="E167" s="751">
        <v>50113005</v>
      </c>
      <c r="F167" s="750" t="s">
        <v>663</v>
      </c>
      <c r="G167" s="749" t="s">
        <v>580</v>
      </c>
      <c r="H167" s="749">
        <v>182695</v>
      </c>
      <c r="I167" s="749">
        <v>0</v>
      </c>
      <c r="J167" s="749" t="s">
        <v>850</v>
      </c>
      <c r="K167" s="749" t="s">
        <v>851</v>
      </c>
      <c r="L167" s="752">
        <v>97462.717647058817</v>
      </c>
      <c r="M167" s="752">
        <v>17</v>
      </c>
      <c r="N167" s="753">
        <v>1656866.2</v>
      </c>
    </row>
    <row r="168" spans="1:14" ht="14.45" customHeight="1" x14ac:dyDescent="0.2">
      <c r="A168" s="747" t="s">
        <v>552</v>
      </c>
      <c r="B168" s="748" t="s">
        <v>553</v>
      </c>
      <c r="C168" s="749" t="s">
        <v>573</v>
      </c>
      <c r="D168" s="750" t="s">
        <v>574</v>
      </c>
      <c r="E168" s="751">
        <v>50113005</v>
      </c>
      <c r="F168" s="750" t="s">
        <v>663</v>
      </c>
      <c r="G168" s="749" t="s">
        <v>580</v>
      </c>
      <c r="H168" s="749">
        <v>142203</v>
      </c>
      <c r="I168" s="749">
        <v>0</v>
      </c>
      <c r="J168" s="749" t="s">
        <v>758</v>
      </c>
      <c r="K168" s="749" t="s">
        <v>759</v>
      </c>
      <c r="L168" s="752">
        <v>11784.3</v>
      </c>
      <c r="M168" s="752">
        <v>1</v>
      </c>
      <c r="N168" s="753">
        <v>11784.3</v>
      </c>
    </row>
    <row r="169" spans="1:14" ht="14.45" customHeight="1" x14ac:dyDescent="0.2">
      <c r="A169" s="747" t="s">
        <v>552</v>
      </c>
      <c r="B169" s="748" t="s">
        <v>553</v>
      </c>
      <c r="C169" s="749" t="s">
        <v>573</v>
      </c>
      <c r="D169" s="750" t="s">
        <v>574</v>
      </c>
      <c r="E169" s="751">
        <v>50113009</v>
      </c>
      <c r="F169" s="750" t="s">
        <v>791</v>
      </c>
      <c r="G169" s="749" t="s">
        <v>580</v>
      </c>
      <c r="H169" s="749">
        <v>167779</v>
      </c>
      <c r="I169" s="749">
        <v>167779</v>
      </c>
      <c r="J169" s="749" t="s">
        <v>792</v>
      </c>
      <c r="K169" s="749" t="s">
        <v>793</v>
      </c>
      <c r="L169" s="752">
        <v>1914</v>
      </c>
      <c r="M169" s="752">
        <v>140</v>
      </c>
      <c r="N169" s="753">
        <v>267960</v>
      </c>
    </row>
    <row r="170" spans="1:14" ht="14.45" customHeight="1" x14ac:dyDescent="0.2">
      <c r="A170" s="747" t="s">
        <v>552</v>
      </c>
      <c r="B170" s="748" t="s">
        <v>553</v>
      </c>
      <c r="C170" s="749" t="s">
        <v>573</v>
      </c>
      <c r="D170" s="750" t="s">
        <v>574</v>
      </c>
      <c r="E170" s="751">
        <v>50113009</v>
      </c>
      <c r="F170" s="750" t="s">
        <v>791</v>
      </c>
      <c r="G170" s="749" t="s">
        <v>580</v>
      </c>
      <c r="H170" s="749">
        <v>224707</v>
      </c>
      <c r="I170" s="749">
        <v>224707</v>
      </c>
      <c r="J170" s="749" t="s">
        <v>852</v>
      </c>
      <c r="K170" s="749" t="s">
        <v>853</v>
      </c>
      <c r="L170" s="752">
        <v>655.52300063115354</v>
      </c>
      <c r="M170" s="752">
        <v>390</v>
      </c>
      <c r="N170" s="753">
        <v>255653.97024614987</v>
      </c>
    </row>
    <row r="171" spans="1:14" ht="14.45" customHeight="1" x14ac:dyDescent="0.2">
      <c r="A171" s="747" t="s">
        <v>552</v>
      </c>
      <c r="B171" s="748" t="s">
        <v>553</v>
      </c>
      <c r="C171" s="749" t="s">
        <v>573</v>
      </c>
      <c r="D171" s="750" t="s">
        <v>574</v>
      </c>
      <c r="E171" s="751">
        <v>50113009</v>
      </c>
      <c r="F171" s="750" t="s">
        <v>791</v>
      </c>
      <c r="G171" s="749" t="s">
        <v>580</v>
      </c>
      <c r="H171" s="749">
        <v>224716</v>
      </c>
      <c r="I171" s="749">
        <v>224716</v>
      </c>
      <c r="J171" s="749" t="s">
        <v>852</v>
      </c>
      <c r="K171" s="749" t="s">
        <v>854</v>
      </c>
      <c r="L171" s="752">
        <v>13111.615158481996</v>
      </c>
      <c r="M171" s="752">
        <v>60</v>
      </c>
      <c r="N171" s="753">
        <v>786696.90950891981</v>
      </c>
    </row>
    <row r="172" spans="1:14" ht="14.45" customHeight="1" x14ac:dyDescent="0.2">
      <c r="A172" s="747" t="s">
        <v>552</v>
      </c>
      <c r="B172" s="748" t="s">
        <v>553</v>
      </c>
      <c r="C172" s="749" t="s">
        <v>573</v>
      </c>
      <c r="D172" s="750" t="s">
        <v>574</v>
      </c>
      <c r="E172" s="751">
        <v>50113009</v>
      </c>
      <c r="F172" s="750" t="s">
        <v>791</v>
      </c>
      <c r="G172" s="749" t="s">
        <v>580</v>
      </c>
      <c r="H172" s="749">
        <v>224708</v>
      </c>
      <c r="I172" s="749">
        <v>224708</v>
      </c>
      <c r="J172" s="749" t="s">
        <v>852</v>
      </c>
      <c r="K172" s="749" t="s">
        <v>855</v>
      </c>
      <c r="L172" s="752">
        <v>3275.9208964564268</v>
      </c>
      <c r="M172" s="752">
        <v>7</v>
      </c>
      <c r="N172" s="753">
        <v>22931.446275194987</v>
      </c>
    </row>
    <row r="173" spans="1:14" ht="14.45" customHeight="1" thickBot="1" x14ac:dyDescent="0.25">
      <c r="A173" s="754" t="s">
        <v>552</v>
      </c>
      <c r="B173" s="755" t="s">
        <v>553</v>
      </c>
      <c r="C173" s="756" t="s">
        <v>576</v>
      </c>
      <c r="D173" s="757" t="s">
        <v>577</v>
      </c>
      <c r="E173" s="758">
        <v>50113016</v>
      </c>
      <c r="F173" s="757" t="s">
        <v>856</v>
      </c>
      <c r="G173" s="756" t="s">
        <v>580</v>
      </c>
      <c r="H173" s="756">
        <v>27720</v>
      </c>
      <c r="I173" s="756">
        <v>27720</v>
      </c>
      <c r="J173" s="756" t="s">
        <v>857</v>
      </c>
      <c r="K173" s="756" t="s">
        <v>858</v>
      </c>
      <c r="L173" s="759">
        <v>18664.946969696968</v>
      </c>
      <c r="M173" s="759">
        <v>33</v>
      </c>
      <c r="N173" s="760">
        <v>615943.25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0ED1F73C-74EA-40C3-A9B3-3581A7708B8D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0" t="s">
        <v>205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5" customHeight="1" x14ac:dyDescent="0.2">
      <c r="A5" s="775" t="s">
        <v>859</v>
      </c>
      <c r="B5" s="745">
        <v>410.89000000000004</v>
      </c>
      <c r="C5" s="765">
        <v>0.44611041745833563</v>
      </c>
      <c r="D5" s="745">
        <v>510.16</v>
      </c>
      <c r="E5" s="765">
        <v>0.55388958254166443</v>
      </c>
      <c r="F5" s="746">
        <v>921.05000000000007</v>
      </c>
    </row>
    <row r="6" spans="1:6" ht="14.45" customHeight="1" x14ac:dyDescent="0.2">
      <c r="A6" s="776" t="s">
        <v>860</v>
      </c>
      <c r="B6" s="752">
        <v>207.44</v>
      </c>
      <c r="C6" s="766">
        <v>0.19477934272300465</v>
      </c>
      <c r="D6" s="752">
        <v>857.56000000000017</v>
      </c>
      <c r="E6" s="766">
        <v>0.80522065727699532</v>
      </c>
      <c r="F6" s="753">
        <v>1065.0000000000002</v>
      </c>
    </row>
    <row r="7" spans="1:6" ht="14.45" customHeight="1" thickBot="1" x14ac:dyDescent="0.25">
      <c r="A7" s="777" t="s">
        <v>861</v>
      </c>
      <c r="B7" s="768"/>
      <c r="C7" s="769">
        <v>0</v>
      </c>
      <c r="D7" s="768">
        <v>455.79</v>
      </c>
      <c r="E7" s="769">
        <v>1</v>
      </c>
      <c r="F7" s="770">
        <v>455.79</v>
      </c>
    </row>
    <row r="8" spans="1:6" ht="14.45" customHeight="1" thickBot="1" x14ac:dyDescent="0.25">
      <c r="A8" s="771" t="s">
        <v>3</v>
      </c>
      <c r="B8" s="772">
        <v>618.33000000000004</v>
      </c>
      <c r="C8" s="773">
        <v>0.2532229793925892</v>
      </c>
      <c r="D8" s="772">
        <v>1823.5100000000002</v>
      </c>
      <c r="E8" s="773">
        <v>0.7467770206074108</v>
      </c>
      <c r="F8" s="774">
        <v>2441.84</v>
      </c>
    </row>
    <row r="9" spans="1:6" ht="14.45" customHeight="1" thickBot="1" x14ac:dyDescent="0.25"/>
    <row r="10" spans="1:6" ht="14.45" customHeight="1" x14ac:dyDescent="0.2">
      <c r="A10" s="775" t="s">
        <v>862</v>
      </c>
      <c r="B10" s="745"/>
      <c r="C10" s="765">
        <v>0</v>
      </c>
      <c r="D10" s="745">
        <v>807.80000000000018</v>
      </c>
      <c r="E10" s="765">
        <v>1</v>
      </c>
      <c r="F10" s="746">
        <v>807.80000000000018</v>
      </c>
    </row>
    <row r="11" spans="1:6" ht="14.45" customHeight="1" x14ac:dyDescent="0.2">
      <c r="A11" s="776" t="s">
        <v>863</v>
      </c>
      <c r="B11" s="752">
        <v>207.44</v>
      </c>
      <c r="C11" s="766">
        <v>1</v>
      </c>
      <c r="D11" s="752"/>
      <c r="E11" s="766">
        <v>0</v>
      </c>
      <c r="F11" s="753">
        <v>207.44</v>
      </c>
    </row>
    <row r="12" spans="1:6" ht="14.45" customHeight="1" x14ac:dyDescent="0.2">
      <c r="A12" s="776" t="s">
        <v>864</v>
      </c>
      <c r="B12" s="752">
        <v>182.85</v>
      </c>
      <c r="C12" s="766">
        <v>0.66711664051953723</v>
      </c>
      <c r="D12" s="752">
        <v>91.240000000000009</v>
      </c>
      <c r="E12" s="766">
        <v>0.3328833594804626</v>
      </c>
      <c r="F12" s="753">
        <v>274.09000000000003</v>
      </c>
    </row>
    <row r="13" spans="1:6" ht="14.45" customHeight="1" x14ac:dyDescent="0.2">
      <c r="A13" s="776" t="s">
        <v>865</v>
      </c>
      <c r="B13" s="752"/>
      <c r="C13" s="766">
        <v>0</v>
      </c>
      <c r="D13" s="752">
        <v>149.40000000000003</v>
      </c>
      <c r="E13" s="766">
        <v>1</v>
      </c>
      <c r="F13" s="753">
        <v>149.40000000000003</v>
      </c>
    </row>
    <row r="14" spans="1:6" ht="14.45" customHeight="1" x14ac:dyDescent="0.2">
      <c r="A14" s="776" t="s">
        <v>866</v>
      </c>
      <c r="B14" s="752">
        <v>228.04000000000002</v>
      </c>
      <c r="C14" s="766">
        <v>1</v>
      </c>
      <c r="D14" s="752"/>
      <c r="E14" s="766">
        <v>0</v>
      </c>
      <c r="F14" s="753">
        <v>228.04000000000002</v>
      </c>
    </row>
    <row r="15" spans="1:6" ht="14.45" customHeight="1" x14ac:dyDescent="0.2">
      <c r="A15" s="776" t="s">
        <v>867</v>
      </c>
      <c r="B15" s="752"/>
      <c r="C15" s="766">
        <v>0</v>
      </c>
      <c r="D15" s="752">
        <v>405.97</v>
      </c>
      <c r="E15" s="766">
        <v>1</v>
      </c>
      <c r="F15" s="753">
        <v>405.97</v>
      </c>
    </row>
    <row r="16" spans="1:6" ht="14.45" customHeight="1" thickBot="1" x14ac:dyDescent="0.25">
      <c r="A16" s="777" t="s">
        <v>868</v>
      </c>
      <c r="B16" s="768"/>
      <c r="C16" s="769">
        <v>0</v>
      </c>
      <c r="D16" s="768">
        <v>369.10000000000008</v>
      </c>
      <c r="E16" s="769">
        <v>1</v>
      </c>
      <c r="F16" s="770">
        <v>369.10000000000008</v>
      </c>
    </row>
    <row r="17" spans="1:6" ht="14.45" customHeight="1" thickBot="1" x14ac:dyDescent="0.25">
      <c r="A17" s="771" t="s">
        <v>3</v>
      </c>
      <c r="B17" s="772">
        <v>618.32999999999993</v>
      </c>
      <c r="C17" s="773">
        <v>0.25322297939258909</v>
      </c>
      <c r="D17" s="772">
        <v>1823.5100000000004</v>
      </c>
      <c r="E17" s="773">
        <v>0.7467770206074108</v>
      </c>
      <c r="F17" s="774">
        <v>2441.8400000000006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4C09787B-41E3-41B6-A4EF-185999CD1045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2019-12-23T10:04:10Z</dcterms:modified>
</cp:coreProperties>
</file>