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62913"/>
</workbook>
</file>

<file path=xl/calcChain.xml><?xml version="1.0" encoding="utf-8"?>
<calcChain xmlns="http://schemas.openxmlformats.org/spreadsheetml/2006/main">
  <c r="T11" i="371" l="1"/>
  <c r="S11" i="371"/>
  <c r="T10" i="371"/>
  <c r="S10" i="371"/>
  <c r="T9" i="371"/>
  <c r="S9" i="371"/>
  <c r="T8" i="371"/>
  <c r="S8" i="371"/>
  <c r="T7" i="371"/>
  <c r="S7" i="371"/>
  <c r="T6" i="371"/>
  <c r="S6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C9" i="431"/>
  <c r="C13" i="431"/>
  <c r="C17" i="431"/>
  <c r="C21" i="431"/>
  <c r="D11" i="431"/>
  <c r="D15" i="431"/>
  <c r="D19" i="431"/>
  <c r="E9" i="431"/>
  <c r="E13" i="431"/>
  <c r="E17" i="431"/>
  <c r="E21" i="431"/>
  <c r="F11" i="431"/>
  <c r="F15" i="431"/>
  <c r="F19" i="431"/>
  <c r="G9" i="431"/>
  <c r="G13" i="431"/>
  <c r="G17" i="431"/>
  <c r="G21" i="431"/>
  <c r="H11" i="431"/>
  <c r="H15" i="431"/>
  <c r="H19" i="431"/>
  <c r="I9" i="431"/>
  <c r="I13" i="431"/>
  <c r="I17" i="431"/>
  <c r="I21" i="431"/>
  <c r="J11" i="431"/>
  <c r="J15" i="431"/>
  <c r="J19" i="431"/>
  <c r="K9" i="431"/>
  <c r="K13" i="431"/>
  <c r="K17" i="431"/>
  <c r="K21" i="431"/>
  <c r="L11" i="431"/>
  <c r="L15" i="431"/>
  <c r="L19" i="431"/>
  <c r="M9" i="431"/>
  <c r="M13" i="431"/>
  <c r="M17" i="431"/>
  <c r="M21" i="431"/>
  <c r="N11" i="431"/>
  <c r="N15" i="431"/>
  <c r="N19" i="431"/>
  <c r="O9" i="431"/>
  <c r="O13" i="431"/>
  <c r="O17" i="431"/>
  <c r="O21" i="431"/>
  <c r="P11" i="431"/>
  <c r="P15" i="431"/>
  <c r="P19" i="431"/>
  <c r="Q9" i="431"/>
  <c r="Q13" i="431"/>
  <c r="Q17" i="431"/>
  <c r="Q21" i="431"/>
  <c r="C10" i="431"/>
  <c r="C14" i="431"/>
  <c r="C18" i="431"/>
  <c r="C22" i="431"/>
  <c r="D12" i="431"/>
  <c r="D16" i="431"/>
  <c r="D20" i="431"/>
  <c r="E10" i="431"/>
  <c r="E14" i="431"/>
  <c r="E18" i="431"/>
  <c r="E22" i="431"/>
  <c r="F12" i="431"/>
  <c r="F16" i="431"/>
  <c r="F20" i="431"/>
  <c r="G10" i="431"/>
  <c r="G14" i="431"/>
  <c r="G18" i="431"/>
  <c r="G22" i="431"/>
  <c r="H12" i="431"/>
  <c r="H16" i="431"/>
  <c r="H20" i="431"/>
  <c r="I10" i="431"/>
  <c r="I14" i="431"/>
  <c r="I18" i="431"/>
  <c r="I22" i="431"/>
  <c r="J12" i="431"/>
  <c r="J16" i="431"/>
  <c r="J20" i="431"/>
  <c r="K10" i="431"/>
  <c r="K14" i="431"/>
  <c r="K18" i="431"/>
  <c r="K22" i="431"/>
  <c r="L12" i="431"/>
  <c r="L16" i="431"/>
  <c r="L20" i="431"/>
  <c r="M10" i="431"/>
  <c r="M14" i="431"/>
  <c r="M18" i="431"/>
  <c r="M22" i="431"/>
  <c r="N12" i="431"/>
  <c r="N16" i="431"/>
  <c r="N20" i="431"/>
  <c r="O10" i="431"/>
  <c r="O14" i="431"/>
  <c r="O18" i="431"/>
  <c r="O22" i="431"/>
  <c r="P12" i="431"/>
  <c r="P16" i="431"/>
  <c r="P20" i="431"/>
  <c r="Q10" i="431"/>
  <c r="Q14" i="431"/>
  <c r="Q18" i="431"/>
  <c r="Q22" i="431"/>
  <c r="C11" i="431"/>
  <c r="C15" i="431"/>
  <c r="C19" i="431"/>
  <c r="D9" i="431"/>
  <c r="D13" i="431"/>
  <c r="D17" i="431"/>
  <c r="D21" i="431"/>
  <c r="E11" i="431"/>
  <c r="E15" i="431"/>
  <c r="E19" i="431"/>
  <c r="F9" i="431"/>
  <c r="F13" i="431"/>
  <c r="F17" i="431"/>
  <c r="F21" i="431"/>
  <c r="G11" i="431"/>
  <c r="G15" i="431"/>
  <c r="G19" i="431"/>
  <c r="H9" i="431"/>
  <c r="H13" i="431"/>
  <c r="H17" i="431"/>
  <c r="H21" i="431"/>
  <c r="I11" i="431"/>
  <c r="I15" i="431"/>
  <c r="I19" i="431"/>
  <c r="J9" i="431"/>
  <c r="J13" i="431"/>
  <c r="J17" i="431"/>
  <c r="J21" i="431"/>
  <c r="K11" i="431"/>
  <c r="K15" i="431"/>
  <c r="K19" i="431"/>
  <c r="L9" i="431"/>
  <c r="L13" i="431"/>
  <c r="L17" i="431"/>
  <c r="L21" i="431"/>
  <c r="M11" i="431"/>
  <c r="M15" i="431"/>
  <c r="M19" i="431"/>
  <c r="N9" i="431"/>
  <c r="N13" i="431"/>
  <c r="N17" i="431"/>
  <c r="N21" i="431"/>
  <c r="O11" i="431"/>
  <c r="O15" i="431"/>
  <c r="O19" i="431"/>
  <c r="P9" i="431"/>
  <c r="P13" i="431"/>
  <c r="P17" i="431"/>
  <c r="P21" i="431"/>
  <c r="Q11" i="431"/>
  <c r="Q15" i="431"/>
  <c r="Q19" i="431"/>
  <c r="C12" i="431"/>
  <c r="C16" i="431"/>
  <c r="C20" i="431"/>
  <c r="D10" i="431"/>
  <c r="D14" i="431"/>
  <c r="D18" i="431"/>
  <c r="D22" i="431"/>
  <c r="E12" i="431"/>
  <c r="E16" i="431"/>
  <c r="E20" i="431"/>
  <c r="F10" i="431"/>
  <c r="F14" i="431"/>
  <c r="F18" i="431"/>
  <c r="F22" i="431"/>
  <c r="G12" i="431"/>
  <c r="G16" i="431"/>
  <c r="G20" i="431"/>
  <c r="H10" i="431"/>
  <c r="H14" i="431"/>
  <c r="H18" i="431"/>
  <c r="H22" i="431"/>
  <c r="I12" i="431"/>
  <c r="I16" i="431"/>
  <c r="I20" i="431"/>
  <c r="J10" i="431"/>
  <c r="J14" i="431"/>
  <c r="J18" i="431"/>
  <c r="J22" i="431"/>
  <c r="K12" i="431"/>
  <c r="K16" i="431"/>
  <c r="K20" i="431"/>
  <c r="L10" i="431"/>
  <c r="L14" i="431"/>
  <c r="L18" i="431"/>
  <c r="L22" i="431"/>
  <c r="M12" i="431"/>
  <c r="M16" i="431"/>
  <c r="M20" i="431"/>
  <c r="N10" i="431"/>
  <c r="N14" i="431"/>
  <c r="N18" i="431"/>
  <c r="N22" i="431"/>
  <c r="O12" i="431"/>
  <c r="O16" i="431"/>
  <c r="O20" i="431"/>
  <c r="P10" i="431"/>
  <c r="P14" i="431"/>
  <c r="P18" i="431"/>
  <c r="P22" i="431"/>
  <c r="Q12" i="431"/>
  <c r="Q16" i="431"/>
  <c r="Q20" i="431"/>
  <c r="G8" i="431"/>
  <c r="H8" i="431"/>
  <c r="D8" i="431"/>
  <c r="C8" i="431"/>
  <c r="M8" i="431"/>
  <c r="J8" i="431"/>
  <c r="L8" i="431"/>
  <c r="P8" i="431"/>
  <c r="F8" i="431"/>
  <c r="N8" i="431"/>
  <c r="O8" i="431"/>
  <c r="I8" i="431"/>
  <c r="Q8" i="431"/>
  <c r="E8" i="431"/>
  <c r="K8" i="431"/>
  <c r="R20" i="431" l="1"/>
  <c r="S20" i="431"/>
  <c r="R16" i="431"/>
  <c r="S16" i="431"/>
  <c r="R12" i="431"/>
  <c r="S12" i="431"/>
  <c r="R19" i="431"/>
  <c r="S19" i="431"/>
  <c r="R15" i="431"/>
  <c r="S15" i="431"/>
  <c r="R11" i="431"/>
  <c r="S11" i="431"/>
  <c r="S22" i="431"/>
  <c r="R22" i="431"/>
  <c r="S18" i="431"/>
  <c r="R18" i="431"/>
  <c r="S14" i="431"/>
  <c r="R14" i="431"/>
  <c r="S10" i="431"/>
  <c r="R10" i="431"/>
  <c r="S21" i="431"/>
  <c r="R21" i="431"/>
  <c r="S17" i="431"/>
  <c r="R17" i="431"/>
  <c r="S13" i="431"/>
  <c r="R13" i="431"/>
  <c r="S9" i="431"/>
  <c r="R9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K13" i="370" s="1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P26" i="370" l="1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9" i="414" l="1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O3" i="410"/>
  <c r="N3" i="410"/>
  <c r="L3" i="410"/>
  <c r="K3" i="410"/>
  <c r="J3" i="410"/>
  <c r="I3" i="410"/>
  <c r="H3" i="410"/>
  <c r="F3" i="410"/>
  <c r="E3" i="410"/>
  <c r="D3" i="410"/>
  <c r="G3" i="410" s="1"/>
  <c r="C3" i="410"/>
  <c r="B3" i="410"/>
  <c r="D23" i="414" s="1"/>
  <c r="M3" i="410" l="1"/>
  <c r="S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30" i="414"/>
  <c r="A23" i="414"/>
  <c r="A15" i="414"/>
  <c r="A16" i="414"/>
  <c r="A4" i="414"/>
  <c r="A6" i="339" l="1"/>
  <c r="A5" i="339"/>
  <c r="C19" i="414"/>
  <c r="D4" i="414"/>
  <c r="D16" i="414"/>
  <c r="D19" i="414"/>
  <c r="C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D29" i="414"/>
  <c r="E29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Q3" i="347" s="1"/>
  <c r="M3" i="387"/>
  <c r="L3" i="387"/>
  <c r="J3" i="387"/>
  <c r="I3" i="387"/>
  <c r="H3" i="387"/>
  <c r="G3" i="387"/>
  <c r="F3" i="387"/>
  <c r="N3" i="220"/>
  <c r="L3" i="220" s="1"/>
  <c r="D24" i="414"/>
  <c r="C24" i="414"/>
  <c r="J3" i="372" l="1"/>
  <c r="J12" i="339"/>
  <c r="H3" i="390"/>
  <c r="S3" i="347"/>
  <c r="U3" i="347"/>
  <c r="K3" i="387"/>
  <c r="N3" i="372"/>
  <c r="F3" i="372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8" i="414"/>
  <c r="C4" i="414"/>
  <c r="J13" i="339" l="1"/>
  <c r="B15" i="339"/>
  <c r="H13" i="339"/>
  <c r="F15" i="339"/>
  <c r="D30" i="414"/>
  <c r="E30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<sst xmlns="http://schemas.openxmlformats.org/spreadsheetml/2006/main" count="11722" uniqueCount="1731">
  <si>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</si>
  <si>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</si>
  <si>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</si>
  <si>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</si>
  <si>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</si>
  <si>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</si>
  <si>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</si>
  <si>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</si>
  <si>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</si>
  <si>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</si>
  <si>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</si>
  <si>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</si>
  <si>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</si>
  <si>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</si>
  <si>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</si>
  <si>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</si>
  <si>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</si>
  <si>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</si>
  <si>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</si>
  <si>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</si>
  <si>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</si>
  <si>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</si>
  <si>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</si>
  <si>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</si>
  <si>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</si>
  <si>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</si>
  <si>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</si>
  <si>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</si>
  <si>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</si>
  <si>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</si>
  <si>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</si>
  <si>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</si>
  <si>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</si>
  <si>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</si>
  <si>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</si>
  <si>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</si>
  <si>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</si>
  <si>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</si>
  <si>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</si>
  <si>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</si>
  <si>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</si>
  <si>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</si>
  <si>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</si>
  <si>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</si>
  <si>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</si>
  <si>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</si>
  <si>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</si>
  <si>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</si>
  <si>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</si>
  <si>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</si>
  <si>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</si>
  <si>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</si>
  <si>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</si>
  <si>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</si>
  <si>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</si>
  <si>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</si>
  <si>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</si>
  <si>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</si>
  <si>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</si>
  <si>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</si>
  <si>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</si>
  <si>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</si>
  <si>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</si>
  <si>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</si>
  <si>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</si>
  <si>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</si>
  <si>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</si>
  <si>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</si>
  <si>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</si>
  <si>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</si>
  <si>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</si>
  <si>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</si>
  <si>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</si>
  <si>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</si>
  <si>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</si>
  <si>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</si>
  <si>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</si>
  <si>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</si>
  <si>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</si>
  <si>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</si>
  <si>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</si>
  <si>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</si>
  <si>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</si>
  <si>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</si>
  <si>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</si>
  <si>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</si>
  <si>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</si>
  <si>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</si>
  <si>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</si>
  <si>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</si>
  <si>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</si>
  <si>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</si>
  <si>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</si>
  <si>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</si>
  <si>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</si>
  <si>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</si>
  <si>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</si>
  <si>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</si>
  <si>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</si>
  <si>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</si>
  <si>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</si>
  <si>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</si>
  <si>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</si>
  <si>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</si>
  <si>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</si>
  <si>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</si>
  <si>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</si>
  <si>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</si>
  <si>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</si>
  <si>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</si>
  <si>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</si>
  <si>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</si>
  <si>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</si>
  <si>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</si>
  <si>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</si>
  <si>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</si>
  <si>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</si>
  <si>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</si>
  <si>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</si>
  <si>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</si>
  <si>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</si>
  <si>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</si>
  <si>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</si>
  <si>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</si>
  <si>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</si>
  <si>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</si>
  <si>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</si>
  <si>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</si>
  <si>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</si>
  <si>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</si>
  <si>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</si>
  <si>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</si>
  <si>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</si>
  <si>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</si>
  <si>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</si>
  <si>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</si>
  <si>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</si>
  <si>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</si>
  <si>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</si>
  <si>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</si>
  <si>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</si>
  <si>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</si>
  <si>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</si>
  <si>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</si>
  <si>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</si>
  <si>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</si>
  <si>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</si>
  <si>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</si>
  <si>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</si>
  <si>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</si>
  <si>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</si>
  <si>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</si>
  <si>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</si>
  <si>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</si>
  <si>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</si>
  <si>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</si>
  <si>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</si>
  <si>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</si>
  <si>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</si>
  <si>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</si>
  <si>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</si>
  <si>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</si>
  <si>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</si>
  <si>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</si>
  <si>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</si>
  <si>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</si>
  <si>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</si>
  <si>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</si>
  <si>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</si>
  <si>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</si>
  <si>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</si>
  <si>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</si>
  <si>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</si>
  <si>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</si>
  <si>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</si>
  <si>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</si>
  <si>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</si>
  <si>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</si>
  <si>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</si>
  <si>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</si>
  <si>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</si>
  <si>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</si>
  <si>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</si>
  <si>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</si>
  <si>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</si>
  <si>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</si>
  <si>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</si>
  <si>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</si>
  <si>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</si>
  <si>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</si>
  <si>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</si>
  <si>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</si>
  <si>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</si>
  <si>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</si>
  <si>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</si>
  <si>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</si>
  <si>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</si>
  <si>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</si>
  <si>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</si>
  <si>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</si>
  <si>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</si>
  <si>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</si>
  <si>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</si>
  <si>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</si>
  <si>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</si>
  <si>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</si>
  <si>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</si>
  <si>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</si>
  <si>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</si>
  <si>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</si>
  <si>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</si>
  <si>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</si>
  <si>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</si>
  <si>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</si>
  <si>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</si>
  <si>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</si>
  <si>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</si>
  <si>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</si>
  <si>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</si>
  <si>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</si>
  <si>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</si>
  <si>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</si>
  <si>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</si>
  <si>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</si>
  <si>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</si>
  <si>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</si>
  <si>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</si>
  <si>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</si>
  <si>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</si>
  <si>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</si>
  <si>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</si>
  <si>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</si>
  <si>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</si>
  <si>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</si>
  <si>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</si>
  <si>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</si>
  <si>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</si>
  <si>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</si>
  <si>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</si>
  <si>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</si>
  <si>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</si>
  <si>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</si>
  <si>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</si>
  <si>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</si>
  <si>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</si>
  <si>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</si>
  <si>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</si>
  <si>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</si>
  <si>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</si>
  <si>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</si>
  <si>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</si>
  <si>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</si>
  <si>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</si>
  <si>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</si>
  <si>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</si>
  <si>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</si>
  <si>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</si>
  <si>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</si>
  <si>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</si>
  <si>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</si>
  <si>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</si>
  <si>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</si>
  <si>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</si>
  <si>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</si>
  <si>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Rozdíl 2015</t>
  </si>
  <si>
    <t>Plnění 2015</t>
  </si>
  <si>
    <t>CM 2015</t>
  </si>
  <si>
    <t>Hosp. 2015</t>
  </si>
  <si>
    <t>Kč (tisíce)</t>
  </si>
  <si>
    <t>Rozdíly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</si>
  <si>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</si>
  <si>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</si>
  <si>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</si>
  <si>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</si>
  <si>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</si>
  <si>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</si>
  <si>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</si>
  <si>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</si>
  <si>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</si>
  <si>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</si>
  <si>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</si>
  <si>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</si>
  <si>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</si>
  <si>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</si>
  <si>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</si>
  <si>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</si>
  <si>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</si>
  <si>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</si>
  <si>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</si>
  <si>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</si>
  <si>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</si>
  <si>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</si>
  <si>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</si>
  <si>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</si>
  <si>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</si>
  <si>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</si>
  <si>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</si>
  <si>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</si>
  <si>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</si>
  <si>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</si>
  <si>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</si>
  <si>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</si>
  <si>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</si>
  <si>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</si>
  <si>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</si>
  <si>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</si>
  <si>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</si>
  <si>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</si>
  <si>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</si>
  <si>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</si>
  <si>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</si>
  <si>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</si>
  <si>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</si>
  <si>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</si>
  <si>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</si>
  <si>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</si>
  <si>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</si>
  <si>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</si>
  <si>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</si>
  <si>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</si>
  <si>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</si>
  <si>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</si>
  <si>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</si>
  <si>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</si>
  <si>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</si>
  <si>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</si>
  <si>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</si>
  <si>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</si>
  <si>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Klinika nukleární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</si>
  <si>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</si>
  <si>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</si>
  <si>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</si>
  <si>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</si>
  <si>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</si>
  <si>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</si>
  <si>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</si>
  <si>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</si>
  <si>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</si>
  <si>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 (LEK)</t>
  </si>
  <si>
    <t>50113005     léky - radiofarmaka (KNM)</t>
  </si>
  <si>
    <t>50113009     léky - RTG diagnostika ZUL (LEK)</t>
  </si>
  <si>
    <t>50113016     léky - centra (LEK)</t>
  </si>
  <si>
    <t>50113190     léky - medicinální plyny (sklad SVM)</t>
  </si>
  <si>
    <t>50114     Krevní přípravky</t>
  </si>
  <si>
    <t>50114002     krevní přípravky</t>
  </si>
  <si>
    <t>50115     Zdravotnické prostředky</t>
  </si>
  <si>
    <t>50115020     laboratorní diagnostika-LEK (Z501)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</si>
  <si>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</si>
  <si>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</si>
  <si>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</si>
  <si>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</si>
  <si>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</si>
  <si>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50115079     ZPr - internzivní péče (Z542)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</si>
  <si>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</si>
  <si>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</si>
  <si>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</si>
  <si>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</si>
  <si>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</si>
  <si>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</si>
  <si>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</si>
  <si>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</si>
  <si>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</si>
  <si>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</si>
  <si>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</si>
  <si>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</si>
  <si>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50117015     IT - spotřební materiál (sk. P37, 38, 48)</t>
  </si>
  <si>
    <t>50117020     všeob.mat. - nábytek (V30) do 1tis.</t>
  </si>
  <si>
    <t>50117023     všeob.mat. - kancel.tech. (V34) od 1tis do 2999,99</t>
  </si>
  <si>
    <t>50117024     všeob.mat. - ostatní-vyjímky (V44) od 0,01 do 999,99</t>
  </si>
  <si>
    <t>50118     Náhradní díly</t>
  </si>
  <si>
    <t>50118003     ND - ostatní techn.(OSBTK, vč.metrologa)</t>
  </si>
  <si>
    <t>50118004     ND - zdravotní techn. (OSBTK, vč.metrologa)</t>
  </si>
  <si>
    <t>50118006     ND - ZVIT (sk.B63)</t>
  </si>
  <si>
    <t>50118009     ND - ostatní technika (UTZ)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</si>
  <si>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</si>
  <si>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</si>
  <si>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</si>
  <si>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</si>
  <si>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</si>
  <si>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</si>
  <si>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</si>
  <si>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</si>
  <si>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</si>
  <si>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</si>
  <si>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</si>
  <si>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</si>
  <si>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</si>
  <si>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 - OSBTK, vč.metrologa</t>
  </si>
  <si>
    <t>51102022     opravy - Úsek inf.systémů</t>
  </si>
  <si>
    <t>51102023     opravy ostatní techniky - OSBTK, vč.metrologa</t>
  </si>
  <si>
    <t>51102024     opravy - správa budov</t>
  </si>
  <si>
    <t>51102025     opravy - hl.energetik</t>
  </si>
  <si>
    <t>51102026     opravy STA rozvodů (tel.antény) - ELSYS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</si>
  <si>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</si>
  <si>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</si>
  <si>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</si>
  <si>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</si>
  <si>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</si>
  <si>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</si>
  <si>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</si>
  <si>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</si>
  <si>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</si>
  <si>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</si>
  <si>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</si>
  <si>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</si>
  <si>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</si>
  <si>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</si>
  <si>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</si>
  <si>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</si>
  <si>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</si>
  <si>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</si>
  <si>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</si>
  <si>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</si>
  <si>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</si>
  <si>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51806007     praní prádla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</si>
  <si>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</si>
  <si>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</si>
  <si>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</si>
  <si>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</si>
  <si>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</si>
  <si>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</si>
  <si>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51874     Ostatní služby</t>
  </si>
  <si>
    <t>51874015     organ.rozvoj (certif., akred.)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</si>
  <si>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</si>
  <si>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</si>
  <si>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</si>
  <si>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</si>
  <si>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</si>
  <si>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</si>
  <si>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</si>
  <si>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</si>
  <si>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</si>
  <si>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</si>
  <si>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</si>
  <si>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</si>
  <si>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</si>
  <si>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</si>
  <si>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</si>
  <si>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</si>
  <si>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</si>
  <si>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</si>
  <si>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</si>
  <si>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</si>
  <si>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</si>
  <si>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</si>
  <si>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</si>
  <si>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</si>
  <si>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</si>
  <si>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</si>
  <si>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</si>
  <si>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</si>
  <si>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</si>
  <si>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</si>
  <si>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</si>
  <si>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</si>
  <si>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</si>
  <si>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</si>
  <si>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</si>
  <si>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</si>
  <si>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</si>
  <si>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</si>
  <si>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</si>
  <si>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</si>
  <si>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</si>
  <si>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</si>
  <si>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</si>
  <si>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</si>
  <si>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</si>
  <si>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</si>
  <si>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</si>
  <si>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</si>
  <si>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</si>
  <si>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</si>
  <si>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</si>
  <si>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</si>
  <si>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</si>
  <si>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</si>
  <si>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</si>
  <si>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</si>
  <si>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</si>
  <si>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</si>
  <si>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</si>
  <si>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</si>
  <si>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</si>
  <si>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</si>
  <si>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</si>
  <si>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ZP sled.položky  OZPI</t>
  </si>
  <si>
    <t>60229201     výkony + mater. - ZP ma výkon</t>
  </si>
  <si>
    <t>60229202     výkony pojišť.EHS, výkony za cizinci (mimo EHS)</t>
  </si>
  <si>
    <t>60229208     výkony + mater. - ZP na výkon</t>
  </si>
  <si>
    <t>60229246     PET/CT (pouze rozp.)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</si>
  <si>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</si>
  <si>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</si>
  <si>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</si>
  <si>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</si>
  <si>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60245414     tržby VZP za léky v centrech - paušál</t>
  </si>
  <si>
    <t>60245415     tržby ZP za léky v centrech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</si>
  <si>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</si>
  <si>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</si>
  <si>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</si>
  <si>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</si>
  <si>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</si>
  <si>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</si>
  <si>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</si>
  <si>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</si>
  <si>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</si>
  <si>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</si>
  <si>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</si>
  <si>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</si>
  <si>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64924     Ostatní služby - mimo zdrav.výkony  FAKTURACE</t>
  </si>
  <si>
    <t>64924449     ostatní provoz.sl.-hl.čin.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</si>
  <si>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</si>
  <si>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</si>
  <si>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</si>
  <si>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</si>
  <si>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</si>
  <si>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</si>
  <si>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</si>
  <si>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</si>
  <si>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</si>
  <si>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</si>
  <si>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</si>
  <si>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</si>
  <si>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</si>
  <si>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</si>
  <si>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</si>
  <si>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</si>
  <si>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</si>
  <si>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</si>
  <si>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</si>
  <si>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</si>
  <si>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</si>
  <si>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</si>
  <si>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</si>
  <si>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79920001     převody - agregované výkony laboratoří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</si>
  <si>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</si>
  <si>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</si>
  <si>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</si>
  <si>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</si>
  <si>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</si>
  <si>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</si>
  <si>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</si>
  <si>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</si>
  <si>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22</t>
  </si>
  <si>
    <t>KNM: Klinika nukleární medicíny</t>
  </si>
  <si>
    <t/>
  </si>
  <si>
    <t>50113001 - léky - paušál (LEK)</t>
  </si>
  <si>
    <t>50113005 - léky - radiofarmaka (KNM)</t>
  </si>
  <si>
    <t>50113009 - léky - RTG diagnostika ZUL (LEK)</t>
  </si>
  <si>
    <t>50113016 - léky - centra (LEK)</t>
  </si>
  <si>
    <t>50113190 - léky - medicinální plyny (sklad SVM)</t>
  </si>
  <si>
    <t>KNM: Klinika nukleární medicíny Celkem</t>
  </si>
  <si>
    <t>SumaKL</t>
  </si>
  <si>
    <t>2211</t>
  </si>
  <si>
    <t>KNM: lůžkové oddělení 40</t>
  </si>
  <si>
    <t>KNM: lůžkové oddělení 40 Celkem</t>
  </si>
  <si>
    <t>SumaNS</t>
  </si>
  <si>
    <t>mezeraNS</t>
  </si>
  <si>
    <t>2221</t>
  </si>
  <si>
    <t>KNM: ambulance</t>
  </si>
  <si>
    <t>KNM: ambulance Celkem</t>
  </si>
  <si>
    <t>2241</t>
  </si>
  <si>
    <t>KNM: laboratoř-SVLS</t>
  </si>
  <si>
    <t>KNM: laboratoř-SVLS Celkem</t>
  </si>
  <si>
    <t>2251</t>
  </si>
  <si>
    <t xml:space="preserve">KNM: přístr.pracoviště - PET </t>
  </si>
  <si>
    <t>KNM: přístr.pracoviště - PET  Celkem</t>
  </si>
  <si>
    <t>2294</t>
  </si>
  <si>
    <t>KNM: centrum - KNM</t>
  </si>
  <si>
    <t>KNM: centrum - KNM Celkem</t>
  </si>
  <si>
    <t>léky - paušál (LEK)</t>
  </si>
  <si>
    <t>O</t>
  </si>
  <si>
    <t>APO-IBUPROFEN 400 MG</t>
  </si>
  <si>
    <t>POR TBL FLM 100X400MG</t>
  </si>
  <si>
    <t>AQUA PRO INJECTIONE BRAUN</t>
  </si>
  <si>
    <t>INJ SOL 20X10ML-PLA</t>
  </si>
  <si>
    <t>CODEIN SLOVAKOFARMA 15MG</t>
  </si>
  <si>
    <t>TBL 10X15MG-BLISTR</t>
  </si>
  <si>
    <t>CODEIN SLOVAKOFARMA 30MG</t>
  </si>
  <si>
    <t>TBL 10X30MG-BLISTR</t>
  </si>
  <si>
    <t>P</t>
  </si>
  <si>
    <t>EUTHYROX 50</t>
  </si>
  <si>
    <t>TBL 100X50RG</t>
  </si>
  <si>
    <t>FLECTOR EP GEL</t>
  </si>
  <si>
    <t>DRM GEL 1X100GM</t>
  </si>
  <si>
    <t>DRM GEL 1X60GM</t>
  </si>
  <si>
    <t>HELICID 20 ZENTIVA</t>
  </si>
  <si>
    <t>POR CPS ETD 90X20MG</t>
  </si>
  <si>
    <t>POR CPS ETD 28X20MG</t>
  </si>
  <si>
    <t>KALIUM CHLORATUM BIOMEDICA</t>
  </si>
  <si>
    <t>POR TBLFLM100X500MG</t>
  </si>
  <si>
    <t>LETROX 50</t>
  </si>
  <si>
    <t>POR TBL NOB 100X50RG II</t>
  </si>
  <si>
    <t>LEXAURIN 1,5</t>
  </si>
  <si>
    <t>POR TBL NOB 30X1.5MG</t>
  </si>
  <si>
    <t>MAGNESII LACTICI 0,5 TBL. MEDICAMENTA</t>
  </si>
  <si>
    <t>TBL NOB 100X0,5GM</t>
  </si>
  <si>
    <t>MUCOSOLVAN LONG EFFECT</t>
  </si>
  <si>
    <t>75MG CPS PRO 20</t>
  </si>
  <si>
    <t>NASIVIN 0,01%</t>
  </si>
  <si>
    <t>NAS GTT SOL 1X5ML</t>
  </si>
  <si>
    <t>NITROGLYCERIN-SLOVAKOFARMA</t>
  </si>
  <si>
    <t>0,5MG TBL SLG 20</t>
  </si>
  <si>
    <t>OPHTHALMO-SEPTONEX</t>
  </si>
  <si>
    <t>OPH GTT SOL 1X10ML PLAST</t>
  </si>
  <si>
    <t>PARALEN 500</t>
  </si>
  <si>
    <t>POR TBL NOB 24X500MG</t>
  </si>
  <si>
    <t>PREDNISON 20 LECIVA</t>
  </si>
  <si>
    <t>TBL 20X20MG(BLISTR)</t>
  </si>
  <si>
    <t>Vitar Soda tbl.150</t>
  </si>
  <si>
    <t>neleč.</t>
  </si>
  <si>
    <t>XADOS 20 MG TABLETY</t>
  </si>
  <si>
    <t>POR TBL NOB 30X20MG</t>
  </si>
  <si>
    <t>ZOLPIDEM MYLAN</t>
  </si>
  <si>
    <t>POR TBL FLM 50X10MG</t>
  </si>
  <si>
    <t>léky - radiofarmaka (KNM)</t>
  </si>
  <si>
    <t>SODIUM IODIDE (131I) INJECTION 2035MBQ</t>
  </si>
  <si>
    <t>37-1110MBQ/ML INJ SOL 2035MBQ</t>
  </si>
  <si>
    <t>THERACAP 131 1850MBQ</t>
  </si>
  <si>
    <t>1850MBQ CPS DUR 1</t>
  </si>
  <si>
    <t>THERACAP 131 185MBQ</t>
  </si>
  <si>
    <t>185MBQ CPS DUR 1</t>
  </si>
  <si>
    <t>THERACAP 131 2500MBQ</t>
  </si>
  <si>
    <t>2500MBQ CPS DUR 1</t>
  </si>
  <si>
    <t>THERACAP 131 250MBQ</t>
  </si>
  <si>
    <t>250MBQ CPS DUR 1</t>
  </si>
  <si>
    <t>THERACAP 131 259MBQ</t>
  </si>
  <si>
    <t>259MBQ CPS DUR 1</t>
  </si>
  <si>
    <t>THERACAP 131 3700MBQ</t>
  </si>
  <si>
    <t>3700MBQ CPS DUR 1</t>
  </si>
  <si>
    <t>THERACAP 131 370MBQ</t>
  </si>
  <si>
    <t>370MBQ CPS DUR 1</t>
  </si>
  <si>
    <t>THERACAP 131 518MBQ</t>
  </si>
  <si>
    <t>518MBQ CPS DUR 1</t>
  </si>
  <si>
    <t>BETALOC ZOK</t>
  </si>
  <si>
    <t>25MG TBL PRO 100</t>
  </si>
  <si>
    <t>DITHIADEN</t>
  </si>
  <si>
    <t>INJ 10X2ML</t>
  </si>
  <si>
    <t>HEPARIN LECIVA</t>
  </si>
  <si>
    <t>INJ 1X10ML/50KU</t>
  </si>
  <si>
    <t>CHLORID SODNÝ 0,9% BRAUN</t>
  </si>
  <si>
    <t>INF SOL 20X100MLPELAH</t>
  </si>
  <si>
    <t>INF SOL 10X250MLPELAH</t>
  </si>
  <si>
    <t>KL BARVA NA  DETI 20 g</t>
  </si>
  <si>
    <t>KL KAPSLE</t>
  </si>
  <si>
    <t>MS BENZINUM ZASOBNI</t>
  </si>
  <si>
    <t>UN 3295</t>
  </si>
  <si>
    <t>SEPTONEX</t>
  </si>
  <si>
    <t>SPR 1X45ML</t>
  </si>
  <si>
    <t>BRAIN-SPECT KIT 3</t>
  </si>
  <si>
    <t>0,3MG RAD KIT 3</t>
  </si>
  <si>
    <t>DATSCAN 74MBQ</t>
  </si>
  <si>
    <t>74MBQ/ML INJ SOL 1X2,5ML</t>
  </si>
  <si>
    <t>DRYTEC 6GBQ</t>
  </si>
  <si>
    <t>2,5-100GBQ RAD GEN 6GBQ</t>
  </si>
  <si>
    <t>DRYTEC 9GBQ</t>
  </si>
  <si>
    <t>2,5-100GBQ RAD GEN 9GBQ</t>
  </si>
  <si>
    <t>GALLIUM(GA 67)CITRATE INJECTION 1X2,2ML</t>
  </si>
  <si>
    <t>37MBQ/ML INJ SOL 1X2,2ML</t>
  </si>
  <si>
    <t>INDIUM (IN111) OXINATE 37MBQ</t>
  </si>
  <si>
    <t>37MBQ/ML RAD PRE SOL 1X1ML+1X3ML</t>
  </si>
  <si>
    <t>KRYPTOSCAN 74MBQ</t>
  </si>
  <si>
    <t>74-2735MBQ RAD GEN 74MBQ</t>
  </si>
  <si>
    <t>LEUCO-SCINT KIT 3</t>
  </si>
  <si>
    <t>0,18MG RAD KIT 3+3+3+MAT</t>
  </si>
  <si>
    <t>MACRO-ALBUMON KIT 6</t>
  </si>
  <si>
    <t>2MG RAD KIT 6</t>
  </si>
  <si>
    <t>MIBG(I123)INJECTION 1X4ML</t>
  </si>
  <si>
    <t>74MBQ/ML INJ SOL 1X4ML</t>
  </si>
  <si>
    <t>MIBG(I123)INJECTION 1X5ML</t>
  </si>
  <si>
    <t>74MBQ/ML INJ SOL 1X5ML</t>
  </si>
  <si>
    <t>MYOVIEW 5</t>
  </si>
  <si>
    <t>230MCG RAD KIT 5</t>
  </si>
  <si>
    <t>NANO-ALBUMON KIT 3</t>
  </si>
  <si>
    <t>1MG RAD KIT 3</t>
  </si>
  <si>
    <t>RADIONUKLIDOVÝ GENERÁTOR 81RB/81MKR 74MBQ</t>
  </si>
  <si>
    <t>18-740MBQ RAD GEN 74MBQ</t>
  </si>
  <si>
    <t>ROTOP-EHIDA 2</t>
  </si>
  <si>
    <t>20MG RAD KIT 5X20MG</t>
  </si>
  <si>
    <t>TECHNESCAN DMSA</t>
  </si>
  <si>
    <t>1,2MG RAD KIT 5</t>
  </si>
  <si>
    <t>TECHNESCAN DTPA</t>
  </si>
  <si>
    <t>20,5MG RAD KIT 5</t>
  </si>
  <si>
    <t>TECHNESCAN HDP</t>
  </si>
  <si>
    <t>3MG RAD KIT 5</t>
  </si>
  <si>
    <t>TECHNESCAN MAG 3</t>
  </si>
  <si>
    <t>1MG RAD KIT 5</t>
  </si>
  <si>
    <t>TECHNESCAN SESTAMIBI</t>
  </si>
  <si>
    <t>TEKTROTYD</t>
  </si>
  <si>
    <t>20MCG RAD KIT 1+1</t>
  </si>
  <si>
    <t>ULTRA TECHNEKOW FM 10,75GBQ</t>
  </si>
  <si>
    <t>2,15-43,00GBQ RAD GEN 10,75GBQ</t>
  </si>
  <si>
    <t>ULTRA TECHNEKOW FM 6,45GBQ</t>
  </si>
  <si>
    <t>2,15-43,00GBQ RAD GEN 6,45GBQ</t>
  </si>
  <si>
    <t>ULTRA TECHNEKOW FM 8,6GBQ</t>
  </si>
  <si>
    <t>2,15-43,00GBQ RAD GEN 8,6GBQ</t>
  </si>
  <si>
    <t>YTTRIUM (90Y) COLLOID SUSPENSION 296MBQ</t>
  </si>
  <si>
    <t>37-370MBQ/ML INJ SUS 296MBQ</t>
  </si>
  <si>
    <t>YTTRIUM (90Y) COLLOID SUSPENSION 740MBQ</t>
  </si>
  <si>
    <t>37-370MBQ/ML INJ SUS 740MBQ</t>
  </si>
  <si>
    <t>léky - RTG diagnostika ZUL (LEK)</t>
  </si>
  <si>
    <t>RAPISCAN 400 MCG</t>
  </si>
  <si>
    <t>INJ SOL 1X5ML</t>
  </si>
  <si>
    <t>0.9% W/V SODIUM CHLORIDE I.V.</t>
  </si>
  <si>
    <t>INJ 20X10ML</t>
  </si>
  <si>
    <t>ADRENALIN LECIVA</t>
  </si>
  <si>
    <t>INJ 5X1ML/1MG</t>
  </si>
  <si>
    <t>ARDEAOSMOSOL MA 20</t>
  </si>
  <si>
    <t>200G/L INF SOL 10X200ML</t>
  </si>
  <si>
    <t xml:space="preserve">BUSCOPAN </t>
  </si>
  <si>
    <t>INJ 5X1ML/20MG</t>
  </si>
  <si>
    <t>DIAZEPAM SLOVAKOFARMA</t>
  </si>
  <si>
    <t>5MG TBL NOB 20(2X10)</t>
  </si>
  <si>
    <t>INJ SOL 100X20ML II</t>
  </si>
  <si>
    <t>INF SOL 10X500MLPELAH</t>
  </si>
  <si>
    <t>INF SOL 10X1000MLPLAH</t>
  </si>
  <si>
    <t>MABRON</t>
  </si>
  <si>
    <t>INJ SOL 5X2ML</t>
  </si>
  <si>
    <t>MESOCAIN</t>
  </si>
  <si>
    <t>INJ 10X10ML 1%</t>
  </si>
  <si>
    <t>NITROMINT 2.6MG</t>
  </si>
  <si>
    <t>TBL RET 60X2.6MG</t>
  </si>
  <si>
    <t>NOVORAPID 100 U/ML</t>
  </si>
  <si>
    <t>INJ SOL 1X10ML</t>
  </si>
  <si>
    <t>STADALAX</t>
  </si>
  <si>
    <t>POR TBL OBD 20X5MG</t>
  </si>
  <si>
    <t>VENTOLIN INHALER N</t>
  </si>
  <si>
    <t>INHSUSPSS200X100RG</t>
  </si>
  <si>
    <t>3-[18F] FLT, INJ 2,5GBQ</t>
  </si>
  <si>
    <t>1-8GBQ INJ SOL 2GBQ</t>
  </si>
  <si>
    <t>FLUDEOXYGLUCOSE (18F) BIONT 5 GBQ</t>
  </si>
  <si>
    <t>200-2200MBQ/ML INJ SOL 5GBQ</t>
  </si>
  <si>
    <t>FLUDEOXYGLUKOSA INJ. 2GBQ</t>
  </si>
  <si>
    <t>100-1500MBQ/ML INJ SOL 2GBQ</t>
  </si>
  <si>
    <t>FLUDEOXYGLUKOSA INJ. 3GBQ</t>
  </si>
  <si>
    <t>100-1500MBQ/ML INJ SOL 3GBQ</t>
  </si>
  <si>
    <t>FLUDEOXYGLUKOSA INJ. 4GBQ</t>
  </si>
  <si>
    <t>100-1500MBQ/ML INJ SOL 4GBQ</t>
  </si>
  <si>
    <t>FLUDEOXYGLUKOSA INJ. 5GBQ</t>
  </si>
  <si>
    <t>100-1500MBQ/ML INJ SOL 5GBQ</t>
  </si>
  <si>
    <t>FLUDEOXYGLUKOSA INJ. 6GBQ</t>
  </si>
  <si>
    <t>100-1500MBQ/ML INJ SOL 6GBQ</t>
  </si>
  <si>
    <t>FLUDEOXYGLUKOSA INJ. 7GBQ</t>
  </si>
  <si>
    <t>100-1500MBQ/ML INJ SOL 7GBQ</t>
  </si>
  <si>
    <t xml:space="preserve">IASOdopa (18F) 1,2GBQ </t>
  </si>
  <si>
    <t>1,2GBQ INJ SOL</t>
  </si>
  <si>
    <t>IASOCHOLINE 1GBQ (15ML)</t>
  </si>
  <si>
    <t>1GBQ/ML INJ SOL 0,5-15ML (15ML)</t>
  </si>
  <si>
    <t>ULTRAVIST 370 MG/ML</t>
  </si>
  <si>
    <t>INJ SOL 1X200ML</t>
  </si>
  <si>
    <t>INJ SOL 8X500ML</t>
  </si>
  <si>
    <t>INJ SOL 10X100ML</t>
  </si>
  <si>
    <t>léky - centra (LEK)</t>
  </si>
  <si>
    <t>THYROGEN 0.9 MG</t>
  </si>
  <si>
    <t>INJ PLV SOL 2X0.9MG</t>
  </si>
  <si>
    <t>2211 - KNM: lůžkové oddělení 40</t>
  </si>
  <si>
    <t>2251 - KNM: přístr.pracoviště - PET</t>
  </si>
  <si>
    <t>N05CF02 - ZOLPIDEM</t>
  </si>
  <si>
    <t>R03AC02 - SALBUTAMOL</t>
  </si>
  <si>
    <t>R05CB06 - AMBROXOL</t>
  </si>
  <si>
    <t>A10AB05 - INSULIN ASPART</t>
  </si>
  <si>
    <t>H03AA01 - SODNÁ SŮL LEVOTHYROXINU</t>
  </si>
  <si>
    <t>H03AA01</t>
  </si>
  <si>
    <t>187425</t>
  </si>
  <si>
    <t>LETROX</t>
  </si>
  <si>
    <t>50MCG TBL NOB 100</t>
  </si>
  <si>
    <t>69189</t>
  </si>
  <si>
    <t>EUTHYROX</t>
  </si>
  <si>
    <t>50MCG TBL NOB 100 II</t>
  </si>
  <si>
    <t>N05CF02</t>
  </si>
  <si>
    <t>146899</t>
  </si>
  <si>
    <t>10MG TBL FLM 50</t>
  </si>
  <si>
    <t>R05CB06</t>
  </si>
  <si>
    <t>223148</t>
  </si>
  <si>
    <t>A10AB05</t>
  </si>
  <si>
    <t>26786</t>
  </si>
  <si>
    <t>NOVORAPID</t>
  </si>
  <si>
    <t>100U/ML INJ SOL 1X10ML</t>
  </si>
  <si>
    <t>R03AC02</t>
  </si>
  <si>
    <t>31934</t>
  </si>
  <si>
    <t>100MCG/DÁV INH SUS PSS 200DÁV</t>
  </si>
  <si>
    <t>Přehled plnění pozitivního listu - spotřeba léčivých přípravků - orientační přehled</t>
  </si>
  <si>
    <t>22 - Klinika nukleární medicíny</t>
  </si>
  <si>
    <t>2211 - lůžkové oddělení 40</t>
  </si>
  <si>
    <t>2221 - ambulance</t>
  </si>
  <si>
    <t xml:space="preserve">2251 - přístr.pracoviště - PET </t>
  </si>
  <si>
    <t>2294 - centrum - KNM</t>
  </si>
  <si>
    <t>Klinika nukleární medicíny</t>
  </si>
  <si>
    <t>HVLP</t>
  </si>
  <si>
    <t>89301221</t>
  </si>
  <si>
    <t>Standardní lůžková péče Celkem</t>
  </si>
  <si>
    <t>89301222</t>
  </si>
  <si>
    <t>Všeobecná ambulance Celkem</t>
  </si>
  <si>
    <t>Klinika nukleární medicíny Celkem</t>
  </si>
  <si>
    <t>* Legenda</t>
  </si>
  <si>
    <t>DIAPZT = Pomůcky pro diabetiky, jejichž název začíná slovem "Pumpa"</t>
  </si>
  <si>
    <t>Budíková Miroslava</t>
  </si>
  <si>
    <t>Buriánková Eva</t>
  </si>
  <si>
    <t>Dočkalová Eva</t>
  </si>
  <si>
    <t>Formánek Radim</t>
  </si>
  <si>
    <t>Henzlová Lenka</t>
  </si>
  <si>
    <t>Ičová Veronika</t>
  </si>
  <si>
    <t>Kamínek Milan</t>
  </si>
  <si>
    <t>Koranda Pavel</t>
  </si>
  <si>
    <t>Metelková Iva</t>
  </si>
  <si>
    <t>Polzerová Hana</t>
  </si>
  <si>
    <t>Quinn Libuše</t>
  </si>
  <si>
    <t>AZITHROMYCIN</t>
  </si>
  <si>
    <t>45011</t>
  </si>
  <si>
    <t>AZITROMYCIN SANDOZ</t>
  </si>
  <si>
    <t>500MG TBL FLM 6</t>
  </si>
  <si>
    <t>DESLORATADIN</t>
  </si>
  <si>
    <t>28812</t>
  </si>
  <si>
    <t>AERIUS</t>
  </si>
  <si>
    <t>5MG POR TBL DIS 90</t>
  </si>
  <si>
    <t>DIOSMIN, KOMBINACE</t>
  </si>
  <si>
    <t>132908</t>
  </si>
  <si>
    <t>DETRALEX</t>
  </si>
  <si>
    <t>500MG TBL FLM 120</t>
  </si>
  <si>
    <t>JINÁ STŘEVNÍ ANTIINFEKTIVA</t>
  </si>
  <si>
    <t>2818</t>
  </si>
  <si>
    <t>ENDIARON</t>
  </si>
  <si>
    <t>250MG TBL FLM 20</t>
  </si>
  <si>
    <t>KYSELINA ACETYLSALICYLOVÁ</t>
  </si>
  <si>
    <t>203564</t>
  </si>
  <si>
    <t>ANOPYRIN</t>
  </si>
  <si>
    <t>100MG TBL NOB 100</t>
  </si>
  <si>
    <t>188848</t>
  </si>
  <si>
    <t>STACYL</t>
  </si>
  <si>
    <t>100MG TBL ENT 60 I</t>
  </si>
  <si>
    <t>NIFUROXAZID</t>
  </si>
  <si>
    <t>214593</t>
  </si>
  <si>
    <t>ERCEFURYL 200 MG CPS.</t>
  </si>
  <si>
    <t>200MG CPS DUR 14</t>
  </si>
  <si>
    <t>NIMESULID</t>
  </si>
  <si>
    <t>12892</t>
  </si>
  <si>
    <t>AULIN</t>
  </si>
  <si>
    <t>100MG TBL NOB 30</t>
  </si>
  <si>
    <t>OMEPRAZOL</t>
  </si>
  <si>
    <t>115317</t>
  </si>
  <si>
    <t>20MG CPS ETD 28 II</t>
  </si>
  <si>
    <t>25365</t>
  </si>
  <si>
    <t>20MG CPS ETD 28 I</t>
  </si>
  <si>
    <t>25366</t>
  </si>
  <si>
    <t>20MG CPS ETD 90 I</t>
  </si>
  <si>
    <t>PERINDOPRIL</t>
  </si>
  <si>
    <t>101211</t>
  </si>
  <si>
    <t>PRESTARIUM NEO</t>
  </si>
  <si>
    <t>5MG TBL FLM 90(3X30)</t>
  </si>
  <si>
    <t>PERINDOPRIL A DIURETIKA</t>
  </si>
  <si>
    <t>122690</t>
  </si>
  <si>
    <t>PRESTARIUM NEO COMBI</t>
  </si>
  <si>
    <t>5MG/1,25MG TBL FLM 90(3X30)</t>
  </si>
  <si>
    <t>PREDNISON</t>
  </si>
  <si>
    <t>2963</t>
  </si>
  <si>
    <t>PREDNISON LÉČIVA</t>
  </si>
  <si>
    <t>20MG TBL NOB 20</t>
  </si>
  <si>
    <t>RAMIPRIL</t>
  </si>
  <si>
    <t>56983</t>
  </si>
  <si>
    <t>TRITACE</t>
  </si>
  <si>
    <t>5MG TBL NOB 100</t>
  </si>
  <si>
    <t>THIAMAZOL</t>
  </si>
  <si>
    <t>87149</t>
  </si>
  <si>
    <t>THYROZOL</t>
  </si>
  <si>
    <t>ZOLPIDEM</t>
  </si>
  <si>
    <t>SODNÁ SŮL LEVOTHYROXINU</t>
  </si>
  <si>
    <t>147454</t>
  </si>
  <si>
    <t>88MCG TBL NOB 100 II</t>
  </si>
  <si>
    <t>147458</t>
  </si>
  <si>
    <t>112MCG TBL NOB 100 II</t>
  </si>
  <si>
    <t>147462</t>
  </si>
  <si>
    <t>200MCG TBL NOB 100 II</t>
  </si>
  <si>
    <t>147466</t>
  </si>
  <si>
    <t>137MCG TBL NOB 100 II</t>
  </si>
  <si>
    <t>169714</t>
  </si>
  <si>
    <t>125MCG TBL NOB 100</t>
  </si>
  <si>
    <t>172044</t>
  </si>
  <si>
    <t>150MCG TBL NOB 100</t>
  </si>
  <si>
    <t>184245</t>
  </si>
  <si>
    <t>75MCG TBL NOB 100</t>
  </si>
  <si>
    <t>187427</t>
  </si>
  <si>
    <t>100MCG TBL NOB 100</t>
  </si>
  <si>
    <t>46692</t>
  </si>
  <si>
    <t>75MCG TBL NOB 100 II</t>
  </si>
  <si>
    <t>46694</t>
  </si>
  <si>
    <t>125MCG TBL NOB 100 II</t>
  </si>
  <si>
    <t>69191</t>
  </si>
  <si>
    <t>150MCG TBL NOB 100 II</t>
  </si>
  <si>
    <t>97186</t>
  </si>
  <si>
    <t>100MCG TBL NOB 100 I</t>
  </si>
  <si>
    <t>SODNÁ SŮL LIOTHYRONINU</t>
  </si>
  <si>
    <t>185376</t>
  </si>
  <si>
    <t>CYNOMEL</t>
  </si>
  <si>
    <t>0,025MG TBL NOB 30</t>
  </si>
  <si>
    <t>ACEBUTOLOL</t>
  </si>
  <si>
    <t>80058</t>
  </si>
  <si>
    <t>SECTRAL</t>
  </si>
  <si>
    <t>400MG TBL FLM 30</t>
  </si>
  <si>
    <t>CETIRIZIN</t>
  </si>
  <si>
    <t>5496</t>
  </si>
  <si>
    <t>ZODAC</t>
  </si>
  <si>
    <t>10MG TBL FLM 60</t>
  </si>
  <si>
    <t>99600</t>
  </si>
  <si>
    <t>10MG TBL FLM 90</t>
  </si>
  <si>
    <t>28839</t>
  </si>
  <si>
    <t>0,5MG/ML POR SOL 120ML+LŽ</t>
  </si>
  <si>
    <t>DIKLOFENAK</t>
  </si>
  <si>
    <t>125121</t>
  </si>
  <si>
    <t>APO-DICLO SR 100</t>
  </si>
  <si>
    <t>100MG TBL RET 30</t>
  </si>
  <si>
    <t>ERDOSTEIN</t>
  </si>
  <si>
    <t>47033</t>
  </si>
  <si>
    <t>ERDOMED</t>
  </si>
  <si>
    <t>35MG/ML POR PLV SUS 100ML</t>
  </si>
  <si>
    <t>FENOFIBRÁT</t>
  </si>
  <si>
    <t>23518</t>
  </si>
  <si>
    <t>FENOFIX</t>
  </si>
  <si>
    <t>267MG CPS DUR 90</t>
  </si>
  <si>
    <t>GESTODEN A ETHINYLESTRADIOL</t>
  </si>
  <si>
    <t>97557</t>
  </si>
  <si>
    <t>LINDYNETTE 20</t>
  </si>
  <si>
    <t>75MCG/20MCG TBL OBD 3X21</t>
  </si>
  <si>
    <t>115716</t>
  </si>
  <si>
    <t>JINÁ ANTIBIOTIKA PRO LOKÁLNÍ APLIKACI</t>
  </si>
  <si>
    <t>1066</t>
  </si>
  <si>
    <t>FRAMYKOIN</t>
  </si>
  <si>
    <t>250IU/G+5,2MG/G UNG 10G</t>
  </si>
  <si>
    <t>KYSELINA URSODEOXYCHOLOVÁ</t>
  </si>
  <si>
    <t>13808</t>
  </si>
  <si>
    <t>URSOSAN</t>
  </si>
  <si>
    <t>250MG CPS DUR 100 I</t>
  </si>
  <si>
    <t>12895</t>
  </si>
  <si>
    <t>100MG POR GRA SUS 30 I</t>
  </si>
  <si>
    <t>SILYMARIN</t>
  </si>
  <si>
    <t>19571</t>
  </si>
  <si>
    <t>LAGOSA</t>
  </si>
  <si>
    <t>TBL OBD 100</t>
  </si>
  <si>
    <t>TRIAMCINOLON</t>
  </si>
  <si>
    <t>2828</t>
  </si>
  <si>
    <t>TRIAMCINOLON LÉČIVA CRM</t>
  </si>
  <si>
    <t>1MG/G CRM 10G</t>
  </si>
  <si>
    <t>PERINDOPRIL A BISOPROLOL</t>
  </si>
  <si>
    <t>213255</t>
  </si>
  <si>
    <t>COSYREL</t>
  </si>
  <si>
    <t>5MG/5MG TBL FLM 30</t>
  </si>
  <si>
    <t>BISOPROLOL</t>
  </si>
  <si>
    <t>218835</t>
  </si>
  <si>
    <t>CONCOR 5</t>
  </si>
  <si>
    <t>5MG TBL FLM 100</t>
  </si>
  <si>
    <t>HYDROKORTISON A ANTIBIOTIKA</t>
  </si>
  <si>
    <t>173196</t>
  </si>
  <si>
    <t>PIMAFUCORT</t>
  </si>
  <si>
    <t>10MG/G+10MG/G+3,5MG/G CRM 15G</t>
  </si>
  <si>
    <t>MEDROXYPROGESTERON A ESTROGEN</t>
  </si>
  <si>
    <t>14628</t>
  </si>
  <si>
    <t>DIVINA</t>
  </si>
  <si>
    <t>2MG+2MG/10MG TBL NOB 3X21</t>
  </si>
  <si>
    <t>PITOFENON A ANALGETIKA</t>
  </si>
  <si>
    <t>50335</t>
  </si>
  <si>
    <t>ALGIFEN NEO</t>
  </si>
  <si>
    <t>500MG/ML+5MG/ML POR GTT SOL 1X25ML</t>
  </si>
  <si>
    <t>88708</t>
  </si>
  <si>
    <t>ALGIFEN</t>
  </si>
  <si>
    <t>500MG/5,25MG/0,1MG TBL NOB 20</t>
  </si>
  <si>
    <t>PREDNISOLON A ANTISEPTIKA</t>
  </si>
  <si>
    <t>16467</t>
  </si>
  <si>
    <t>IMACORT</t>
  </si>
  <si>
    <t>10MG/G+2,5MG/G+5MG/G CRM 20G</t>
  </si>
  <si>
    <t>198058</t>
  </si>
  <si>
    <t>SANVAL</t>
  </si>
  <si>
    <t>10MG TBL FLM 100</t>
  </si>
  <si>
    <t>DIENOGEST A ETHINYLESTRADIOL</t>
  </si>
  <si>
    <t>132824</t>
  </si>
  <si>
    <t>BONADEA</t>
  </si>
  <si>
    <t>2MG/0,03MG TBL FLM 3X21</t>
  </si>
  <si>
    <t>ITOPRIDUM</t>
  </si>
  <si>
    <t>166760</t>
  </si>
  <si>
    <t>KINITO</t>
  </si>
  <si>
    <t>50MG TBL FLM 100(10X10)</t>
  </si>
  <si>
    <t>LEVOCETIRIZIN</t>
  </si>
  <si>
    <t>124346</t>
  </si>
  <si>
    <t>CEZERA</t>
  </si>
  <si>
    <t>5MG TBL FLM 90 I</t>
  </si>
  <si>
    <t>ALPRAZOLAM</t>
  </si>
  <si>
    <t>6618</t>
  </si>
  <si>
    <t>NEUROL</t>
  </si>
  <si>
    <t>0,5MG TBL NOB 30</t>
  </si>
  <si>
    <t>91788</t>
  </si>
  <si>
    <t>0,25MG TBL NOB 30</t>
  </si>
  <si>
    <t>BROMAZEPAM</t>
  </si>
  <si>
    <t>88219</t>
  </si>
  <si>
    <t>LEXAURIN</t>
  </si>
  <si>
    <t>3MG TBL NOB 30</t>
  </si>
  <si>
    <t>CEFUROXIM</t>
  </si>
  <si>
    <t>47728</t>
  </si>
  <si>
    <t>ZINNAT</t>
  </si>
  <si>
    <t>500MG TBL FLM 14</t>
  </si>
  <si>
    <t>168836</t>
  </si>
  <si>
    <t>DASSELTA</t>
  </si>
  <si>
    <t>5MG TBL FLM 30</t>
  </si>
  <si>
    <t>CHOLEKALCIFEROL</t>
  </si>
  <si>
    <t>12023</t>
  </si>
  <si>
    <t>VIGANTOL</t>
  </si>
  <si>
    <t>0,5MG/ML POR GTT SOL 1X10ML</t>
  </si>
  <si>
    <t>LANSOPRAZOL</t>
  </si>
  <si>
    <t>17122</t>
  </si>
  <si>
    <t>LANZUL</t>
  </si>
  <si>
    <t>30MG CPS DUR 56</t>
  </si>
  <si>
    <t>32720</t>
  </si>
  <si>
    <t>XYZAL</t>
  </si>
  <si>
    <t>5MG TBL FLM 50</t>
  </si>
  <si>
    <t>215606</t>
  </si>
  <si>
    <t>VÁPNÍK, KOMBINACE S VITAMINEM D A/NEBO JINÝMI LÉČIVY</t>
  </si>
  <si>
    <t>215744</t>
  </si>
  <si>
    <t>KOMBI-KALZ 1000/880</t>
  </si>
  <si>
    <t>1000MG/880IU POR GRA SOL SCC 30</t>
  </si>
  <si>
    <t>221061</t>
  </si>
  <si>
    <t>STILNOX</t>
  </si>
  <si>
    <t>10MG TBL FLM 28</t>
  </si>
  <si>
    <t>HOŘČÍK (KOMBINACE RŮZNÝCH SOLÍ)</t>
  </si>
  <si>
    <t>215978</t>
  </si>
  <si>
    <t>MAGNOSOLV</t>
  </si>
  <si>
    <t>365MG POR GRA SOL SCC 30</t>
  </si>
  <si>
    <t>ATORVASTATIN</t>
  </si>
  <si>
    <t>93016</t>
  </si>
  <si>
    <t>SORTIS</t>
  </si>
  <si>
    <t>20MG TBL FLM 30</t>
  </si>
  <si>
    <t>14075</t>
  </si>
  <si>
    <t>500MG TBL FLM 60</t>
  </si>
  <si>
    <t>201970</t>
  </si>
  <si>
    <t>PAMYCON NA PŘÍPRAVU KAPEK</t>
  </si>
  <si>
    <t>33000IU/2500IU DRM PLV SOL 1</t>
  </si>
  <si>
    <t>KALCITRIOL</t>
  </si>
  <si>
    <t>14937</t>
  </si>
  <si>
    <t>ROCALTROL</t>
  </si>
  <si>
    <t>0,25MCG CPS MOL 30</t>
  </si>
  <si>
    <t>93015</t>
  </si>
  <si>
    <t>DIAZEPAM</t>
  </si>
  <si>
    <t>2477</t>
  </si>
  <si>
    <t>EZETIMIB</t>
  </si>
  <si>
    <t>189181</t>
  </si>
  <si>
    <t>EZEN</t>
  </si>
  <si>
    <t>10MG TBL NOB 90</t>
  </si>
  <si>
    <t>KLARITHROMYCIN</t>
  </si>
  <si>
    <t>216199</t>
  </si>
  <si>
    <t>KLACID</t>
  </si>
  <si>
    <t>216186</t>
  </si>
  <si>
    <t>KLACID SR</t>
  </si>
  <si>
    <t>500MG TBL RET 14</t>
  </si>
  <si>
    <t>KODEIN</t>
  </si>
  <si>
    <t>56992</t>
  </si>
  <si>
    <t>CODEIN SLOVAKOFARMA</t>
  </si>
  <si>
    <t>15MG TBL NOB 10</t>
  </si>
  <si>
    <t>62806</t>
  </si>
  <si>
    <t>0,5MG/ML POR SOL 1X200ML</t>
  </si>
  <si>
    <t>NADROPARIN</t>
  </si>
  <si>
    <t>213494</t>
  </si>
  <si>
    <t>FRAXIPARINE</t>
  </si>
  <si>
    <t>9500IU/ML INJ SOL ISP 10X0,4ML</t>
  </si>
  <si>
    <t>195336</t>
  </si>
  <si>
    <t>OMEPRAZOL FARMAX</t>
  </si>
  <si>
    <t>20MG CPS ETD 98</t>
  </si>
  <si>
    <t>TOBRAMYCIN</t>
  </si>
  <si>
    <t>86264</t>
  </si>
  <si>
    <t>TOBREX</t>
  </si>
  <si>
    <t>3MG/ML OPH GTT SOL 1X5ML</t>
  </si>
  <si>
    <t>93207</t>
  </si>
  <si>
    <t>3MG/G OPH UNG 3,5G</t>
  </si>
  <si>
    <t>164888</t>
  </si>
  <si>
    <t>CALTRATE 600 MG/400 IU D3 POTAHOVANÁ TABLETA</t>
  </si>
  <si>
    <t>600MG/400IU TBL FLM 90</t>
  </si>
  <si>
    <t>WARFARIN</t>
  </si>
  <si>
    <t>94114</t>
  </si>
  <si>
    <t>WARFARIN ORION</t>
  </si>
  <si>
    <t>158692</t>
  </si>
  <si>
    <t>BISOPROLOL MYLAN</t>
  </si>
  <si>
    <t>CHLORID DRASELNÝ</t>
  </si>
  <si>
    <t>17189</t>
  </si>
  <si>
    <t>500MG TBL ENT 100</t>
  </si>
  <si>
    <t>KETOPROFEN</t>
  </si>
  <si>
    <t>76653</t>
  </si>
  <si>
    <t>KETONAL FORTE</t>
  </si>
  <si>
    <t>100MG TBL FLM 20</t>
  </si>
  <si>
    <t>METOPROLOL</t>
  </si>
  <si>
    <t>32225</t>
  </si>
  <si>
    <t>25MG TBL PRO 28</t>
  </si>
  <si>
    <t>17187</t>
  </si>
  <si>
    <t>NIMESIL</t>
  </si>
  <si>
    <t>100MG POR GRA SUS 30</t>
  </si>
  <si>
    <t>NORETHISTERON A ESTROGEN</t>
  </si>
  <si>
    <t>96382</t>
  </si>
  <si>
    <t>TRISEQUENS</t>
  </si>
  <si>
    <t>2MG+2MG/1MG+1MG TBL FLM 1X28</t>
  </si>
  <si>
    <t>NORFLOXACIN</t>
  </si>
  <si>
    <t>93465</t>
  </si>
  <si>
    <t>NOLICIN</t>
  </si>
  <si>
    <t>400MG TBL FLM 20</t>
  </si>
  <si>
    <t>157254</t>
  </si>
  <si>
    <t>OMEPRAZOL ACTAVIS</t>
  </si>
  <si>
    <t>20MG CPS ETD 30</t>
  </si>
  <si>
    <t>AMOXICILIN A  INHIBITOR BETA-LAKTAMASY</t>
  </si>
  <si>
    <t>132654</t>
  </si>
  <si>
    <t>AMOKSIKLAV 1 G</t>
  </si>
  <si>
    <t>875MG/125MG TBL FLM 14</t>
  </si>
  <si>
    <t>ACIKLOVIR</t>
  </si>
  <si>
    <t>155938</t>
  </si>
  <si>
    <t>HERPESIN 200</t>
  </si>
  <si>
    <t>200MG TBL NOB 25</t>
  </si>
  <si>
    <t>PSEUDOEFEDRIN, KOMBINACE</t>
  </si>
  <si>
    <t>216104</t>
  </si>
  <si>
    <t>CLARINASE REPETABS</t>
  </si>
  <si>
    <t>5MG/120MG TBL PRO 14</t>
  </si>
  <si>
    <t>RAMIPRIL A DIURETIKA</t>
  </si>
  <si>
    <t>125099</t>
  </si>
  <si>
    <t>TRITAZIDE</t>
  </si>
  <si>
    <t>5MG/25MG TBL NOB 28</t>
  </si>
  <si>
    <t>45010</t>
  </si>
  <si>
    <t>500MG TBL FLM 3</t>
  </si>
  <si>
    <t>132723</t>
  </si>
  <si>
    <t>TIZANIDIN</t>
  </si>
  <si>
    <t>16052</t>
  </si>
  <si>
    <t>SIRDALUD</t>
  </si>
  <si>
    <t>4MG TBL NOB 30</t>
  </si>
  <si>
    <t>16285</t>
  </si>
  <si>
    <t>10MG TBL FLM 10</t>
  </si>
  <si>
    <t>Všeobecná ambulance</t>
  </si>
  <si>
    <t>Standardní lůžková péče</t>
  </si>
  <si>
    <t>Preskripce a záchyt receptů a poukazů - orientační přehled</t>
  </si>
  <si>
    <t>Přehled plnění pozitivního listu (PL) - 
   preskripce léčivých přípravků dle objemu Kč mimo PL</t>
  </si>
  <si>
    <t>C10AX09 - EZETIMIB</t>
  </si>
  <si>
    <t>C10AB05 - FENOFIBRÁT</t>
  </si>
  <si>
    <t>C10AA05 - ATORVASTATIN</t>
  </si>
  <si>
    <t>J01DC02 - CEFUROXIM</t>
  </si>
  <si>
    <t>R06AX27 - DESLORATADIN</t>
  </si>
  <si>
    <t>B01AA03 - WARFARIN</t>
  </si>
  <si>
    <t>C07AB07 - BISOPROLOL</t>
  </si>
  <si>
    <t>C09BA05 - RAMIPRIL A DIURETIKA</t>
  </si>
  <si>
    <t>C09AA05 - RAMIPRIL</t>
  </si>
  <si>
    <t>A02BC03 - LANSOPRAZOL</t>
  </si>
  <si>
    <t>C07AB02 - METOPROLOL</t>
  </si>
  <si>
    <t>R06AE07 - CETIRIZIN</t>
  </si>
  <si>
    <t>C09AA04 - PERINDOPRIL</t>
  </si>
  <si>
    <t>A03FA07 - ITOPRIDUM</t>
  </si>
  <si>
    <t>B01AB06 - NADROPARIN</t>
  </si>
  <si>
    <t>N05BA12 - ALPRAZOLAM</t>
  </si>
  <si>
    <t>J01FA10 - AZITHROMYCIN</t>
  </si>
  <si>
    <t>C09AA04</t>
  </si>
  <si>
    <t>C09AA05</t>
  </si>
  <si>
    <t>J01FA10</t>
  </si>
  <si>
    <t>R06AX27</t>
  </si>
  <si>
    <t>C10AA05</t>
  </si>
  <si>
    <t>C10AB05</t>
  </si>
  <si>
    <t>R06AE07</t>
  </si>
  <si>
    <t>C07AB07</t>
  </si>
  <si>
    <t>A03FA07</t>
  </si>
  <si>
    <t>C09BA05</t>
  </si>
  <si>
    <t>A02BC03</t>
  </si>
  <si>
    <t>J01DC02</t>
  </si>
  <si>
    <t>N05BA12</t>
  </si>
  <si>
    <t>B01AA03</t>
  </si>
  <si>
    <t>B01AB06</t>
  </si>
  <si>
    <t>C10AX09</t>
  </si>
  <si>
    <t>C07AB02</t>
  </si>
  <si>
    <t>Přehled plnění PL - Preskripce léčivých přípravků - orientační přehled</t>
  </si>
  <si>
    <t>50115020 - laboratorní diagnostika-LEK (Z501)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</si>
  <si>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</si>
  <si>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</si>
  <si>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</si>
  <si>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</si>
  <si>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</si>
  <si>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50115079 - ZPr - internzivní péče (Z542)</t>
  </si>
  <si>
    <t>50115050</t>
  </si>
  <si>
    <t>obvazový materiál (Z502)</t>
  </si>
  <si>
    <t>ZA562</t>
  </si>
  <si>
    <t>Náplast cosmopor i. v. 6 x 8 cm bal. á 50 ks 9008054</t>
  </si>
  <si>
    <t>50115060</t>
  </si>
  <si>
    <t>ZPr - ostatní (Z503)</t>
  </si>
  <si>
    <t>ZB771</t>
  </si>
  <si>
    <t>Držák jehly základní 450201</t>
  </si>
  <si>
    <t>ZE159</t>
  </si>
  <si>
    <t>Nádoba na kontaminovaný odpad 2 l 15-0003</t>
  </si>
  <si>
    <t>ZL105</t>
  </si>
  <si>
    <t>Nástavec pro odběr moče ke zkumavce vacuete 450251</t>
  </si>
  <si>
    <t>ZL689</t>
  </si>
  <si>
    <t>Roztok Accu-Check Performa Int´l Controls 1+2 level 04861736</t>
  </si>
  <si>
    <t>ZA787</t>
  </si>
  <si>
    <t>Stříkačka injekční 2-dílná 10 ml L Inject Solo 4606108V</t>
  </si>
  <si>
    <t>ZA790</t>
  </si>
  <si>
    <t>Stříkačka injekční 2-dílná 5 ml L Inject Solo4606051V</t>
  </si>
  <si>
    <t>ZP300</t>
  </si>
  <si>
    <t>Škrtidlo se sponou pro dospělé bez latexu modré délka 400 mm 09820-B</t>
  </si>
  <si>
    <t>ZB756</t>
  </si>
  <si>
    <t>Zkumavka 3 ml K3 edta fialová 454086</t>
  </si>
  <si>
    <t>ZB777</t>
  </si>
  <si>
    <t>Zkumavka červená 3,5 ml gel 454071</t>
  </si>
  <si>
    <t>ZB774</t>
  </si>
  <si>
    <t>Zkumavka červená 5 ml gel 456071</t>
  </si>
  <si>
    <t>ZB759</t>
  </si>
  <si>
    <t>Zkumavka červená 8 ml gel 455071</t>
  </si>
  <si>
    <t>ZG515</t>
  </si>
  <si>
    <t>Zkumavka močová vacuette 10,5 ml bal. á 50 ks 455007</t>
  </si>
  <si>
    <t>50115065</t>
  </si>
  <si>
    <t>ZPr - vpichovací materiál (Z530)</t>
  </si>
  <si>
    <t>ZA834</t>
  </si>
  <si>
    <t>Jehla injekční 0,7 x 40 mm černá 4660021</t>
  </si>
  <si>
    <t>ZA360</t>
  </si>
  <si>
    <t>Jehla sterican 0,5 x 25 mm oranžová 9186158</t>
  </si>
  <si>
    <t>ZB768</t>
  </si>
  <si>
    <t>Jehla vakuová 216/38 mm zelená 450076</t>
  </si>
  <si>
    <t>50115067</t>
  </si>
  <si>
    <t>ZPr - rukavice (Z532)</t>
  </si>
  <si>
    <t>ZP948</t>
  </si>
  <si>
    <t>Rukavice vyšetřovací nitril basic bez pudru modré L bal. á 200 ks 44752</t>
  </si>
  <si>
    <t>ZP947</t>
  </si>
  <si>
    <t>Rukavice vyšetřovací nitril basic bez pudru modré M bal. á 200 ks 44751</t>
  </si>
  <si>
    <t>50115020</t>
  </si>
  <si>
    <t>laboratorní diagnostika-LEK (Z501)</t>
  </si>
  <si>
    <t>804536</t>
  </si>
  <si>
    <t xml:space="preserve">-Diagnostikum připr. </t>
  </si>
  <si>
    <t>805139</t>
  </si>
  <si>
    <t>-Dichlormethan p.a. 1000ml UN 1593   1000ml</t>
  </si>
  <si>
    <t>501817</t>
  </si>
  <si>
    <t xml:space="preserve">-Ethylmethyl keton </t>
  </si>
  <si>
    <t>DG229</t>
  </si>
  <si>
    <t>METHANOL P.A.</t>
  </si>
  <si>
    <t>ZA464</t>
  </si>
  <si>
    <t>Kompresa NT 10 x 10 cm/2 ks sterilní 26520</t>
  </si>
  <si>
    <t>ZB084</t>
  </si>
  <si>
    <t>Náplast transpore 2,50 cm x 9,14 m 1527-1 - nahrazeno ZQ117</t>
  </si>
  <si>
    <t>ZP212</t>
  </si>
  <si>
    <t>Obvaz elastický síťový pruban Tg-fix vel. C paže, noha, loket 25 m 24252</t>
  </si>
  <si>
    <t>ZQ490</t>
  </si>
  <si>
    <t>Elektroda EKG pěnová pr. 48 mm pro dospělé (ES GS48) H-108003</t>
  </si>
  <si>
    <t>ZB844</t>
  </si>
  <si>
    <t>Esmarch - pryžové obinadlo 60 x 1250 KVS 06125</t>
  </si>
  <si>
    <t>ZC799</t>
  </si>
  <si>
    <t>Filtr hygienický jednorázový bal. á 20 ks DRN3693</t>
  </si>
  <si>
    <t>ZA737</t>
  </si>
  <si>
    <t>Filtr mini spike modrý 4550234</t>
  </si>
  <si>
    <t>ZD808</t>
  </si>
  <si>
    <t>Kanyla vasofix 22G modrá safety 4269098S-01</t>
  </si>
  <si>
    <t>ZD211</t>
  </si>
  <si>
    <t>Kohout trojcestný modrý bal. á 75 ks, RO 301- pouze pro KNM</t>
  </si>
  <si>
    <t>ZC800</t>
  </si>
  <si>
    <t>Náústek jednorázový s nos. klipem á 20 ks DRN3694</t>
  </si>
  <si>
    <t>ZQ141</t>
  </si>
  <si>
    <t>Peán svorka na cévy rovná 160 mm TK-BC 060-16</t>
  </si>
  <si>
    <t>ZA789</t>
  </si>
  <si>
    <t>Stříkačka injekční 2-dílná 2 ml L Inject Solo 4606027V</t>
  </si>
  <si>
    <t>ZK798</t>
  </si>
  <si>
    <t>Zátka combi modrá 4495152</t>
  </si>
  <si>
    <t>ZA835</t>
  </si>
  <si>
    <t>Jehla injekční 0,6 x 25 mm modrá 4657667</t>
  </si>
  <si>
    <t>ZA832</t>
  </si>
  <si>
    <t>Jehla injekční 0,9 x 40 mm žlutá 4657519</t>
  </si>
  <si>
    <t>ZB556</t>
  </si>
  <si>
    <t>Jehla injekční 1,2 x 40 mm růžová 4665120</t>
  </si>
  <si>
    <t>ZE668</t>
  </si>
  <si>
    <t>Rukavice vyšetřovací latex bez pudru nesterilní zdrsněné L 9421625</t>
  </si>
  <si>
    <t>ZP949</t>
  </si>
  <si>
    <t>Rukavice vyšetřovací nitril basic bez pudru modré XL bal. á 170 ks 44753</t>
  </si>
  <si>
    <t>ZL997</t>
  </si>
  <si>
    <t>Obinadlo hyrofilní sterilní 10 cm x 5 m  004310174</t>
  </si>
  <si>
    <t>ZA443</t>
  </si>
  <si>
    <t>Šátek trojcípý NT 136 x 96 x 96 cm 20002</t>
  </si>
  <si>
    <t>ZC854</t>
  </si>
  <si>
    <t>Kompresa NT 7,5 x 7,5 cm/2 ks sterilní 26510</t>
  </si>
  <si>
    <t>ZA450</t>
  </si>
  <si>
    <t>Náplast omniplast 1,25 cm x 9,1 m 9004520</t>
  </si>
  <si>
    <t>ZN366</t>
  </si>
  <si>
    <t>Náplast poinjekční elastická tkaná jednotl. baleno 19 mm x 72 mm P-CURE1972ELAST</t>
  </si>
  <si>
    <t>ZN475</t>
  </si>
  <si>
    <t>Obinadlo elastické universal   8 cm x 5 m 1323100312</t>
  </si>
  <si>
    <t>ZL999</t>
  </si>
  <si>
    <t>Rychloobvaz 8 x 4 cm 001445510</t>
  </si>
  <si>
    <t>ZQ569</t>
  </si>
  <si>
    <t>Vata buničitá dělená cellin 2 role / 500 ks 40 x 50 mm 1230206310</t>
  </si>
  <si>
    <t>ZK979</t>
  </si>
  <si>
    <t>Cévka odsávací CH18 s přerušovačem sání, délka 50 cm, P01177a</t>
  </si>
  <si>
    <t>ZQ248</t>
  </si>
  <si>
    <t>Hadička spojovací HS 1,8 x 450 mm LL DEPH free 2200 045 ND</t>
  </si>
  <si>
    <t>ZM734</t>
  </si>
  <si>
    <t>Hadička spojovací k injektoru Ulrich pacientská bal. á 100 ks XD2040</t>
  </si>
  <si>
    <t>ZM735</t>
  </si>
  <si>
    <t>Hadička spojovací k injektoru Ulrich vnitřní bal. á 10 ks XD8003</t>
  </si>
  <si>
    <t>ZD809</t>
  </si>
  <si>
    <t>Kanyla vasofix 20G růžová safety 4269110S-01</t>
  </si>
  <si>
    <t>ZJ222</t>
  </si>
  <si>
    <t>Kit denní DDK-A/ SYR pro automatický dávkovací systém microDDS-A sterilní jednorázový bal. á 15 ks AF-D002</t>
  </si>
  <si>
    <t>ZQ171</t>
  </si>
  <si>
    <t>Kit denní DDK-N/ LU pro automatický dávkovací systém microDDS-A sterilní jednorázový bal. á 10 ks AF-D005</t>
  </si>
  <si>
    <t>ZQ170</t>
  </si>
  <si>
    <t>Kit denní DDK-N/ TUBING pro automatický dávkovací systém microDDS-A sterilní jednorázový bal. á 10 ks AF-D001</t>
  </si>
  <si>
    <t>ZM513</t>
  </si>
  <si>
    <t>Konektor ventil jednocestný back check valve 8502802</t>
  </si>
  <si>
    <t>ZL688</t>
  </si>
  <si>
    <t>Proužky Accu-Check Inform IIStrip 50 EU1 á 50 ks 05942861041</t>
  </si>
  <si>
    <t>ZN593</t>
  </si>
  <si>
    <t>Sada injekční stříkačky 10 ml s prodlužovací hadičkou ke KARl100 jednorázová bal. á 50 ks AF-D062  KA-SYK  KARl100</t>
  </si>
  <si>
    <t>ZN594</t>
  </si>
  <si>
    <t>Sada pro infuzi pacientovi ke KARl100 jednorázová bal. á 50 ks AF-D056  KA-INK  RAD-INJECT</t>
  </si>
  <si>
    <t>ZN592</t>
  </si>
  <si>
    <t>Sada pro rozplňování do inj. stříkaček ke KARl100 jednorázový denní bal. á 10 ks AF-D060  KA-DAY KARl</t>
  </si>
  <si>
    <t>ZP946</t>
  </si>
  <si>
    <t>Rukavice vyšetřovací nitril basic bez pudru modré S bal. á 200 ks 44750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</si>
  <si>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</si>
  <si>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</si>
  <si>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</si>
  <si>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</si>
  <si>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</si>
  <si>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</si>
  <si>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</si>
  <si>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ON Data</t>
  </si>
  <si>
    <t>lékaři pod odborným dozorem</t>
  </si>
  <si>
    <t>lékaři pod odborným dohledem</t>
  </si>
  <si>
    <t>lékaři specialisté</t>
  </si>
  <si>
    <t>farmaceuti</t>
  </si>
  <si>
    <t>všeobecné sestry bez dohl.</t>
  </si>
  <si>
    <t>všeobecné sestry bez dohl., spec.</t>
  </si>
  <si>
    <t>všeobecné sestry VŠ</t>
  </si>
  <si>
    <t>radiologičtí asistenti</t>
  </si>
  <si>
    <t>zdravotní laboranti</t>
  </si>
  <si>
    <t>farmaceutičtí asistenti</t>
  </si>
  <si>
    <t>sanitáři</t>
  </si>
  <si>
    <t>THP</t>
  </si>
  <si>
    <t>Specializovaná ambulantní péče</t>
  </si>
  <si>
    <t>407 - Pracoviště nukleární medicíny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</si>
  <si>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</si>
  <si>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</si>
  <si>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</si>
  <si>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</si>
  <si>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</si>
  <si>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Havel Martin</t>
  </si>
  <si>
    <t>Kincl Vladimír</t>
  </si>
  <si>
    <t>Mysliveček Miroslav</t>
  </si>
  <si>
    <t>Není Určen</t>
  </si>
  <si>
    <t>Páterová Jana</t>
  </si>
  <si>
    <t>Zdravotní výkony vykázané na pracovišti v rámci ambulantní péče dle lékařů *</t>
  </si>
  <si>
    <t>06</t>
  </si>
  <si>
    <t>407</t>
  </si>
  <si>
    <t>2</t>
  </si>
  <si>
    <t>0002013</t>
  </si>
  <si>
    <t>90Y-citronan yttritý inj.</t>
  </si>
  <si>
    <t>0002015</t>
  </si>
  <si>
    <t>99mTc-technecistan sodný inj.</t>
  </si>
  <si>
    <t>0002018</t>
  </si>
  <si>
    <t>99mTc-makrosalb inj.</t>
  </si>
  <si>
    <t>0002021</t>
  </si>
  <si>
    <t>99mTc-nanokoloid albuminu inj.</t>
  </si>
  <si>
    <t>0002027</t>
  </si>
  <si>
    <t>99mTc-MIBI inj.</t>
  </si>
  <si>
    <t>0002028</t>
  </si>
  <si>
    <t>99mTc-DMSA inj.</t>
  </si>
  <si>
    <t>0002034</t>
  </si>
  <si>
    <t>99mTc-DTPA inj.</t>
  </si>
  <si>
    <t>0002035</t>
  </si>
  <si>
    <t>99mTc-MAG3 inj.</t>
  </si>
  <si>
    <t>0002039</t>
  </si>
  <si>
    <t>99mTc-besilesomab inj.</t>
  </si>
  <si>
    <t>0002049</t>
  </si>
  <si>
    <t>131I-jodid sodný inj. diagnost.</t>
  </si>
  <si>
    <t>0002061</t>
  </si>
  <si>
    <t>99mTc-leukocyty značené HM PAO</t>
  </si>
  <si>
    <t>0002062</t>
  </si>
  <si>
    <t>51Cr-erytrocyty vitální</t>
  </si>
  <si>
    <t>0002067</t>
  </si>
  <si>
    <t>81m-krypton plyn k inhal.</t>
  </si>
  <si>
    <t>0002072</t>
  </si>
  <si>
    <t>123I-MIBG inj.</t>
  </si>
  <si>
    <t>0002073</t>
  </si>
  <si>
    <t>99mTc-oxidronát disodný inj.</t>
  </si>
  <si>
    <t>0002089</t>
  </si>
  <si>
    <t>99mTc-bicisát inj.</t>
  </si>
  <si>
    <t>0002092</t>
  </si>
  <si>
    <t>123I-joflupan inj.</t>
  </si>
  <si>
    <t>0002095</t>
  </si>
  <si>
    <t>99mTc-nanokoloid alb.inj.</t>
  </si>
  <si>
    <t>0002090</t>
  </si>
  <si>
    <t>186Re-koloidní rhenium sulfid inj.</t>
  </si>
  <si>
    <t>0002102</t>
  </si>
  <si>
    <t>223Ra radium-dichlorid inj.</t>
  </si>
  <si>
    <t>0002100</t>
  </si>
  <si>
    <t>99mTc HYNIC-TOC inj.</t>
  </si>
  <si>
    <t>0002088</t>
  </si>
  <si>
    <t>99mTc-sulesomab inj.</t>
  </si>
  <si>
    <t>0002022</t>
  </si>
  <si>
    <t>0002058</t>
  </si>
  <si>
    <t>99mTc-erytrocyty alterované</t>
  </si>
  <si>
    <t>0002009</t>
  </si>
  <si>
    <t>67Ga-citronan gallitý inj.</t>
  </si>
  <si>
    <t>0002082</t>
  </si>
  <si>
    <t>111In-trombocyty</t>
  </si>
  <si>
    <t>V</t>
  </si>
  <si>
    <t>09511</t>
  </si>
  <si>
    <t>MINIMÁLNÍ KONTAKT LÉKAŘE S PACIENTEM</t>
  </si>
  <si>
    <t>17120</t>
  </si>
  <si>
    <t>FARMAKOLOGICKÝ TEST K DIAGNOSTICE ISCHEMIE MYOKARD</t>
  </si>
  <si>
    <t>47023</t>
  </si>
  <si>
    <t>KONTROLNÍ VYŠETŘENÍ LÉKAŘEM SE SPECIALIZOVANOU ZPŮ</t>
  </si>
  <si>
    <t>47119</t>
  </si>
  <si>
    <t>METASTÁZY KOSTÍ - TERAPIE RADIONUKLIDY</t>
  </si>
  <si>
    <t>47123</t>
  </si>
  <si>
    <t>RADIONUKLIDOVÁ SYNOVEKTOMIE</t>
  </si>
  <si>
    <t>47125</t>
  </si>
  <si>
    <t>KARDIOANGIOGRAFIE FIRST PASS</t>
  </si>
  <si>
    <t>47153</t>
  </si>
  <si>
    <t>SCINTIGRAFIE PŘÍŠTÍTNÝCH TĚLÍSEK</t>
  </si>
  <si>
    <t>47163</t>
  </si>
  <si>
    <t>SCINTIGRAFIE EVAKUACE ŽALUDKU</t>
  </si>
  <si>
    <t>47165</t>
  </si>
  <si>
    <t>STANOVENÍ GASTROESOFAGEÁLNÍHO REFLUXU</t>
  </si>
  <si>
    <t>47169</t>
  </si>
  <si>
    <t>SCINTIGRAFICKÉ VYŠETŘENÍ PŘÍTOMNOSTI MECKELOVA DIV</t>
  </si>
  <si>
    <t>47215</t>
  </si>
  <si>
    <t>SCINTIGRAFIE LEDVIN S VÝPOČTEM RELATIVNÍ FUNKCE</t>
  </si>
  <si>
    <t>47219</t>
  </si>
  <si>
    <t xml:space="preserve">SCINTIGRAFIE LEDVIN DYNAMICKÁ VČETNĚ STANOVENÍ GF </t>
  </si>
  <si>
    <t>47245</t>
  </si>
  <si>
    <t>SCINTIGRAFIE SKELETU CÍLENÁ TŘÍFÁZOVÁ</t>
  </si>
  <si>
    <t>47255</t>
  </si>
  <si>
    <t xml:space="preserve">TOMOGRAFICKÁ SCINTIGRAFIE PERFÚSE MOZKU PO PODÁNÍ </t>
  </si>
  <si>
    <t>47259</t>
  </si>
  <si>
    <t>SCINTIGRAFIE PLIC VENTILAČNÍ STATICKÁ</t>
  </si>
  <si>
    <t>47263</t>
  </si>
  <si>
    <t>RADIONUKLIDOVÁ LYMFOGRAFIE</t>
  </si>
  <si>
    <t>47265</t>
  </si>
  <si>
    <t>SCINTIGRAFICKÁ DIAGNOSTIKA ZÁNĚTŮ</t>
  </si>
  <si>
    <t>47269</t>
  </si>
  <si>
    <t>TOMOGRAFICKÁ SCINTIGRAFIE - SPECT</t>
  </si>
  <si>
    <t>47273</t>
  </si>
  <si>
    <t>KVANTIFIKACE DYNAMICKÝCH A TOMOGRAFICKÝCH SCINTIGR</t>
  </si>
  <si>
    <t>47275</t>
  </si>
  <si>
    <t>SCINTIGRAFIE SENTINELOVÉ UZLINY</t>
  </si>
  <si>
    <t>99991</t>
  </si>
  <si>
    <t>(VZP) KÓD POUZE PRO CENTRA DLE VYHL. 368/2006 - SL</t>
  </si>
  <si>
    <t>09543</t>
  </si>
  <si>
    <t>Signalni kod</t>
  </si>
  <si>
    <t>09119</t>
  </si>
  <si>
    <t xml:space="preserve">ODBĚR KRVE ZE ŽÍLY U DOSPĚLÉHO NEBO DÍTĚTE NAD 10 </t>
  </si>
  <si>
    <t>17113</t>
  </si>
  <si>
    <t>SPECIALIZOVANÉ ERGOMETRICKÉ VYŠETŘENÍ</t>
  </si>
  <si>
    <t>47147</t>
  </si>
  <si>
    <t>SCINTIGRAFIE ŠTÍTNÉ ŽLÁZY PROSTÁ</t>
  </si>
  <si>
    <t>47241</t>
  </si>
  <si>
    <t>SCINTIGRAFIE SKELETU</t>
  </si>
  <si>
    <t>47257</t>
  </si>
  <si>
    <t>SCINTIGRAFIE PLIC PERFÚZNÍ</t>
  </si>
  <si>
    <t>47237</t>
  </si>
  <si>
    <t>DETEKCE ZÁNĚTLIVÝCH LOŽISEK POMOCI AUTOLOGNÍCH LEU</t>
  </si>
  <si>
    <t>47267</t>
  </si>
  <si>
    <t>SCINTIGRAFIE  NÁDORU</t>
  </si>
  <si>
    <t>47022</t>
  </si>
  <si>
    <t>CÍLENÉ VYŠETŘENÍ LÉKAŘEM SE SPECIALIZOVANOU ZPŮSOB</t>
  </si>
  <si>
    <t>47197</t>
  </si>
  <si>
    <t>STANOVENÍ GF MEŘENÍM RADIOAKTIVITY KREVNÍCH VZORKŮ</t>
  </si>
  <si>
    <t>47150</t>
  </si>
  <si>
    <t>OVĚŘENÍ DOZIMETRICKÝCH PODMÍNEK PRO TERAPII ŠTÍTNÉ</t>
  </si>
  <si>
    <t>47213</t>
  </si>
  <si>
    <t>SCINTIGRAFIE LEDVIN PROSTÁ</t>
  </si>
  <si>
    <t>47227</t>
  </si>
  <si>
    <t>STANOVENÍ OBJEMU KRVE A JEJÍCH SLOŽEK POMOCÍ RADIO</t>
  </si>
  <si>
    <t>47231</t>
  </si>
  <si>
    <t>PŘEŽÍVÁNÍ A LOKALIZACE DESTRUKCE 51Cr ERYTROCYTŮ</t>
  </si>
  <si>
    <t>47187</t>
  </si>
  <si>
    <t>SCINTIGRAFIE JATER A ŽLUČOVÝCH CEST DYNAMICKÁ</t>
  </si>
  <si>
    <t>47137</t>
  </si>
  <si>
    <t>RADIONUKLIDOVÁ ANGIOGRAFIE</t>
  </si>
  <si>
    <t>47221</t>
  </si>
  <si>
    <t>FUNKČNÍ SCINTIGRAFIE TRANSPLANTOVANÉ LEDVINY</t>
  </si>
  <si>
    <t>47239</t>
  </si>
  <si>
    <t>SCINTIGRAFIE SLEZINY ZNAČENÝMI ALTEROVANÝMI ERYTRO</t>
  </si>
  <si>
    <t>47247</t>
  </si>
  <si>
    <t>SCINTIGRAFIE 67 GA CITRÁTEM - CELKOVÉ VYŠETŘENÍ</t>
  </si>
  <si>
    <t>1</t>
  </si>
  <si>
    <t>0022077</t>
  </si>
  <si>
    <t>IOMERON 400</t>
  </si>
  <si>
    <t>0077019</t>
  </si>
  <si>
    <t>ULTRAVIST 370</t>
  </si>
  <si>
    <t>0093626</t>
  </si>
  <si>
    <t>0095609</t>
  </si>
  <si>
    <t>MICROPAQUE CT</t>
  </si>
  <si>
    <t>0224707</t>
  </si>
  <si>
    <t>0224708</t>
  </si>
  <si>
    <t>0002087</t>
  </si>
  <si>
    <t>18F-FDG</t>
  </si>
  <si>
    <t>0002101</t>
  </si>
  <si>
    <t>18F Fluoromethylcholin inj.</t>
  </si>
  <si>
    <t>0002099</t>
  </si>
  <si>
    <t>18F-FLT inj.</t>
  </si>
  <si>
    <t>3</t>
  </si>
  <si>
    <t>0110740</t>
  </si>
  <si>
    <t>VÁLEC STERILNÍ JEDNORÁZOVÝ DO INJEKTORU,V BAL.2KS,</t>
  </si>
  <si>
    <t>47355</t>
  </si>
  <si>
    <t>HYBRIDNÍ VÝPOČETNÍ A POZITRONOVÁ EMISNÍ TOMOGRAFIE</t>
  </si>
  <si>
    <t>(prázdné)</t>
  </si>
  <si>
    <t xml:space="preserve">223Ra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</si>
  <si>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</si>
  <si>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</si>
  <si>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</si>
  <si>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</si>
  <si>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</si>
  <si>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</si>
  <si>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</si>
  <si>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</si>
  <si>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</si>
  <si>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</si>
  <si>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10 - Dětská klinika</t>
  </si>
  <si>
    <t>11 - Ortopedická klinika</t>
  </si>
  <si>
    <t>12 - Urologická klinika</t>
  </si>
  <si>
    <t>13 - Otolaryngologická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</si>
  <si>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</si>
  <si>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</si>
  <si>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</si>
  <si>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</si>
  <si>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</si>
  <si>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</si>
  <si>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</si>
  <si>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</si>
  <si>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</si>
  <si>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</si>
  <si>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</si>
  <si>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01</t>
  </si>
  <si>
    <t>47353</t>
  </si>
  <si>
    <t>POZITRONOVÁ EMISNÍ TOMOGRAFIE (PET) LIMITOVANÉ OBL</t>
  </si>
  <si>
    <t>02</t>
  </si>
  <si>
    <t>03</t>
  </si>
  <si>
    <t>0002033</t>
  </si>
  <si>
    <t>99mTc difosforečnan cínatý inj.</t>
  </si>
  <si>
    <t>47171</t>
  </si>
  <si>
    <t>SCINTIGRAFICKÁ DIAGNOSTIKA KRVÁCENÍ DO GIT</t>
  </si>
  <si>
    <t>04</t>
  </si>
  <si>
    <t>05</t>
  </si>
  <si>
    <t>07</t>
  </si>
  <si>
    <t>08</t>
  </si>
  <si>
    <t>10</t>
  </si>
  <si>
    <t>11</t>
  </si>
  <si>
    <t>12</t>
  </si>
  <si>
    <t>13</t>
  </si>
  <si>
    <t>47021</t>
  </si>
  <si>
    <t>KOMPLEXNÍ VYŠETŘENÍ LÉKAŘEM SE SPECIALIZOVANOU ZPŮ</t>
  </si>
  <si>
    <t>16</t>
  </si>
  <si>
    <t>17</t>
  </si>
  <si>
    <t>18</t>
  </si>
  <si>
    <t>20</t>
  </si>
  <si>
    <t>21</t>
  </si>
  <si>
    <t>47151</t>
  </si>
  <si>
    <t>CELOTĚLOVÁ SCINTIGRAFIE U KARCINOMU ŠTÍTNÉ ŽLÁZY</t>
  </si>
  <si>
    <t>4F7</t>
  </si>
  <si>
    <t>0027720</t>
  </si>
  <si>
    <t>THYROG</t>
  </si>
  <si>
    <t>THYROGEN</t>
  </si>
  <si>
    <t>0002050</t>
  </si>
  <si>
    <t>131I-jodid sodný inj. terap.</t>
  </si>
  <si>
    <t>0002076</t>
  </si>
  <si>
    <t>131I jodid sodný terap.perorální</t>
  </si>
  <si>
    <t>00601</t>
  </si>
  <si>
    <t>OD TYPU 01 - PRO NEMOCNICE TYPU 3, (KATEGORIE 6)</t>
  </si>
  <si>
    <t>47115</t>
  </si>
  <si>
    <t>INDUKCE HYPOTHYREOSY - TERAPIE RADIONUKLIDY</t>
  </si>
  <si>
    <t>00880</t>
  </si>
  <si>
    <t>ROZLIŠENÍ VYKÁZANÉ HOSPITALIZACE JAKO: = NOVÁ HOSP</t>
  </si>
  <si>
    <t>00881</t>
  </si>
  <si>
    <t>ROZLIŠENÍ VYKÁZANÉ HOSPITALIZACE JAKO: = POKRAČOVÁ</t>
  </si>
  <si>
    <t>47113</t>
  </si>
  <si>
    <t>HYPERTHYREOSA - TERAPIE RADIONUKLIDY</t>
  </si>
  <si>
    <t>47111</t>
  </si>
  <si>
    <t>MALIGNÍ THYREOIDEA - TERAPIE RADIONUKLIDY</t>
  </si>
  <si>
    <t>91993</t>
  </si>
  <si>
    <t>(DRG) KLINICKÉ STADIUM ZHOUBNÉHO NOVOTVARU III</t>
  </si>
  <si>
    <t>91981</t>
  </si>
  <si>
    <t>(DRG) DOBŘE DIFERENCOVANÝ ZHOUBNÝ NOVOTVAR</t>
  </si>
  <si>
    <t>91991</t>
  </si>
  <si>
    <t>(DRG) KLINICKÉ STADIUM ZHOUBNÉHO NOVOTVARU I</t>
  </si>
  <si>
    <t>91992</t>
  </si>
  <si>
    <t>(DRG) KLINICKÉ STADIUM ZHOUBNÉHO NOVOTVARU II</t>
  </si>
  <si>
    <t>25</t>
  </si>
  <si>
    <t>26</t>
  </si>
  <si>
    <t>30</t>
  </si>
  <si>
    <t>31</t>
  </si>
  <si>
    <t>32</t>
  </si>
  <si>
    <t>0002066</t>
  </si>
  <si>
    <t>51Cr-trombocyty</t>
  </si>
  <si>
    <t>47233</t>
  </si>
  <si>
    <t>PŘEŽÍVÁNÍ A LOKALIZACE DESTRUKCE AUTOLOGNÍCH THROM</t>
  </si>
  <si>
    <t>50</t>
  </si>
  <si>
    <t>Zdravotní výkony vykázané na pracovišti pro pacienty hospitalizované ve FNOL - orientační přehled</t>
  </si>
  <si>
    <t>08361</t>
  </si>
  <si>
    <t>A</t>
  </si>
  <si>
    <t xml:space="preserve">PORUCHY POJIVOVÉ TKÁNĚ BEZ CC                                                                       </t>
  </si>
  <si>
    <t>08381</t>
  </si>
  <si>
    <t xml:space="preserve">JINÁ ONEMOCNĚNÍ KOSTÍ A KLOUBŮ BEZ CC                                                               </t>
  </si>
  <si>
    <t>10331</t>
  </si>
  <si>
    <t xml:space="preserve">JINÉ ENDOKRINNÍ PORUCHY BEZ CC                                                                      </t>
  </si>
  <si>
    <t>10332</t>
  </si>
  <si>
    <t xml:space="preserve">JINÉ ENDOKRINNÍ PORUCHY S CC                                                                        </t>
  </si>
  <si>
    <t>17321</t>
  </si>
  <si>
    <t xml:space="preserve">RADIOTERAPIE BEZ CC                                                                                 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</si>
  <si>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</si>
  <si>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</si>
  <si>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</si>
  <si>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</si>
  <si>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Porovnání jednotlivých IR DRG skupin</t>
  </si>
  <si>
    <t>33 - Oddělení klinické biochemie</t>
  </si>
  <si>
    <t>34 - Radiologická klinika</t>
  </si>
  <si>
    <t>37 - Ústav klinické a molekulární patologie</t>
  </si>
  <si>
    <t>40 - Ústav mikrobiologie</t>
  </si>
  <si>
    <t>818</t>
  </si>
  <si>
    <t>96167</t>
  </si>
  <si>
    <t>KREVNÍ OBRAZ S PĚTI POPULAČNÍM DIFERENCIÁLNÍM POČT</t>
  </si>
  <si>
    <t>96621</t>
  </si>
  <si>
    <t>AKTIVOVANÝ PARTIALNÍ TROMBOPLASTINOVÝ TEST (APTT)</t>
  </si>
  <si>
    <t>96711</t>
  </si>
  <si>
    <t>PANOPTICKÉ OBARVENÍ NÁTĚRU PERIFERNÍ KRVE NEBO ASP</t>
  </si>
  <si>
    <t>96315</t>
  </si>
  <si>
    <t>ANALÝZA KREVNÍHO NÁTĚRU PANOPTICKY OBARVENÉHO. IND</t>
  </si>
  <si>
    <t>33</t>
  </si>
  <si>
    <t>801</t>
  </si>
  <si>
    <t>81111</t>
  </si>
  <si>
    <t>A L T  STATIM</t>
  </si>
  <si>
    <t>81137</t>
  </si>
  <si>
    <t>UREA STATIM</t>
  </si>
  <si>
    <t>81147</t>
  </si>
  <si>
    <t>FOSFATÁZA ALKALICKÁ STATIM</t>
  </si>
  <si>
    <t>81157</t>
  </si>
  <si>
    <t>CHLORIDY STATIM</t>
  </si>
  <si>
    <t>81427</t>
  </si>
  <si>
    <t>FOSFOR ANORGANICKÝ</t>
  </si>
  <si>
    <t>81481</t>
  </si>
  <si>
    <t>AMYLÁZA PANKREATICKÁ</t>
  </si>
  <si>
    <t>81527</t>
  </si>
  <si>
    <t>CHOLESTEROL LDL</t>
  </si>
  <si>
    <t>81747</t>
  </si>
  <si>
    <t xml:space="preserve">VYŠETŘENÍ TANDEMOVOU HMOTNOSTNÍ SPEKTROMETRIÍ PRO </t>
  </si>
  <si>
    <t>93141</t>
  </si>
  <si>
    <t>KALCITONIN</t>
  </si>
  <si>
    <t>93171</t>
  </si>
  <si>
    <t>PARATHORMON</t>
  </si>
  <si>
    <t>93217</t>
  </si>
  <si>
    <t>AUTOPROTILÁTKY PROTI MIKROSOMÁLNÍMU ANTIGENU</t>
  </si>
  <si>
    <t>93231</t>
  </si>
  <si>
    <t>TYREOGLOBULIN AUTOPROTILÁTKY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</si>
  <si>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</si>
  <si>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</si>
  <si>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</si>
  <si>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</si>
  <si>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</si>
  <si>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</si>
  <si>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</si>
  <si>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</si>
  <si>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</si>
  <si>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</si>
  <si>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</si>
  <si>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</si>
  <si>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</si>
  <si>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</si>
  <si>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</si>
  <si>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</si>
  <si>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</si>
  <si>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</si>
  <si>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81169</t>
  </si>
  <si>
    <t>KREATININ STATIM</t>
  </si>
  <si>
    <t>81495</t>
  </si>
  <si>
    <t>KREATINKINÁZA (CK)</t>
  </si>
  <si>
    <t>81449</t>
  </si>
  <si>
    <t>GLYKOVANÝ HEMOGLOBIN</t>
  </si>
  <si>
    <t>93195</t>
  </si>
  <si>
    <t>TYREOTROPIN (TSH)</t>
  </si>
  <si>
    <t>81155</t>
  </si>
  <si>
    <t>GLUKÓZA KVANTITATIVNÍ STANOVENÍ STATIM</t>
  </si>
  <si>
    <t>93235</t>
  </si>
  <si>
    <t>AUTOPROTILÁTKY PROTI RECEPTORŮM (hTSH)</t>
  </si>
  <si>
    <t>81139</t>
  </si>
  <si>
    <t>VÁPNÍK CELKOVÝ STATIM</t>
  </si>
  <si>
    <t>81363</t>
  </si>
  <si>
    <t>BILIRUBIN KONJUGOVANÝ</t>
  </si>
  <si>
    <t>81625</t>
  </si>
  <si>
    <t>VÁPNÍK CELKOVÝ</t>
  </si>
  <si>
    <t>81465</t>
  </si>
  <si>
    <t>HOŘČÍK</t>
  </si>
  <si>
    <t>93159</t>
  </si>
  <si>
    <t>CHORIOGONADOTROPIN (HCG)</t>
  </si>
  <si>
    <t>93199</t>
  </si>
  <si>
    <t>TYREOGLOBULIN (TG)</t>
  </si>
  <si>
    <t>81355</t>
  </si>
  <si>
    <t>APOLIPOPROTEINY AI NEBO B</t>
  </si>
  <si>
    <t>81123</t>
  </si>
  <si>
    <t>BILIRUBIN KONJUGOVANÝ STATIM</t>
  </si>
  <si>
    <t>93135</t>
  </si>
  <si>
    <t>MYOGLOBIN V SÉRII</t>
  </si>
  <si>
    <t>81775</t>
  </si>
  <si>
    <t>KVANTITATIVNÍ ANALÝZA MOCE</t>
  </si>
  <si>
    <t>81753</t>
  </si>
  <si>
    <t>VYŠETŘENÍ AKTIVITY BIOTINIDÁZY V RÁMCI NOVOROZENEC</t>
  </si>
  <si>
    <t>34</t>
  </si>
  <si>
    <t>809</t>
  </si>
  <si>
    <t>0207733</t>
  </si>
  <si>
    <t>GADOVIST</t>
  </si>
  <si>
    <t>89713</t>
  </si>
  <si>
    <t>MR ZOBRAZENÍ HLAVY, KONČETIN, KLOUBU, JEDNOHO ÚSEK</t>
  </si>
  <si>
    <t>89615</t>
  </si>
  <si>
    <t>CT VYŠETŘENÍ S VĚTŠÍM POČTEM SKENŮ (NAD 30), BEZ P</t>
  </si>
  <si>
    <t>89725</t>
  </si>
  <si>
    <t>OPAKOVANÉ ČI DOPLŇUJÍCÍ VYŠETŘENÍ MR</t>
  </si>
  <si>
    <t>37</t>
  </si>
  <si>
    <t>807</t>
  </si>
  <si>
    <t>87231</t>
  </si>
  <si>
    <t>IMUNOHISTOCHEMIE (ZA KAŽDÝ MARKER Z 1 BLOKU)</t>
  </si>
  <si>
    <t>87427</t>
  </si>
  <si>
    <t>CYTOLOGICKÉ NÁTĚRY  NECENTRIFUGOVANÉ TEKUTINY - 4-</t>
  </si>
  <si>
    <t>87437</t>
  </si>
  <si>
    <t>STANDARDNÍ CYTOLOGICKÉ BARVENÍ,  ZA VÍCE NEŽ 10 PR</t>
  </si>
  <si>
    <t>87525</t>
  </si>
  <si>
    <t>STANOVENÍ CYTOLOGICKÉ DIAGNÓZY III. STUPNĚ OBTÍŽNO</t>
  </si>
  <si>
    <t>87449</t>
  </si>
  <si>
    <t xml:space="preserve">SCREENINGOVÉ ODEČÍTÁNÍ CYTOLOGICKÝCH NÁLEZŮ (ZA 1 </t>
  </si>
  <si>
    <t>87435</t>
  </si>
  <si>
    <t>STANDARDNÍ CYTOLOGICKÉ BARVENÍ,  ZA 4-10  PREPARÁT</t>
  </si>
  <si>
    <t>87519</t>
  </si>
  <si>
    <t>STANOVENÍ CYTOLOGICKÉ DIAGNÓZY II. STUPNĚ OBTÍŽNOS</t>
  </si>
  <si>
    <t>87429</t>
  </si>
  <si>
    <t>CYTOLOGICKÉ NÁTĚRY  NECENTRIFUGOVANÉ TEKUTINY - VÍ</t>
  </si>
  <si>
    <t>40</t>
  </si>
  <si>
    <t>802</t>
  </si>
  <si>
    <t>82057</t>
  </si>
  <si>
    <t>IDENTIFIKACE KMENE ORIENTAČNÍ JEDNODUCHÝM TESTEM</t>
  </si>
  <si>
    <t>82069</t>
  </si>
  <si>
    <t>STANOVENÍ PRODUKCE BETA-LAKTAMÁZY</t>
  </si>
  <si>
    <t>82060</t>
  </si>
  <si>
    <t>ANALÝZA HMOTOVÉHO SPEKTRA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</si>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</sst>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  <numFmt numFmtId="178" formatCode="#,##0.000"/>
  </numFmts>
  <fonts count="7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6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1001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5" xfId="53" applyNumberFormat="1" applyFont="1" applyFill="1" applyBorder="1"/>
    <xf numFmtId="9" fontId="3" fillId="0" borderId="75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7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6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3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7" xfId="33" applyFont="1" applyFill="1" applyBorder="1" applyAlignment="1">
      <alignment horizontal="center" vertical="center"/>
    </xf>
    <xf numFmtId="9" fontId="3" fillId="0" borderId="74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3" xfId="53" applyFont="1" applyFill="1" applyBorder="1" applyAlignment="1">
      <alignment horizontal="right"/>
    </xf>
    <xf numFmtId="164" fontId="33" fillId="0" borderId="78" xfId="53" applyNumberFormat="1" applyFont="1" applyFill="1" applyBorder="1"/>
    <xf numFmtId="164" fontId="33" fillId="0" borderId="79" xfId="53" applyNumberFormat="1" applyFont="1" applyFill="1" applyBorder="1"/>
    <xf numFmtId="9" fontId="33" fillId="0" borderId="80" xfId="83" applyNumberFormat="1" applyFont="1" applyFill="1" applyBorder="1"/>
    <xf numFmtId="3" fontId="33" fillId="0" borderId="80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4" xfId="53" applyNumberFormat="1" applyFont="1" applyFill="1" applyBorder="1"/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7" xfId="53" applyNumberFormat="1" applyFont="1" applyFill="1" applyBorder="1"/>
    <xf numFmtId="3" fontId="3" fillId="0" borderId="82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4" xfId="26" applyNumberFormat="1" applyFont="1" applyFill="1" applyBorder="1"/>
    <xf numFmtId="3" fontId="31" fillId="7" borderId="64" xfId="26" applyNumberFormat="1" applyFont="1" applyFill="1" applyBorder="1"/>
    <xf numFmtId="167" fontId="33" fillId="7" borderId="72" xfId="86" applyNumberFormat="1" applyFont="1" applyFill="1" applyBorder="1" applyAlignment="1">
      <alignment horizontal="right"/>
    </xf>
    <xf numFmtId="3" fontId="31" fillId="7" borderId="85" xfId="26" applyNumberFormat="1" applyFont="1" applyFill="1" applyBorder="1"/>
    <xf numFmtId="167" fontId="33" fillId="7" borderId="72" xfId="86" applyNumberFormat="1" applyFont="1" applyFill="1" applyBorder="1"/>
    <xf numFmtId="3" fontId="31" fillId="0" borderId="84" xfId="26" applyNumberFormat="1" applyFont="1" applyFill="1" applyBorder="1" applyAlignment="1">
      <alignment horizontal="center"/>
    </xf>
    <xf numFmtId="3" fontId="31" fillId="0" borderId="72" xfId="26" applyNumberFormat="1" applyFont="1" applyFill="1" applyBorder="1" applyAlignment="1">
      <alignment horizontal="center"/>
    </xf>
    <xf numFmtId="3" fontId="31" fillId="7" borderId="84" xfId="26" applyNumberFormat="1" applyFont="1" applyFill="1" applyBorder="1" applyAlignment="1">
      <alignment horizontal="center"/>
    </xf>
    <xf numFmtId="3" fontId="31" fillId="7" borderId="72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5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6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3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63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0" xfId="74" applyFont="1" applyFill="1" applyBorder="1" applyAlignment="1">
      <alignment horizontal="center"/>
    </xf>
    <xf numFmtId="0" fontId="33" fillId="2" borderId="91" xfId="81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8" xfId="53" applyNumberFormat="1" applyFont="1" applyFill="1" applyBorder="1"/>
    <xf numFmtId="3" fontId="33" fillId="0" borderId="79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99" xfId="0" applyFont="1" applyFill="1" applyBorder="1"/>
    <xf numFmtId="0" fontId="34" fillId="0" borderId="100" xfId="0" applyFont="1" applyBorder="1" applyAlignment="1"/>
    <xf numFmtId="9" fontId="34" fillId="0" borderId="98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8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7" xfId="26" applyNumberFormat="1" applyFont="1" applyFill="1" applyBorder="1"/>
    <xf numFmtId="167" fontId="31" fillId="7" borderId="114" xfId="26" applyNumberFormat="1" applyFont="1" applyFill="1" applyBorder="1"/>
    <xf numFmtId="0" fontId="27" fillId="4" borderId="96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7" xfId="0" applyFont="1" applyBorder="1"/>
    <xf numFmtId="0" fontId="33" fillId="2" borderId="87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3" xfId="26" applyNumberFormat="1" applyFont="1" applyFill="1" applyBorder="1"/>
    <xf numFmtId="3" fontId="33" fillId="7" borderId="96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2" xfId="0" applyNumberFormat="1" applyFont="1" applyBorder="1" applyAlignment="1">
      <alignment horizontal="right" vertical="center"/>
    </xf>
    <xf numFmtId="9" fontId="41" fillId="0" borderId="118" xfId="0" applyNumberFormat="1" applyFont="1" applyBorder="1" applyAlignment="1">
      <alignment horizontal="right" vertical="center"/>
    </xf>
    <xf numFmtId="173" fontId="41" fillId="0" borderId="118" xfId="0" applyNumberFormat="1" applyFont="1" applyBorder="1" applyAlignment="1">
      <alignment horizontal="right" vertical="center"/>
    </xf>
    <xf numFmtId="173" fontId="41" fillId="0" borderId="85" xfId="0" applyNumberFormat="1" applyFont="1" applyBorder="1" applyAlignment="1">
      <alignment horizontal="right" vertical="center"/>
    </xf>
    <xf numFmtId="173" fontId="41" fillId="0" borderId="87" xfId="0" applyNumberFormat="1" applyFont="1" applyBorder="1" applyAlignment="1">
      <alignment vertical="center"/>
    </xf>
    <xf numFmtId="173" fontId="41" fillId="0" borderId="119" xfId="0" applyNumberFormat="1" applyFont="1" applyBorder="1" applyAlignment="1">
      <alignment vertical="center"/>
    </xf>
    <xf numFmtId="173" fontId="41" fillId="0" borderId="118" xfId="0" applyNumberFormat="1" applyFont="1" applyBorder="1" applyAlignment="1">
      <alignment vertical="center"/>
    </xf>
    <xf numFmtId="173" fontId="41" fillId="0" borderId="85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4" fontId="41" fillId="0" borderId="121" xfId="0" applyNumberFormat="1" applyFont="1" applyBorder="1" applyAlignment="1">
      <alignment vertical="center"/>
    </xf>
    <xf numFmtId="174" fontId="41" fillId="0" borderId="118" xfId="0" applyNumberFormat="1" applyFont="1" applyBorder="1" applyAlignment="1">
      <alignment vertical="center"/>
    </xf>
    <xf numFmtId="174" fontId="41" fillId="0" borderId="85" xfId="0" applyNumberFormat="1" applyFont="1" applyBorder="1" applyAlignment="1">
      <alignment vertical="center"/>
    </xf>
    <xf numFmtId="168" fontId="41" fillId="0" borderId="111" xfId="0" applyNumberFormat="1" applyFont="1" applyBorder="1" applyAlignment="1">
      <alignment vertical="center"/>
    </xf>
    <xf numFmtId="0" fontId="34" fillId="0" borderId="119" xfId="0" applyFont="1" applyBorder="1" applyAlignment="1">
      <alignment horizontal="center" vertical="center"/>
    </xf>
    <xf numFmtId="166" fontId="41" fillId="2" borderId="85" xfId="0" applyNumberFormat="1" applyFont="1" applyFill="1" applyBorder="1" applyAlignment="1">
      <alignment horizontal="center" vertical="center"/>
    </xf>
    <xf numFmtId="173" fontId="41" fillId="0" borderId="94" xfId="0" applyNumberFormat="1" applyFont="1" applyBorder="1" applyAlignment="1">
      <alignment horizontal="right" vertical="center"/>
    </xf>
    <xf numFmtId="175" fontId="41" fillId="0" borderId="93" xfId="0" applyNumberFormat="1" applyFont="1" applyBorder="1" applyAlignment="1">
      <alignment horizontal="right" vertical="center"/>
    </xf>
    <xf numFmtId="173" fontId="41" fillId="0" borderId="93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3" fontId="41" fillId="0" borderId="92" xfId="0" applyNumberFormat="1" applyFont="1" applyBorder="1" applyAlignment="1">
      <alignment vertical="center"/>
    </xf>
    <xf numFmtId="176" fontId="41" fillId="0" borderId="92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8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0" fontId="42" fillId="11" borderId="97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7" xfId="0" applyNumberFormat="1" applyFont="1" applyFill="1" applyBorder="1"/>
    <xf numFmtId="3" fontId="0" fillId="8" borderId="86" xfId="0" applyNumberFormat="1" applyFont="1" applyFill="1" applyBorder="1"/>
    <xf numFmtId="0" fontId="0" fillId="0" borderId="128" xfId="0" applyNumberFormat="1" applyFont="1" applyBorder="1"/>
    <xf numFmtId="3" fontId="0" fillId="0" borderId="129" xfId="0" applyNumberFormat="1" applyFont="1" applyBorder="1"/>
    <xf numFmtId="0" fontId="0" fillId="8" borderId="128" xfId="0" applyNumberFormat="1" applyFont="1" applyFill="1" applyBorder="1"/>
    <xf numFmtId="3" fontId="0" fillId="8" borderId="129" xfId="0" applyNumberFormat="1" applyFont="1" applyFill="1" applyBorder="1"/>
    <xf numFmtId="0" fontId="59" fillId="9" borderId="128" xfId="0" applyNumberFormat="1" applyFont="1" applyFill="1" applyBorder="1"/>
    <xf numFmtId="3" fontId="59" fillId="9" borderId="129" xfId="0" applyNumberFormat="1" applyFont="1" applyFill="1" applyBorder="1"/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3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0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08" xfId="81" applyFont="1" applyFill="1" applyBorder="1" applyAlignment="1">
      <alignment horizontal="center"/>
    </xf>
    <xf numFmtId="0" fontId="33" fillId="2" borderId="109" xfId="81" applyFont="1" applyFill="1" applyBorder="1" applyAlignment="1">
      <alignment horizontal="center"/>
    </xf>
    <xf numFmtId="0" fontId="33" fillId="2" borderId="103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8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8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3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2" xfId="80" applyNumberFormat="1" applyFont="1" applyFill="1" applyBorder="1" applyAlignment="1">
      <alignment horizontal="left"/>
    </xf>
    <xf numFmtId="3" fontId="3" fillId="2" borderId="105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1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9" xfId="53" applyFont="1" applyFill="1" applyBorder="1" applyAlignment="1">
      <alignment horizontal="right"/>
    </xf>
    <xf numFmtId="0" fontId="5" fillId="2" borderId="70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1" xfId="79" applyFont="1" applyFill="1" applyBorder="1" applyAlignment="1">
      <alignment horizontal="left"/>
    </xf>
    <xf numFmtId="166" fontId="41" fillId="2" borderId="92" xfId="0" applyNumberFormat="1" applyFont="1" applyFill="1" applyBorder="1" applyAlignment="1">
      <alignment horizontal="center" vertical="center"/>
    </xf>
    <xf numFmtId="0" fontId="34" fillId="0" borderId="122" xfId="0" applyFont="1" applyBorder="1" applyAlignment="1">
      <alignment horizontal="center" vertical="center"/>
    </xf>
    <xf numFmtId="0" fontId="61" fillId="4" borderId="115" xfId="0" applyFont="1" applyFill="1" applyBorder="1" applyAlignment="1">
      <alignment horizontal="center" vertical="center" wrapText="1"/>
    </xf>
    <xf numFmtId="0" fontId="61" fillId="4" borderId="123" xfId="0" applyFont="1" applyFill="1" applyBorder="1" applyAlignment="1">
      <alignment horizontal="center" vertical="center" wrapText="1"/>
    </xf>
    <xf numFmtId="0" fontId="61" fillId="4" borderId="101" xfId="0" applyFont="1" applyFill="1" applyBorder="1" applyAlignment="1">
      <alignment horizontal="center" vertical="center" wrapText="1"/>
    </xf>
    <xf numFmtId="0" fontId="61" fillId="4" borderId="116" xfId="0" applyFont="1" applyFill="1" applyBorder="1" applyAlignment="1">
      <alignment horizontal="center" vertical="center" wrapText="1"/>
    </xf>
    <xf numFmtId="0" fontId="61" fillId="4" borderId="102" xfId="0" applyFont="1" applyFill="1" applyBorder="1" applyAlignment="1">
      <alignment horizontal="center" vertical="center" wrapText="1"/>
    </xf>
    <xf numFmtId="0" fontId="61" fillId="4" borderId="117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5" xfId="0" applyNumberFormat="1" applyFont="1" applyFill="1" applyBorder="1" applyAlignment="1">
      <alignment horizontal="center" vertical="center" wrapText="1"/>
    </xf>
    <xf numFmtId="168" fontId="61" fillId="2" borderId="123" xfId="0" applyNumberFormat="1" applyFont="1" applyFill="1" applyBorder="1" applyAlignment="1">
      <alignment horizontal="center" vertical="center" wrapText="1"/>
    </xf>
    <xf numFmtId="0" fontId="61" fillId="2" borderId="101" xfId="0" applyFont="1" applyFill="1" applyBorder="1" applyAlignment="1">
      <alignment horizontal="center" vertical="center" wrapText="1"/>
    </xf>
    <xf numFmtId="0" fontId="61" fillId="2" borderId="116" xfId="0" applyFont="1" applyFill="1" applyBorder="1" applyAlignment="1">
      <alignment horizontal="center" vertical="center" wrapText="1"/>
    </xf>
    <xf numFmtId="0" fontId="61" fillId="2" borderId="102" xfId="0" applyFont="1" applyFill="1" applyBorder="1" applyAlignment="1">
      <alignment horizontal="center" vertical="center" wrapText="1"/>
    </xf>
    <xf numFmtId="0" fontId="61" fillId="2" borderId="117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61" fillId="4" borderId="101" xfId="0" applyNumberFormat="1" applyFont="1" applyFill="1" applyBorder="1" applyAlignment="1">
      <alignment horizontal="center" vertical="center"/>
    </xf>
    <xf numFmtId="3" fontId="61" fillId="4" borderId="116" xfId="0" applyNumberFormat="1" applyFont="1" applyFill="1" applyBorder="1" applyAlignment="1">
      <alignment horizontal="center" vertical="center"/>
    </xf>
    <xf numFmtId="9" fontId="61" fillId="4" borderId="101" xfId="0" applyNumberFormat="1" applyFont="1" applyFill="1" applyBorder="1" applyAlignment="1">
      <alignment horizontal="center" vertical="center"/>
    </xf>
    <xf numFmtId="9" fontId="61" fillId="4" borderId="116" xfId="0" applyNumberFormat="1" applyFont="1" applyFill="1" applyBorder="1" applyAlignment="1">
      <alignment horizontal="center" vertical="center"/>
    </xf>
    <xf numFmtId="3" fontId="61" fillId="4" borderId="102" xfId="0" applyNumberFormat="1" applyFont="1" applyFill="1" applyBorder="1" applyAlignment="1">
      <alignment horizontal="center" vertical="center" wrapText="1"/>
    </xf>
    <xf numFmtId="3" fontId="61" fillId="4" borderId="117" xfId="0" applyNumberFormat="1" applyFont="1" applyFill="1" applyBorder="1" applyAlignment="1">
      <alignment horizontal="center" vertical="center" wrapText="1"/>
    </xf>
    <xf numFmtId="0" fontId="41" fillId="2" borderId="124" xfId="0" applyFont="1" applyFill="1" applyBorder="1" applyAlignment="1">
      <alignment horizontal="center" vertical="center" wrapText="1"/>
    </xf>
    <xf numFmtId="0" fontId="41" fillId="2" borderId="105" xfId="0" applyFont="1" applyFill="1" applyBorder="1" applyAlignment="1">
      <alignment horizontal="center" vertical="center" wrapText="1"/>
    </xf>
    <xf numFmtId="0" fontId="61" fillId="11" borderId="126" xfId="0" applyFont="1" applyFill="1" applyBorder="1" applyAlignment="1">
      <alignment horizontal="center"/>
    </xf>
    <xf numFmtId="0" fontId="61" fillId="11" borderId="125" xfId="0" applyFont="1" applyFill="1" applyBorder="1" applyAlignment="1">
      <alignment horizontal="center"/>
    </xf>
    <xf numFmtId="0" fontId="61" fillId="11" borderId="100" xfId="0" applyFont="1" applyFill="1" applyBorder="1" applyAlignment="1">
      <alignment horizontal="center"/>
    </xf>
    <xf numFmtId="0" fontId="41" fillId="4" borderId="111" xfId="0" applyFont="1" applyFill="1" applyBorder="1" applyAlignment="1">
      <alignment horizontal="center" vertical="center" wrapText="1"/>
    </xf>
    <xf numFmtId="0" fontId="41" fillId="4" borderId="88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08" xfId="0" applyFont="1" applyFill="1" applyBorder="1" applyAlignment="1">
      <alignment horizontal="center"/>
    </xf>
    <xf numFmtId="0" fontId="66" fillId="2" borderId="95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0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0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6" xfId="0" applyFont="1" applyFill="1" applyBorder="1" applyAlignment="1">
      <alignment vertical="center"/>
    </xf>
    <xf numFmtId="3" fontId="33" fillId="2" borderId="68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6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1" xfId="26" applyNumberFormat="1" applyFont="1" applyFill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8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7" xfId="0" applyNumberFormat="1" applyFont="1" applyFill="1" applyBorder="1" applyAlignment="1">
      <alignment horizontal="center" vertical="top"/>
    </xf>
    <xf numFmtId="0" fontId="33" fillId="2" borderId="87" xfId="0" applyFont="1" applyFill="1" applyBorder="1" applyAlignment="1">
      <alignment horizontal="center" vertical="top" wrapText="1"/>
    </xf>
    <xf numFmtId="0" fontId="33" fillId="2" borderId="68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2" borderId="87" xfId="26" applyNumberFormat="1" applyFont="1" applyFill="1" applyBorder="1" applyAlignment="1">
      <alignment horizontal="center" vertical="center"/>
    </xf>
    <xf numFmtId="3" fontId="33" fillId="2" borderId="67" xfId="26" applyNumberFormat="1" applyFont="1" applyFill="1" applyBorder="1" applyAlignment="1">
      <alignment horizontal="center" vertical="center"/>
    </xf>
    <xf numFmtId="3" fontId="33" fillId="0" borderId="55" xfId="26" applyNumberFormat="1" applyFont="1" applyFill="1" applyBorder="1" applyAlignment="1">
      <alignment horizontal="right" vertical="top"/>
    </xf>
    <xf numFmtId="3" fontId="33" fillId="0" borderId="106" xfId="26" applyNumberFormat="1" applyFont="1" applyFill="1" applyBorder="1" applyAlignment="1">
      <alignment horizontal="right" vertical="top"/>
    </xf>
    <xf numFmtId="3" fontId="33" fillId="3" borderId="87" xfId="26" applyNumberFormat="1" applyFont="1" applyFill="1" applyBorder="1" applyAlignment="1">
      <alignment horizontal="center" vertical="center" wrapText="1"/>
    </xf>
    <xf numFmtId="3" fontId="33" fillId="3" borderId="67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6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0" fontId="6" fillId="0" borderId="2" xfId="26" applyFont="1" applyFill="1" applyBorder="1" applyAlignment="1">
      <alignment horizontal="left"/>
    </xf>
    <xf numFmtId="0" fontId="34" fillId="0" borderId="55" xfId="0" applyFont="1" applyFill="1" applyBorder="1" applyAlignment="1">
      <alignment horizontal="right" vertical="top"/>
    </xf>
    <xf numFmtId="0" fontId="34" fillId="0" borderId="106" xfId="0" applyFont="1" applyFill="1" applyBorder="1" applyAlignment="1">
      <alignment horizontal="right" vertical="top"/>
    </xf>
    <xf numFmtId="3" fontId="33" fillId="10" borderId="87" xfId="26" applyNumberFormat="1" applyFont="1" applyFill="1" applyBorder="1" applyAlignment="1">
      <alignment horizontal="center" vertical="center" wrapText="1"/>
    </xf>
    <xf numFmtId="3" fontId="33" fillId="10" borderId="67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6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7" xfId="26" applyNumberFormat="1" applyFont="1" applyFill="1" applyBorder="1" applyAlignment="1">
      <alignment horizontal="center" vertical="center" wrapText="1"/>
    </xf>
    <xf numFmtId="3" fontId="33" fillId="4" borderId="67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6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" fillId="2" borderId="68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8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8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8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1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2" borderId="131" xfId="0" applyNumberFormat="1" applyFont="1" applyFill="1" applyBorder="1" applyAlignment="1">
      <alignment horizontal="right" vertical="top"/>
    </xf>
    <xf numFmtId="3" fontId="35" fillId="12" borderId="132" xfId="0" applyNumberFormat="1" applyFont="1" applyFill="1" applyBorder="1" applyAlignment="1">
      <alignment horizontal="right" vertical="top"/>
    </xf>
    <xf numFmtId="177" fontId="35" fillId="12" borderId="133" xfId="0" applyNumberFormat="1" applyFont="1" applyFill="1" applyBorder="1" applyAlignment="1">
      <alignment horizontal="right" vertical="top"/>
    </xf>
    <xf numFmtId="3" fontId="35" fillId="0" borderId="131" xfId="0" applyNumberFormat="1" applyFont="1" applyBorder="1" applyAlignment="1">
      <alignment horizontal="right" vertical="top"/>
    </xf>
    <xf numFmtId="177" fontId="35" fillId="12" borderId="134" xfId="0" applyNumberFormat="1" applyFont="1" applyFill="1" applyBorder="1" applyAlignment="1">
      <alignment horizontal="right" vertical="top"/>
    </xf>
    <xf numFmtId="3" fontId="37" fillId="12" borderId="136" xfId="0" applyNumberFormat="1" applyFont="1" applyFill="1" applyBorder="1" applyAlignment="1">
      <alignment horizontal="right" vertical="top"/>
    </xf>
    <xf numFmtId="3" fontId="37" fillId="12" borderId="137" xfId="0" applyNumberFormat="1" applyFont="1" applyFill="1" applyBorder="1" applyAlignment="1">
      <alignment horizontal="right" vertical="top"/>
    </xf>
    <xf numFmtId="0" fontId="37" fillId="12" borderId="138" xfId="0" applyFont="1" applyFill="1" applyBorder="1" applyAlignment="1">
      <alignment horizontal="right" vertical="top"/>
    </xf>
    <xf numFmtId="3" fontId="37" fillId="0" borderId="136" xfId="0" applyNumberFormat="1" applyFont="1" applyBorder="1" applyAlignment="1">
      <alignment horizontal="right" vertical="top"/>
    </xf>
    <xf numFmtId="0" fontId="37" fillId="12" borderId="139" xfId="0" applyFont="1" applyFill="1" applyBorder="1" applyAlignment="1">
      <alignment horizontal="right" vertical="top"/>
    </xf>
    <xf numFmtId="0" fontId="35" fillId="12" borderId="133" xfId="0" applyFont="1" applyFill="1" applyBorder="1" applyAlignment="1">
      <alignment horizontal="right" vertical="top"/>
    </xf>
    <xf numFmtId="0" fontId="35" fillId="12" borderId="134" xfId="0" applyFont="1" applyFill="1" applyBorder="1" applyAlignment="1">
      <alignment horizontal="right" vertical="top"/>
    </xf>
    <xf numFmtId="177" fontId="37" fillId="12" borderId="138" xfId="0" applyNumberFormat="1" applyFont="1" applyFill="1" applyBorder="1" applyAlignment="1">
      <alignment horizontal="right" vertical="top"/>
    </xf>
    <xf numFmtId="177" fontId="37" fillId="12" borderId="139" xfId="0" applyNumberFormat="1" applyFont="1" applyFill="1" applyBorder="1" applyAlignment="1">
      <alignment horizontal="right" vertical="top"/>
    </xf>
    <xf numFmtId="3" fontId="37" fillId="0" borderId="140" xfId="0" applyNumberFormat="1" applyFont="1" applyBorder="1" applyAlignment="1">
      <alignment horizontal="right" vertical="top"/>
    </xf>
    <xf numFmtId="3" fontId="37" fillId="0" borderId="141" xfId="0" applyNumberFormat="1" applyFont="1" applyBorder="1" applyAlignment="1">
      <alignment horizontal="right" vertical="top"/>
    </xf>
    <xf numFmtId="0" fontId="37" fillId="0" borderId="142" xfId="0" applyFont="1" applyBorder="1" applyAlignment="1">
      <alignment horizontal="right" vertical="top"/>
    </xf>
    <xf numFmtId="177" fontId="37" fillId="12" borderId="143" xfId="0" applyNumberFormat="1" applyFont="1" applyFill="1" applyBorder="1" applyAlignment="1">
      <alignment horizontal="right" vertical="top"/>
    </xf>
    <xf numFmtId="0" fontId="39" fillId="13" borderId="130" xfId="0" applyFont="1" applyFill="1" applyBorder="1" applyAlignment="1">
      <alignment vertical="top"/>
    </xf>
    <xf numFmtId="0" fontId="39" fillId="13" borderId="130" xfId="0" applyFont="1" applyFill="1" applyBorder="1" applyAlignment="1">
      <alignment vertical="top" indent="2"/>
    </xf>
    <xf numFmtId="0" fontId="39" fillId="13" borderId="130" xfId="0" applyFont="1" applyFill="1" applyBorder="1" applyAlignment="1">
      <alignment vertical="top" indent="4"/>
    </xf>
    <xf numFmtId="0" fontId="40" fillId="13" borderId="135" xfId="0" applyFont="1" applyFill="1" applyBorder="1" applyAlignment="1">
      <alignment vertical="top" indent="6"/>
    </xf>
    <xf numFmtId="0" fontId="39" fillId="13" borderId="130" xfId="0" applyFont="1" applyFill="1" applyBorder="1" applyAlignment="1">
      <alignment vertical="top" indent="8"/>
    </xf>
    <xf numFmtId="0" fontId="40" fillId="13" borderId="135" xfId="0" applyFont="1" applyFill="1" applyBorder="1" applyAlignment="1">
      <alignment vertical="top" indent="2"/>
    </xf>
    <xf numFmtId="0" fontId="39" fillId="13" borderId="130" xfId="0" applyFont="1" applyFill="1" applyBorder="1" applyAlignment="1">
      <alignment vertical="top" indent="6"/>
    </xf>
    <xf numFmtId="0" fontId="40" fillId="13" borderId="135" xfId="0" applyFont="1" applyFill="1" applyBorder="1" applyAlignment="1">
      <alignment vertical="top" indent="4"/>
    </xf>
    <xf numFmtId="0" fontId="34" fillId="13" borderId="130" xfId="0" applyFont="1" applyFill="1" applyBorder="1"/>
    <xf numFmtId="0" fontId="40" fillId="13" borderId="21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20" xfId="53" applyNumberFormat="1" applyFont="1" applyFill="1" applyBorder="1" applyAlignment="1">
      <alignment horizontal="left"/>
    </xf>
    <xf numFmtId="164" fontId="33" fillId="2" borderId="144" xfId="53" applyNumberFormat="1" applyFont="1" applyFill="1" applyBorder="1" applyAlignment="1">
      <alignment horizontal="left"/>
    </xf>
    <xf numFmtId="0" fontId="33" fillId="2" borderId="144" xfId="53" applyNumberFormat="1" applyFont="1" applyFill="1" applyBorder="1" applyAlignment="1">
      <alignment horizontal="left"/>
    </xf>
    <xf numFmtId="164" fontId="33" fillId="2" borderId="118" xfId="53" applyNumberFormat="1" applyFont="1" applyFill="1" applyBorder="1" applyAlignment="1">
      <alignment horizontal="left"/>
    </xf>
    <xf numFmtId="3" fontId="33" fillId="2" borderId="118" xfId="53" applyNumberFormat="1" applyFont="1" applyFill="1" applyBorder="1" applyAlignment="1">
      <alignment horizontal="left"/>
    </xf>
    <xf numFmtId="3" fontId="33" fillId="2" borderId="72" xfId="53" applyNumberFormat="1" applyFont="1" applyFill="1" applyBorder="1" applyAlignment="1">
      <alignment horizontal="left"/>
    </xf>
    <xf numFmtId="0" fontId="34" fillId="0" borderId="89" xfId="0" applyFont="1" applyFill="1" applyBorder="1"/>
    <xf numFmtId="0" fontId="34" fillId="0" borderId="90" xfId="0" applyFont="1" applyFill="1" applyBorder="1"/>
    <xf numFmtId="164" fontId="34" fillId="0" borderId="90" xfId="0" applyNumberFormat="1" applyFont="1" applyFill="1" applyBorder="1"/>
    <xf numFmtId="164" fontId="34" fillId="0" borderId="90" xfId="0" applyNumberFormat="1" applyFont="1" applyFill="1" applyBorder="1" applyAlignment="1">
      <alignment horizontal="right"/>
    </xf>
    <xf numFmtId="0" fontId="34" fillId="0" borderId="90" xfId="0" applyNumberFormat="1" applyFont="1" applyFill="1" applyBorder="1"/>
    <xf numFmtId="3" fontId="34" fillId="0" borderId="90" xfId="0" applyNumberFormat="1" applyFont="1" applyFill="1" applyBorder="1"/>
    <xf numFmtId="3" fontId="34" fillId="0" borderId="91" xfId="0" applyNumberFormat="1" applyFont="1" applyFill="1" applyBorder="1"/>
    <xf numFmtId="0" fontId="34" fillId="0" borderId="97" xfId="0" applyFont="1" applyFill="1" applyBorder="1"/>
    <xf numFmtId="0" fontId="34" fillId="0" borderId="98" xfId="0" applyFont="1" applyFill="1" applyBorder="1"/>
    <xf numFmtId="164" fontId="34" fillId="0" borderId="98" xfId="0" applyNumberFormat="1" applyFont="1" applyFill="1" applyBorder="1"/>
    <xf numFmtId="164" fontId="34" fillId="0" borderId="98" xfId="0" applyNumberFormat="1" applyFont="1" applyFill="1" applyBorder="1" applyAlignment="1">
      <alignment horizontal="right"/>
    </xf>
    <xf numFmtId="0" fontId="34" fillId="0" borderId="98" xfId="0" applyNumberFormat="1" applyFont="1" applyFill="1" applyBorder="1"/>
    <xf numFmtId="3" fontId="34" fillId="0" borderId="98" xfId="0" applyNumberFormat="1" applyFont="1" applyFill="1" applyBorder="1"/>
    <xf numFmtId="3" fontId="34" fillId="0" borderId="99" xfId="0" applyNumberFormat="1" applyFont="1" applyFill="1" applyBorder="1"/>
    <xf numFmtId="0" fontId="34" fillId="0" borderId="92" xfId="0" applyFont="1" applyFill="1" applyBorder="1"/>
    <xf numFmtId="0" fontId="34" fillId="0" borderId="93" xfId="0" applyFont="1" applyFill="1" applyBorder="1"/>
    <xf numFmtId="164" fontId="34" fillId="0" borderId="93" xfId="0" applyNumberFormat="1" applyFont="1" applyFill="1" applyBorder="1"/>
    <xf numFmtId="164" fontId="34" fillId="0" borderId="93" xfId="0" applyNumberFormat="1" applyFont="1" applyFill="1" applyBorder="1" applyAlignment="1">
      <alignment horizontal="right"/>
    </xf>
    <xf numFmtId="0" fontId="34" fillId="0" borderId="93" xfId="0" applyNumberFormat="1" applyFont="1" applyFill="1" applyBorder="1"/>
    <xf numFmtId="3" fontId="34" fillId="0" borderId="93" xfId="0" applyNumberFormat="1" applyFont="1" applyFill="1" applyBorder="1"/>
    <xf numFmtId="3" fontId="34" fillId="0" borderId="94" xfId="0" applyNumberFormat="1" applyFont="1" applyFill="1" applyBorder="1"/>
    <xf numFmtId="0" fontId="41" fillId="2" borderId="120" xfId="0" applyFont="1" applyFill="1" applyBorder="1"/>
    <xf numFmtId="3" fontId="41" fillId="2" borderId="121" xfId="0" applyNumberFormat="1" applyFont="1" applyFill="1" applyBorder="1"/>
    <xf numFmtId="9" fontId="41" fillId="2" borderId="85" xfId="0" applyNumberFormat="1" applyFont="1" applyFill="1" applyBorder="1"/>
    <xf numFmtId="3" fontId="41" fillId="2" borderId="72" xfId="0" applyNumberFormat="1" applyFont="1" applyFill="1" applyBorder="1"/>
    <xf numFmtId="9" fontId="34" fillId="0" borderId="90" xfId="0" applyNumberFormat="1" applyFont="1" applyFill="1" applyBorder="1"/>
    <xf numFmtId="9" fontId="34" fillId="0" borderId="98" xfId="0" applyNumberFormat="1" applyFont="1" applyFill="1" applyBorder="1"/>
    <xf numFmtId="9" fontId="34" fillId="0" borderId="93" xfId="0" applyNumberFormat="1" applyFont="1" applyFill="1" applyBorder="1"/>
    <xf numFmtId="3" fontId="34" fillId="0" borderId="101" xfId="0" applyNumberFormat="1" applyFont="1" applyFill="1" applyBorder="1"/>
    <xf numFmtId="9" fontId="34" fillId="0" borderId="101" xfId="0" applyNumberFormat="1" applyFont="1" applyFill="1" applyBorder="1"/>
    <xf numFmtId="3" fontId="34" fillId="0" borderId="102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89" xfId="0" applyFont="1" applyFill="1" applyBorder="1"/>
    <xf numFmtId="0" fontId="41" fillId="0" borderId="115" xfId="0" applyFont="1" applyFill="1" applyBorder="1"/>
    <xf numFmtId="0" fontId="34" fillId="5" borderId="12" xfId="0" applyFont="1" applyFill="1" applyBorder="1" applyAlignment="1">
      <alignment wrapText="1"/>
    </xf>
    <xf numFmtId="0" fontId="41" fillId="0" borderId="97" xfId="0" applyFont="1" applyFill="1" applyBorder="1"/>
    <xf numFmtId="0" fontId="41" fillId="2" borderId="144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0" xfId="79" applyFont="1" applyFill="1" applyBorder="1" applyAlignment="1">
      <alignment horizontal="left"/>
    </xf>
    <xf numFmtId="3" fontId="3" fillId="2" borderId="101" xfId="80" applyNumberFormat="1" applyFont="1" applyFill="1" applyBorder="1"/>
    <xf numFmtId="3" fontId="3" fillId="2" borderId="102" xfId="80" applyNumberFormat="1" applyFont="1" applyFill="1" applyBorder="1"/>
    <xf numFmtId="9" fontId="3" fillId="2" borderId="145" xfId="80" applyNumberFormat="1" applyFont="1" applyFill="1" applyBorder="1"/>
    <xf numFmtId="9" fontId="3" fillId="2" borderId="101" xfId="80" applyNumberFormat="1" applyFont="1" applyFill="1" applyBorder="1"/>
    <xf numFmtId="9" fontId="3" fillId="2" borderId="102" xfId="8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0" fontId="41" fillId="0" borderId="110" xfId="0" applyFont="1" applyFill="1" applyBorder="1"/>
    <xf numFmtId="0" fontId="41" fillId="0" borderId="126" xfId="0" applyFont="1" applyFill="1" applyBorder="1" applyAlignment="1">
      <alignment horizontal="left" indent="1"/>
    </xf>
    <xf numFmtId="0" fontId="41" fillId="0" borderId="109" xfId="0" applyFont="1" applyFill="1" applyBorder="1" applyAlignment="1">
      <alignment horizontal="left" indent="1"/>
    </xf>
    <xf numFmtId="9" fontId="34" fillId="0" borderId="146" xfId="0" applyNumberFormat="1" applyFont="1" applyFill="1" applyBorder="1"/>
    <xf numFmtId="9" fontId="34" fillId="0" borderId="100" xfId="0" applyNumberFormat="1" applyFont="1" applyFill="1" applyBorder="1"/>
    <xf numFmtId="9" fontId="34" fillId="0" borderId="104" xfId="0" applyNumberFormat="1" applyFont="1" applyFill="1" applyBorder="1"/>
    <xf numFmtId="3" fontId="34" fillId="0" borderId="89" xfId="0" applyNumberFormat="1" applyFont="1" applyFill="1" applyBorder="1"/>
    <xf numFmtId="3" fontId="34" fillId="0" borderId="97" xfId="0" applyNumberFormat="1" applyFont="1" applyFill="1" applyBorder="1"/>
    <xf numFmtId="3" fontId="34" fillId="0" borderId="92" xfId="0" applyNumberFormat="1" applyFont="1" applyFill="1" applyBorder="1"/>
    <xf numFmtId="9" fontId="34" fillId="0" borderId="147" xfId="0" applyNumberFormat="1" applyFont="1" applyFill="1" applyBorder="1"/>
    <xf numFmtId="9" fontId="34" fillId="0" borderId="107" xfId="0" applyNumberFormat="1" applyFont="1" applyFill="1" applyBorder="1"/>
    <xf numFmtId="9" fontId="34" fillId="0" borderId="122" xfId="0" applyNumberFormat="1" applyFont="1" applyFill="1" applyBorder="1"/>
    <xf numFmtId="9" fontId="31" fillId="0" borderId="0" xfId="0" applyNumberFormat="1" applyFont="1" applyFill="1" applyBorder="1"/>
    <xf numFmtId="0" fontId="67" fillId="0" borderId="0" xfId="0" applyFont="1" applyFill="1"/>
    <xf numFmtId="0" fontId="68" fillId="0" borderId="0" xfId="0" applyFont="1" applyFill="1"/>
    <xf numFmtId="0" fontId="41" fillId="13" borderId="110" xfId="0" applyFont="1" applyFill="1" applyBorder="1"/>
    <xf numFmtId="0" fontId="41" fillId="13" borderId="126" xfId="0" applyFont="1" applyFill="1" applyBorder="1"/>
    <xf numFmtId="0" fontId="41" fillId="13" borderId="109" xfId="0" applyFont="1" applyFill="1" applyBorder="1"/>
    <xf numFmtId="0" fontId="3" fillId="2" borderId="101" xfId="80" applyFont="1" applyFill="1" applyBorder="1"/>
    <xf numFmtId="3" fontId="34" fillId="0" borderId="147" xfId="0" applyNumberFormat="1" applyFont="1" applyFill="1" applyBorder="1"/>
    <xf numFmtId="3" fontId="34" fillId="0" borderId="107" xfId="0" applyNumberFormat="1" applyFont="1" applyFill="1" applyBorder="1"/>
    <xf numFmtId="3" fontId="34" fillId="0" borderId="122" xfId="0" applyNumberFormat="1" applyFont="1" applyFill="1" applyBorder="1"/>
    <xf numFmtId="0" fontId="34" fillId="0" borderId="110" xfId="0" applyFont="1" applyFill="1" applyBorder="1"/>
    <xf numFmtId="0" fontId="34" fillId="0" borderId="126" xfId="0" applyFont="1" applyFill="1" applyBorder="1"/>
    <xf numFmtId="0" fontId="34" fillId="0" borderId="109" xfId="0" applyFont="1" applyFill="1" applyBorder="1"/>
    <xf numFmtId="3" fontId="34" fillId="0" borderId="146" xfId="0" applyNumberFormat="1" applyFont="1" applyFill="1" applyBorder="1"/>
    <xf numFmtId="3" fontId="34" fillId="0" borderId="100" xfId="0" applyNumberFormat="1" applyFont="1" applyFill="1" applyBorder="1"/>
    <xf numFmtId="3" fontId="34" fillId="0" borderId="104" xfId="0" applyNumberFormat="1" applyFont="1" applyFill="1" applyBorder="1"/>
    <xf numFmtId="0" fontId="3" fillId="2" borderId="148" xfId="79" applyFont="1" applyFill="1" applyBorder="1" applyAlignment="1">
      <alignment horizontal="left"/>
    </xf>
    <xf numFmtId="0" fontId="3" fillId="2" borderId="149" xfId="79" applyFont="1" applyFill="1" applyBorder="1" applyAlignment="1">
      <alignment horizontal="left"/>
    </xf>
    <xf numFmtId="0" fontId="3" fillId="2" borderId="150" xfId="80" applyFont="1" applyFill="1" applyBorder="1" applyAlignment="1">
      <alignment horizontal="left"/>
    </xf>
    <xf numFmtId="0" fontId="3" fillId="2" borderId="150" xfId="79" applyFont="1" applyFill="1" applyBorder="1" applyAlignment="1">
      <alignment horizontal="left"/>
    </xf>
    <xf numFmtId="0" fontId="3" fillId="2" borderId="151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52" xfId="0" applyFont="1" applyFill="1" applyBorder="1"/>
    <xf numFmtId="0" fontId="34" fillId="0" borderId="153" xfId="0" applyFont="1" applyFill="1" applyBorder="1"/>
    <xf numFmtId="0" fontId="34" fillId="0" borderId="153" xfId="0" applyFont="1" applyFill="1" applyBorder="1" applyAlignment="1">
      <alignment horizontal="right"/>
    </xf>
    <xf numFmtId="0" fontId="34" fillId="0" borderId="153" xfId="0" applyFont="1" applyFill="1" applyBorder="1" applyAlignment="1">
      <alignment horizontal="left"/>
    </xf>
    <xf numFmtId="164" fontId="34" fillId="0" borderId="153" xfId="0" applyNumberFormat="1" applyFont="1" applyFill="1" applyBorder="1"/>
    <xf numFmtId="165" fontId="34" fillId="0" borderId="153" xfId="0" applyNumberFormat="1" applyFont="1" applyFill="1" applyBorder="1"/>
    <xf numFmtId="9" fontId="34" fillId="0" borderId="153" xfId="0" applyNumberFormat="1" applyFont="1" applyFill="1" applyBorder="1"/>
    <xf numFmtId="9" fontId="34" fillId="0" borderId="154" xfId="0" applyNumberFormat="1" applyFont="1" applyFill="1" applyBorder="1"/>
    <xf numFmtId="0" fontId="34" fillId="0" borderId="155" xfId="0" applyFont="1" applyFill="1" applyBorder="1"/>
    <xf numFmtId="0" fontId="34" fillId="0" borderId="156" xfId="0" applyFont="1" applyFill="1" applyBorder="1"/>
    <xf numFmtId="0" fontId="34" fillId="0" borderId="156" xfId="0" applyFont="1" applyFill="1" applyBorder="1" applyAlignment="1">
      <alignment horizontal="right"/>
    </xf>
    <xf numFmtId="0" fontId="34" fillId="0" borderId="156" xfId="0" applyFont="1" applyFill="1" applyBorder="1" applyAlignment="1">
      <alignment horizontal="left"/>
    </xf>
    <xf numFmtId="164" fontId="34" fillId="0" borderId="156" xfId="0" applyNumberFormat="1" applyFont="1" applyFill="1" applyBorder="1"/>
    <xf numFmtId="165" fontId="34" fillId="0" borderId="156" xfId="0" applyNumberFormat="1" applyFont="1" applyFill="1" applyBorder="1"/>
    <xf numFmtId="9" fontId="34" fillId="0" borderId="156" xfId="0" applyNumberFormat="1" applyFont="1" applyFill="1" applyBorder="1"/>
    <xf numFmtId="9" fontId="34" fillId="0" borderId="157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53" xfId="0" applyNumberFormat="1" applyFont="1" applyFill="1" applyBorder="1"/>
    <xf numFmtId="3" fontId="34" fillId="0" borderId="154" xfId="0" applyNumberFormat="1" applyFont="1" applyFill="1" applyBorder="1"/>
    <xf numFmtId="3" fontId="34" fillId="0" borderId="156" xfId="0" applyNumberFormat="1" applyFont="1" applyFill="1" applyBorder="1"/>
    <xf numFmtId="3" fontId="34" fillId="0" borderId="157" xfId="0" applyNumberFormat="1" applyFont="1" applyFill="1" applyBorder="1"/>
    <xf numFmtId="3" fontId="34" fillId="0" borderId="159" xfId="0" applyNumberFormat="1" applyFont="1" applyFill="1" applyBorder="1"/>
    <xf numFmtId="9" fontId="34" fillId="0" borderId="159" xfId="0" applyNumberFormat="1" applyFont="1" applyFill="1" applyBorder="1"/>
    <xf numFmtId="3" fontId="34" fillId="0" borderId="160" xfId="0" applyNumberFormat="1" applyFont="1" applyFill="1" applyBorder="1"/>
    <xf numFmtId="0" fontId="41" fillId="0" borderId="27" xfId="0" applyFont="1" applyFill="1" applyBorder="1"/>
    <xf numFmtId="0" fontId="41" fillId="0" borderId="152" xfId="0" applyFont="1" applyFill="1" applyBorder="1"/>
    <xf numFmtId="0" fontId="41" fillId="0" borderId="158" xfId="0" applyFont="1" applyFill="1" applyBorder="1"/>
    <xf numFmtId="0" fontId="41" fillId="2" borderId="60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3" fillId="2" borderId="60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53" xfId="0" applyNumberFormat="1" applyFont="1" applyFill="1" applyBorder="1" applyAlignment="1">
      <alignment horizontal="right"/>
    </xf>
    <xf numFmtId="164" fontId="34" fillId="0" borderId="156" xfId="0" applyNumberFormat="1" applyFont="1" applyFill="1" applyBorder="1" applyAlignment="1">
      <alignment horizontal="right"/>
    </xf>
    <xf numFmtId="0" fontId="34" fillId="2" borderId="72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56" xfId="0" applyNumberFormat="1" applyBorder="1"/>
    <xf numFmtId="9" fontId="0" fillId="0" borderId="156" xfId="0" applyNumberFormat="1" applyBorder="1"/>
    <xf numFmtId="9" fontId="0" fillId="0" borderId="157" xfId="0" applyNumberFormat="1" applyBorder="1"/>
    <xf numFmtId="0" fontId="66" fillId="0" borderId="155" xfId="0" applyFont="1" applyBorder="1" applyAlignment="1">
      <alignment horizontal="left" indent="1"/>
    </xf>
    <xf numFmtId="169" fontId="0" fillId="0" borderId="153" xfId="0" applyNumberFormat="1" applyBorder="1"/>
    <xf numFmtId="9" fontId="0" fillId="0" borderId="153" xfId="0" applyNumberFormat="1" applyBorder="1"/>
    <xf numFmtId="9" fontId="0" fillId="0" borderId="154" xfId="0" applyNumberFormat="1" applyBorder="1"/>
    <xf numFmtId="0" fontId="66" fillId="4" borderId="152" xfId="0" applyFont="1" applyFill="1" applyBorder="1" applyAlignment="1">
      <alignment horizontal="left"/>
    </xf>
    <xf numFmtId="169" fontId="66" fillId="4" borderId="153" xfId="0" applyNumberFormat="1" applyFont="1" applyFill="1" applyBorder="1"/>
    <xf numFmtId="9" fontId="66" fillId="4" borderId="153" xfId="0" applyNumberFormat="1" applyFont="1" applyFill="1" applyBorder="1"/>
    <xf numFmtId="9" fontId="66" fillId="4" borderId="154" xfId="0" applyNumberFormat="1" applyFont="1" applyFill="1" applyBorder="1"/>
    <xf numFmtId="0" fontId="66" fillId="0" borderId="152" xfId="0" applyFont="1" applyBorder="1" applyAlignment="1">
      <alignment horizontal="left" indent="1"/>
    </xf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53" xfId="0" applyNumberFormat="1" applyFont="1" applyFill="1" applyBorder="1"/>
    <xf numFmtId="169" fontId="34" fillId="0" borderId="154" xfId="0" applyNumberFormat="1" applyFont="1" applyFill="1" applyBorder="1"/>
    <xf numFmtId="169" fontId="34" fillId="0" borderId="156" xfId="0" applyNumberFormat="1" applyFont="1" applyFill="1" applyBorder="1"/>
    <xf numFmtId="169" fontId="34" fillId="0" borderId="157" xfId="0" applyNumberFormat="1" applyFont="1" applyFill="1" applyBorder="1"/>
    <xf numFmtId="0" fontId="41" fillId="0" borderId="155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3" fontId="69" fillId="0" borderId="162" xfId="0" applyNumberFormat="1" applyFont="1" applyBorder="1" applyAlignment="1">
      <alignment horizontal="right"/>
    </xf>
    <xf numFmtId="166" fontId="69" fillId="0" borderId="162" xfId="0" applyNumberFormat="1" applyFont="1" applyBorder="1" applyAlignment="1">
      <alignment horizontal="right"/>
    </xf>
    <xf numFmtId="166" fontId="69" fillId="0" borderId="163" xfId="0" applyNumberFormat="1" applyFont="1" applyBorder="1" applyAlignment="1">
      <alignment horizontal="right"/>
    </xf>
    <xf numFmtId="3" fontId="5" fillId="0" borderId="162" xfId="0" applyNumberFormat="1" applyFont="1" applyBorder="1" applyAlignment="1">
      <alignment horizontal="right"/>
    </xf>
    <xf numFmtId="166" fontId="5" fillId="0" borderId="162" xfId="0" applyNumberFormat="1" applyFont="1" applyBorder="1" applyAlignment="1">
      <alignment horizontal="right"/>
    </xf>
    <xf numFmtId="166" fontId="5" fillId="0" borderId="163" xfId="0" applyNumberFormat="1" applyFont="1" applyBorder="1" applyAlignment="1">
      <alignment horizontal="right"/>
    </xf>
    <xf numFmtId="178" fontId="5" fillId="0" borderId="162" xfId="0" applyNumberFormat="1" applyFont="1" applyBorder="1" applyAlignment="1">
      <alignment horizontal="right"/>
    </xf>
    <xf numFmtId="4" fontId="5" fillId="0" borderId="162" xfId="0" applyNumberFormat="1" applyFont="1" applyBorder="1" applyAlignment="1">
      <alignment horizontal="right"/>
    </xf>
    <xf numFmtId="3" fontId="5" fillId="0" borderId="162" xfId="0" applyNumberFormat="1" applyFont="1" applyBorder="1"/>
    <xf numFmtId="166" fontId="5" fillId="0" borderId="19" xfId="0" applyNumberFormat="1" applyFont="1" applyBorder="1" applyAlignment="1">
      <alignment horizontal="right"/>
    </xf>
    <xf numFmtId="166" fontId="69" fillId="0" borderId="19" xfId="0" applyNumberFormat="1" applyFont="1" applyBorder="1" applyAlignment="1">
      <alignment horizontal="right"/>
    </xf>
    <xf numFmtId="166" fontId="70" fillId="0" borderId="163" xfId="0" applyNumberFormat="1" applyFont="1" applyBorder="1" applyAlignment="1">
      <alignment horizontal="right"/>
    </xf>
    <xf numFmtId="3" fontId="34" fillId="0" borderId="162" xfId="0" applyNumberFormat="1" applyFont="1" applyBorder="1"/>
    <xf numFmtId="166" fontId="34" fillId="0" borderId="162" xfId="0" applyNumberFormat="1" applyFont="1" applyBorder="1"/>
    <xf numFmtId="166" fontId="34" fillId="0" borderId="163" xfId="0" applyNumberFormat="1" applyFont="1" applyBorder="1"/>
    <xf numFmtId="0" fontId="5" fillId="0" borderId="162" xfId="0" applyFont="1" applyBorder="1"/>
    <xf numFmtId="3" fontId="34" fillId="0" borderId="162" xfId="0" applyNumberFormat="1" applyFont="1" applyBorder="1" applyAlignment="1">
      <alignment horizontal="right"/>
    </xf>
    <xf numFmtId="166" fontId="34" fillId="0" borderId="19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69" fillId="0" borderId="0" xfId="0" applyNumberFormat="1" applyFont="1" applyBorder="1" applyAlignment="1">
      <alignment horizontal="right"/>
    </xf>
    <xf numFmtId="166" fontId="69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49" fontId="3" fillId="0" borderId="164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4" fillId="0" borderId="55" xfId="0" applyNumberFormat="1" applyFont="1" applyBorder="1"/>
    <xf numFmtId="166" fontId="34" fillId="0" borderId="55" xfId="0" applyNumberFormat="1" applyFont="1" applyBorder="1"/>
    <xf numFmtId="166" fontId="34" fillId="0" borderId="56" xfId="0" applyNumberFormat="1" applyFont="1" applyBorder="1"/>
    <xf numFmtId="3" fontId="69" fillId="0" borderId="55" xfId="0" applyNumberFormat="1" applyFont="1" applyBorder="1" applyAlignment="1">
      <alignment horizontal="right"/>
    </xf>
    <xf numFmtId="166" fontId="69" fillId="0" borderId="55" xfId="0" applyNumberFormat="1" applyFont="1" applyBorder="1" applyAlignment="1">
      <alignment horizontal="right"/>
    </xf>
    <xf numFmtId="166" fontId="69" fillId="0" borderId="56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178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67" xfId="0" applyNumberFormat="1" applyFont="1" applyBorder="1" applyAlignment="1">
      <alignment horizontal="center"/>
    </xf>
    <xf numFmtId="3" fontId="34" fillId="0" borderId="2" xfId="0" applyNumberFormat="1" applyFont="1" applyBorder="1"/>
    <xf numFmtId="166" fontId="34" fillId="0" borderId="2" xfId="0" applyNumberFormat="1" applyFont="1" applyBorder="1"/>
    <xf numFmtId="166" fontId="34" fillId="0" borderId="3" xfId="0" applyNumberFormat="1" applyFont="1" applyBorder="1"/>
    <xf numFmtId="3" fontId="69" fillId="0" borderId="2" xfId="0" applyNumberFormat="1" applyFont="1" applyBorder="1" applyAlignment="1">
      <alignment horizontal="right"/>
    </xf>
    <xf numFmtId="166" fontId="69" fillId="0" borderId="2" xfId="0" applyNumberFormat="1" applyFont="1" applyBorder="1" applyAlignment="1">
      <alignment horizontal="right"/>
    </xf>
    <xf numFmtId="166" fontId="69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178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5" fillId="0" borderId="56" xfId="0" applyNumberFormat="1" applyFont="1" applyBorder="1"/>
    <xf numFmtId="3" fontId="5" fillId="0" borderId="163" xfId="0" applyNumberFormat="1" applyFont="1" applyBorder="1"/>
    <xf numFmtId="3" fontId="5" fillId="0" borderId="19" xfId="0" applyNumberFormat="1" applyFont="1" applyBorder="1"/>
    <xf numFmtId="3" fontId="5" fillId="0" borderId="3" xfId="0" applyNumberFormat="1" applyFont="1" applyBorder="1"/>
    <xf numFmtId="3" fontId="11" fillId="0" borderId="164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62" xfId="0" applyNumberFormat="1" applyFont="1" applyBorder="1"/>
    <xf numFmtId="9" fontId="34" fillId="0" borderId="0" xfId="0" applyNumberFormat="1" applyFont="1" applyBorder="1"/>
    <xf numFmtId="3" fontId="34" fillId="0" borderId="161" xfId="0" applyNumberFormat="1" applyFont="1" applyBorder="1"/>
    <xf numFmtId="3" fontId="34" fillId="0" borderId="18" xfId="0" applyNumberFormat="1" applyFont="1" applyBorder="1"/>
    <xf numFmtId="3" fontId="34" fillId="0" borderId="68" xfId="0" applyNumberFormat="1" applyFont="1" applyBorder="1"/>
    <xf numFmtId="9" fontId="34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" xfId="0" applyNumberFormat="1" applyFont="1" applyBorder="1"/>
    <xf numFmtId="9" fontId="34" fillId="0" borderId="2" xfId="0" applyNumberFormat="1" applyFont="1" applyBorder="1"/>
    <xf numFmtId="3" fontId="11" fillId="0" borderId="67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4" xfId="76" applyNumberFormat="1" applyFont="1" applyFill="1" applyBorder="1" applyAlignment="1">
      <alignment horizontal="center" vertical="center"/>
    </xf>
    <xf numFmtId="3" fontId="33" fillId="2" borderId="118" xfId="76" applyNumberFormat="1" applyFont="1" applyFill="1" applyBorder="1" applyAlignment="1">
      <alignment horizontal="center" vertical="center"/>
    </xf>
    <xf numFmtId="0" fontId="31" fillId="0" borderId="22" xfId="76" applyFont="1" applyFill="1" applyBorder="1"/>
    <xf numFmtId="0" fontId="31" fillId="0" borderId="57" xfId="76" applyFont="1" applyFill="1" applyBorder="1"/>
    <xf numFmtId="0" fontId="33" fillId="2" borderId="159" xfId="76" applyNumberFormat="1" applyFont="1" applyFill="1" applyBorder="1" applyAlignment="1">
      <alignment horizontal="left"/>
    </xf>
    <xf numFmtId="0" fontId="33" fillId="2" borderId="166" xfId="76" applyNumberFormat="1" applyFont="1" applyFill="1" applyBorder="1" applyAlignment="1">
      <alignment horizontal="left"/>
    </xf>
    <xf numFmtId="3" fontId="31" fillId="0" borderId="22" xfId="76" applyNumberFormat="1" applyFont="1" applyFill="1" applyBorder="1"/>
    <xf numFmtId="3" fontId="31" fillId="0" borderId="30" xfId="76" applyNumberFormat="1" applyFont="1" applyFill="1" applyBorder="1"/>
    <xf numFmtId="9" fontId="31" fillId="0" borderId="57" xfId="76" applyNumberFormat="1" applyFont="1" applyFill="1" applyBorder="1"/>
    <xf numFmtId="0" fontId="33" fillId="2" borderId="165" xfId="76" applyNumberFormat="1" applyFont="1" applyFill="1" applyBorder="1" applyAlignment="1">
      <alignment horizontal="left"/>
    </xf>
    <xf numFmtId="0" fontId="33" fillId="2" borderId="160" xfId="76" applyNumberFormat="1" applyFont="1" applyFill="1" applyBorder="1" applyAlignment="1">
      <alignment horizontal="left"/>
    </xf>
    <xf numFmtId="3" fontId="31" fillId="0" borderId="23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12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26"/>
      <tableStyleElement type="headerRow" dxfId="125"/>
      <tableStyleElement type="totalRow" dxfId="124"/>
      <tableStyleElement type="firstColumn" dxfId="123"/>
      <tableStyleElement type="lastColumn" dxfId="122"/>
      <tableStyleElement type="firstRowStripe" dxfId="121"/>
      <tableStyleElement type="firstColumnStripe" dxfId="120"/>
    </tableStyle>
    <tableStyle name="TableStyleMedium2 2" pivot="0" count="7">
      <tableStyleElement type="wholeTable" dxfId="119"/>
      <tableStyleElement type="headerRow" dxfId="118"/>
      <tableStyleElement type="totalRow" dxfId="117"/>
      <tableStyleElement type="firstColumn" dxfId="116"/>
      <tableStyleElement type="lastColumn" dxfId="115"/>
      <tableStyleElement type="firstRowStripe" dxfId="114"/>
      <tableStyleElement type="firstColumnStripe" dxfId="11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1.0179964685899778</c:v>
                </c:pt>
                <c:pt idx="1">
                  <c:v>0.96340315860486725</c:v>
                </c:pt>
                <c:pt idx="2">
                  <c:v>0.97694175639975678</c:v>
                </c:pt>
                <c:pt idx="3">
                  <c:v>0.9428886734685662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0.88171444475155525</c:v>
                </c:pt>
                <c:pt idx="1">
                  <c:v>0.88171444475155525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ALOS!$E$33:$E$36</c:f>
              <c:numCache>
                <c:formatCode>0%</c:formatCode>
                <c:ptCount val="4"/>
                <c:pt idx="0">
                  <c:v>1.0064516129032257</c:v>
                </c:pt>
                <c:pt idx="1">
                  <c:v>0.99496221662468509</c:v>
                </c:pt>
                <c:pt idx="2">
                  <c:v>0.97764530551415796</c:v>
                </c:pt>
                <c:pt idx="3">
                  <c:v>0.97754137115839246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2" totalsRowShown="0" headerRowDxfId="112" tableBorderDxfId="111">
  <autoFilter ref="A7:S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110"/>
    <tableColumn id="2" name="popis" dataDxfId="109"/>
    <tableColumn id="3" name="01 uv_sk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9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9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9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9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93">
      <calculatedColumnFormula>IF(Tabulka[[#This Row],[15_vzpl]]=0,"",Tabulka[[#This Row],[14_vzsk]]/Tabulka[[#This Row],[15_vzpl]])</calculatedColumnFormula>
    </tableColumn>
    <tableColumn id="20" name="17_vzroz" dataDxfId="9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67" totalsRowShown="0">
  <autoFilter ref="C3:S67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47" bestFit="1" customWidth="1"/>
    <col min="2" max="2" width="102.21875" style="247" bestFit="1" customWidth="1"/>
    <col min="3" max="3" width="16.109375" style="51" hidden="1" customWidth="1"/>
    <col min="4" max="16384" width="8.88671875" style="247"/>
  </cols>
  <sheetData>
    <row r="1" spans="1:3" ht="18.600000000000001" customHeight="1" thickBot="1" x14ac:dyDescent="0.4">
      <c r="A1" s="512" t="s">
        <v>131</v>
      </c>
      <c r="B1" s="512"/>
    </row>
    <row r="2" spans="1:3" ht="14.4" customHeight="1" thickBot="1" x14ac:dyDescent="0.35">
      <c r="A2" s="371" t="s">
        <v>328</v>
      </c>
      <c r="B2" s="50"/>
    </row>
    <row r="3" spans="1:3" ht="14.4" customHeight="1" thickBot="1" x14ac:dyDescent="0.35">
      <c r="A3" s="508" t="s">
        <v>181</v>
      </c>
      <c r="B3" s="509"/>
    </row>
    <row r="4" spans="1:3" ht="14.4" customHeight="1" x14ac:dyDescent="0.3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" customHeight="1" x14ac:dyDescent="0.3">
      <c r="A5" s="265" t="str">
        <f t="shared" si="0"/>
        <v>HI</v>
      </c>
      <c r="B5" s="179" t="s">
        <v>174</v>
      </c>
      <c r="C5" s="51" t="s">
        <v>135</v>
      </c>
    </row>
    <row r="6" spans="1:3" ht="14.4" customHeight="1" x14ac:dyDescent="0.3">
      <c r="A6" s="266" t="str">
        <f t="shared" si="0"/>
        <v>HI Graf</v>
      </c>
      <c r="B6" s="180" t="s">
        <v>127</v>
      </c>
      <c r="C6" s="51" t="s">
        <v>136</v>
      </c>
    </row>
    <row r="7" spans="1:3" ht="14.4" customHeight="1" x14ac:dyDescent="0.3">
      <c r="A7" s="266" t="str">
        <f t="shared" si="0"/>
        <v>Man Tab</v>
      </c>
      <c r="B7" s="180" t="s">
        <v>330</v>
      </c>
      <c r="C7" s="51" t="s">
        <v>137</v>
      </c>
    </row>
    <row r="8" spans="1:3" ht="14.4" customHeight="1" thickBot="1" x14ac:dyDescent="0.35">
      <c r="A8" s="267" t="str">
        <f t="shared" si="0"/>
        <v>HV</v>
      </c>
      <c r="B8" s="181" t="s">
        <v>61</v>
      </c>
      <c r="C8" s="51" t="s">
        <v>66</v>
      </c>
    </row>
    <row r="9" spans="1:3" ht="14.4" customHeight="1" thickBot="1" x14ac:dyDescent="0.35">
      <c r="A9" s="182"/>
      <c r="B9" s="182"/>
    </row>
    <row r="10" spans="1:3" ht="14.4" customHeight="1" thickBot="1" x14ac:dyDescent="0.35">
      <c r="A10" s="510" t="s">
        <v>132</v>
      </c>
      <c r="B10" s="509"/>
    </row>
    <row r="11" spans="1:3" ht="14.4" customHeight="1" x14ac:dyDescent="0.3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" customHeight="1" x14ac:dyDescent="0.3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8" customHeight="1" x14ac:dyDescent="0.3">
      <c r="A13" s="266" t="str">
        <f t="shared" si="2"/>
        <v>LŽ PL</v>
      </c>
      <c r="B13" s="777" t="s">
        <v>205</v>
      </c>
      <c r="C13" s="51" t="s">
        <v>185</v>
      </c>
    </row>
    <row r="14" spans="1:3" ht="14.4" customHeight="1" x14ac:dyDescent="0.3">
      <c r="A14" s="266" t="str">
        <f t="shared" si="2"/>
        <v>LŽ PL Detail</v>
      </c>
      <c r="B14" s="180" t="s">
        <v>781</v>
      </c>
      <c r="C14" s="51" t="s">
        <v>187</v>
      </c>
    </row>
    <row r="15" spans="1:3" ht="14.4" customHeight="1" x14ac:dyDescent="0.3">
      <c r="A15" s="266" t="str">
        <f t="shared" si="2"/>
        <v>LŽ Statim</v>
      </c>
      <c r="B15" s="398" t="s">
        <v>241</v>
      </c>
      <c r="C15" s="51" t="s">
        <v>251</v>
      </c>
    </row>
    <row r="16" spans="1:3" ht="14.4" customHeight="1" x14ac:dyDescent="0.3">
      <c r="A16" s="266" t="str">
        <f t="shared" si="2"/>
        <v>Léky Recepty</v>
      </c>
      <c r="B16" s="180" t="s">
        <v>176</v>
      </c>
      <c r="C16" s="51" t="s">
        <v>140</v>
      </c>
    </row>
    <row r="17" spans="1:3" ht="14.4" customHeight="1" x14ac:dyDescent="0.3">
      <c r="A17" s="266" t="str">
        <f t="shared" si="2"/>
        <v>LRp Lékaři</v>
      </c>
      <c r="B17" s="180" t="s">
        <v>190</v>
      </c>
      <c r="C17" s="51" t="s">
        <v>191</v>
      </c>
    </row>
    <row r="18" spans="1:3" ht="14.4" customHeight="1" x14ac:dyDescent="0.3">
      <c r="A18" s="266" t="str">
        <f t="shared" si="2"/>
        <v>LRp Detail</v>
      </c>
      <c r="B18" s="180" t="s">
        <v>1127</v>
      </c>
      <c r="C18" s="51" t="s">
        <v>141</v>
      </c>
    </row>
    <row r="19" spans="1:3" ht="28.8" customHeight="1" x14ac:dyDescent="0.3">
      <c r="A19" s="266" t="str">
        <f t="shared" si="2"/>
        <v>LRp PL</v>
      </c>
      <c r="B19" s="777" t="s">
        <v>1128</v>
      </c>
      <c r="C19" s="51" t="s">
        <v>186</v>
      </c>
    </row>
    <row r="20" spans="1:3" ht="14.4" customHeight="1" x14ac:dyDescent="0.3">
      <c r="A20" s="266" t="str">
        <f>HYPERLINK("#'"&amp;C20&amp;"'!A1",C20)</f>
        <v>LRp PL Detail</v>
      </c>
      <c r="B20" s="180" t="s">
        <v>1163</v>
      </c>
      <c r="C20" s="51" t="s">
        <v>188</v>
      </c>
    </row>
    <row r="21" spans="1:3" ht="14.4" customHeight="1" x14ac:dyDescent="0.3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" customHeight="1" x14ac:dyDescent="0.3">
      <c r="A22" s="266" t="str">
        <f t="shared" si="2"/>
        <v>MŽ Detail</v>
      </c>
      <c r="B22" s="180" t="s">
        <v>1305</v>
      </c>
      <c r="C22" s="51" t="s">
        <v>143</v>
      </c>
    </row>
    <row r="23" spans="1:3" ht="14.4" customHeight="1" thickBot="1" x14ac:dyDescent="0.3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" customHeight="1" thickBot="1" x14ac:dyDescent="0.35">
      <c r="A24" s="183"/>
      <c r="B24" s="183"/>
    </row>
    <row r="25" spans="1:3" ht="14.4" customHeight="1" thickBot="1" x14ac:dyDescent="0.35">
      <c r="A25" s="511" t="s">
        <v>133</v>
      </c>
      <c r="B25" s="509"/>
    </row>
    <row r="26" spans="1:3" ht="14.4" customHeight="1" x14ac:dyDescent="0.3">
      <c r="A26" s="269" t="str">
        <f t="shared" ref="A26:A37" si="4">HYPERLINK("#'"&amp;C26&amp;"'!A1",C26)</f>
        <v>ZV Vykáz.-A</v>
      </c>
      <c r="B26" s="179" t="s">
        <v>1327</v>
      </c>
      <c r="C26" s="51" t="s">
        <v>152</v>
      </c>
    </row>
    <row r="27" spans="1:3" ht="14.4" customHeight="1" x14ac:dyDescent="0.3">
      <c r="A27" s="266" t="str">
        <f t="shared" ref="A27" si="5">HYPERLINK("#'"&amp;C27&amp;"'!A1",C27)</f>
        <v>ZV Vykáz.-A Lékaři</v>
      </c>
      <c r="B27" s="180" t="s">
        <v>1337</v>
      </c>
      <c r="C27" s="51" t="s">
        <v>254</v>
      </c>
    </row>
    <row r="28" spans="1:3" ht="14.4" customHeight="1" x14ac:dyDescent="0.3">
      <c r="A28" s="266" t="str">
        <f t="shared" si="4"/>
        <v>ZV Vykáz.-A Detail</v>
      </c>
      <c r="B28" s="180" t="s">
        <v>1496</v>
      </c>
      <c r="C28" s="51" t="s">
        <v>153</v>
      </c>
    </row>
    <row r="29" spans="1:3" ht="14.4" customHeight="1" x14ac:dyDescent="0.3">
      <c r="A29" s="432" t="str">
        <f>HYPERLINK("#'"&amp;C29&amp;"'!A1",C29)</f>
        <v>ZV Vykáz.-A Det.Lék.</v>
      </c>
      <c r="B29" s="180" t="s">
        <v>1497</v>
      </c>
      <c r="C29" s="51" t="s">
        <v>262</v>
      </c>
    </row>
    <row r="30" spans="1:3" ht="14.4" customHeight="1" x14ac:dyDescent="0.3">
      <c r="A30" s="266" t="str">
        <f t="shared" si="4"/>
        <v>ZV Vykáz.-H</v>
      </c>
      <c r="B30" s="180" t="s">
        <v>156</v>
      </c>
      <c r="C30" s="51" t="s">
        <v>154</v>
      </c>
    </row>
    <row r="31" spans="1:3" ht="14.4" customHeight="1" x14ac:dyDescent="0.3">
      <c r="A31" s="266" t="str">
        <f t="shared" si="4"/>
        <v>ZV Vykáz.-H Detail</v>
      </c>
      <c r="B31" s="180" t="s">
        <v>1585</v>
      </c>
      <c r="C31" s="51" t="s">
        <v>155</v>
      </c>
    </row>
    <row r="32" spans="1:3" ht="14.4" customHeight="1" x14ac:dyDescent="0.3">
      <c r="A32" s="269" t="str">
        <f t="shared" si="4"/>
        <v>CaseMix</v>
      </c>
      <c r="B32" s="180" t="s">
        <v>134</v>
      </c>
      <c r="C32" s="51" t="s">
        <v>145</v>
      </c>
    </row>
    <row r="33" spans="1:3" ht="14.4" customHeight="1" x14ac:dyDescent="0.3">
      <c r="A33" s="266" t="str">
        <f t="shared" si="4"/>
        <v>ALOS</v>
      </c>
      <c r="B33" s="180" t="s">
        <v>114</v>
      </c>
      <c r="C33" s="51" t="s">
        <v>85</v>
      </c>
    </row>
    <row r="34" spans="1:3" ht="14.4" customHeight="1" x14ac:dyDescent="0.3">
      <c r="A34" s="266" t="str">
        <f t="shared" si="4"/>
        <v>Total</v>
      </c>
      <c r="B34" s="180" t="s">
        <v>1601</v>
      </c>
      <c r="C34" s="51" t="s">
        <v>146</v>
      </c>
    </row>
    <row r="35" spans="1:3" ht="14.4" customHeight="1" x14ac:dyDescent="0.3">
      <c r="A35" s="266" t="str">
        <f t="shared" si="4"/>
        <v>ZV Vyžád.</v>
      </c>
      <c r="B35" s="180" t="s">
        <v>157</v>
      </c>
      <c r="C35" s="51" t="s">
        <v>149</v>
      </c>
    </row>
    <row r="36" spans="1:3" ht="14.4" customHeight="1" x14ac:dyDescent="0.3">
      <c r="A36" s="266" t="str">
        <f t="shared" si="4"/>
        <v>ZV Vyžád. Detail</v>
      </c>
      <c r="B36" s="180" t="s">
        <v>1729</v>
      </c>
      <c r="C36" s="51" t="s">
        <v>148</v>
      </c>
    </row>
    <row r="37" spans="1:3" ht="14.4" customHeight="1" x14ac:dyDescent="0.3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47" bestFit="1" customWidth="1"/>
    <col min="2" max="2" width="8.88671875" style="247" bestFit="1" customWidth="1"/>
    <col min="3" max="3" width="7" style="247" bestFit="1" customWidth="1"/>
    <col min="4" max="4" width="53.44140625" style="247" bestFit="1" customWidth="1"/>
    <col min="5" max="5" width="28.44140625" style="247" bestFit="1" customWidth="1"/>
    <col min="6" max="6" width="6.6640625" style="329" customWidth="1"/>
    <col min="7" max="7" width="10" style="329" customWidth="1"/>
    <col min="8" max="8" width="6.77734375" style="332" bestFit="1" customWidth="1"/>
    <col min="9" max="9" width="6.6640625" style="329" customWidth="1"/>
    <col min="10" max="10" width="10.88671875" style="329" customWidth="1"/>
    <col min="11" max="11" width="6.77734375" style="332" bestFit="1" customWidth="1"/>
    <col min="12" max="12" width="6.6640625" style="329" customWidth="1"/>
    <col min="13" max="13" width="10.88671875" style="329" customWidth="1"/>
    <col min="14" max="16384" width="8.88671875" style="247"/>
  </cols>
  <sheetData>
    <row r="1" spans="1:13" ht="18.600000000000001" customHeight="1" thickBot="1" x14ac:dyDescent="0.4">
      <c r="A1" s="551" t="s">
        <v>781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2</v>
      </c>
      <c r="G3" s="47">
        <f>SUBTOTAL(9,G6:G1048576)</f>
        <v>228.04000000000002</v>
      </c>
      <c r="H3" s="48">
        <f>IF(M3=0,0,G3/M3)</f>
        <v>0.23265351928747055</v>
      </c>
      <c r="I3" s="47">
        <f>SUBTOTAL(9,I6:I1048576)</f>
        <v>8</v>
      </c>
      <c r="J3" s="47">
        <f>SUBTOTAL(9,J6:J1048576)</f>
        <v>752.13000000000011</v>
      </c>
      <c r="K3" s="48">
        <f>IF(M3=0,0,J3/M3)</f>
        <v>0.76734648071252953</v>
      </c>
      <c r="L3" s="47">
        <f>SUBTOTAL(9,L6:L1048576)</f>
        <v>10</v>
      </c>
      <c r="M3" s="49">
        <f>SUBTOTAL(9,M6:M1048576)</f>
        <v>980.17000000000007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761" t="s">
        <v>161</v>
      </c>
      <c r="B5" s="779" t="s">
        <v>162</v>
      </c>
      <c r="C5" s="779" t="s">
        <v>89</v>
      </c>
      <c r="D5" s="779" t="s">
        <v>163</v>
      </c>
      <c r="E5" s="77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740" t="s">
        <v>553</v>
      </c>
      <c r="B6" s="741" t="s">
        <v>762</v>
      </c>
      <c r="C6" s="741" t="s">
        <v>763</v>
      </c>
      <c r="D6" s="741" t="s">
        <v>764</v>
      </c>
      <c r="E6" s="741" t="s">
        <v>765</v>
      </c>
      <c r="F6" s="745"/>
      <c r="G6" s="745"/>
      <c r="H6" s="765">
        <v>0</v>
      </c>
      <c r="I6" s="745">
        <v>2</v>
      </c>
      <c r="J6" s="745">
        <v>98.760000000000034</v>
      </c>
      <c r="K6" s="765">
        <v>1</v>
      </c>
      <c r="L6" s="745">
        <v>2</v>
      </c>
      <c r="M6" s="746">
        <v>98.760000000000034</v>
      </c>
    </row>
    <row r="7" spans="1:13" ht="14.4" customHeight="1" x14ac:dyDescent="0.3">
      <c r="A7" s="747" t="s">
        <v>553</v>
      </c>
      <c r="B7" s="748" t="s">
        <v>762</v>
      </c>
      <c r="C7" s="748" t="s">
        <v>766</v>
      </c>
      <c r="D7" s="748" t="s">
        <v>767</v>
      </c>
      <c r="E7" s="748" t="s">
        <v>768</v>
      </c>
      <c r="F7" s="752"/>
      <c r="G7" s="752"/>
      <c r="H7" s="766">
        <v>0</v>
      </c>
      <c r="I7" s="752">
        <v>1</v>
      </c>
      <c r="J7" s="752">
        <v>61.109999999999992</v>
      </c>
      <c r="K7" s="766">
        <v>1</v>
      </c>
      <c r="L7" s="752">
        <v>1</v>
      </c>
      <c r="M7" s="753">
        <v>61.109999999999992</v>
      </c>
    </row>
    <row r="8" spans="1:13" ht="14.4" customHeight="1" x14ac:dyDescent="0.3">
      <c r="A8" s="747" t="s">
        <v>553</v>
      </c>
      <c r="B8" s="748" t="s">
        <v>769</v>
      </c>
      <c r="C8" s="748" t="s">
        <v>770</v>
      </c>
      <c r="D8" s="748" t="s">
        <v>613</v>
      </c>
      <c r="E8" s="748" t="s">
        <v>771</v>
      </c>
      <c r="F8" s="752"/>
      <c r="G8" s="752"/>
      <c r="H8" s="766">
        <v>0</v>
      </c>
      <c r="I8" s="752">
        <v>3</v>
      </c>
      <c r="J8" s="752">
        <v>136.47</v>
      </c>
      <c r="K8" s="766">
        <v>1</v>
      </c>
      <c r="L8" s="752">
        <v>3</v>
      </c>
      <c r="M8" s="753">
        <v>136.47</v>
      </c>
    </row>
    <row r="9" spans="1:13" ht="14.4" customHeight="1" x14ac:dyDescent="0.3">
      <c r="A9" s="747" t="s">
        <v>553</v>
      </c>
      <c r="B9" s="748" t="s">
        <v>772</v>
      </c>
      <c r="C9" s="748" t="s">
        <v>773</v>
      </c>
      <c r="D9" s="748" t="s">
        <v>597</v>
      </c>
      <c r="E9" s="748" t="s">
        <v>598</v>
      </c>
      <c r="F9" s="752">
        <v>2</v>
      </c>
      <c r="G9" s="752">
        <v>228.04000000000002</v>
      </c>
      <c r="H9" s="766">
        <v>1</v>
      </c>
      <c r="I9" s="752"/>
      <c r="J9" s="752"/>
      <c r="K9" s="766">
        <v>0</v>
      </c>
      <c r="L9" s="752">
        <v>2</v>
      </c>
      <c r="M9" s="753">
        <v>228.04000000000002</v>
      </c>
    </row>
    <row r="10" spans="1:13" ht="14.4" customHeight="1" x14ac:dyDescent="0.3">
      <c r="A10" s="747" t="s">
        <v>564</v>
      </c>
      <c r="B10" s="748" t="s">
        <v>774</v>
      </c>
      <c r="C10" s="748" t="s">
        <v>775</v>
      </c>
      <c r="D10" s="748" t="s">
        <v>776</v>
      </c>
      <c r="E10" s="748" t="s">
        <v>777</v>
      </c>
      <c r="F10" s="752"/>
      <c r="G10" s="752"/>
      <c r="H10" s="766">
        <v>0</v>
      </c>
      <c r="I10" s="752">
        <v>1</v>
      </c>
      <c r="J10" s="752">
        <v>405.97</v>
      </c>
      <c r="K10" s="766">
        <v>1</v>
      </c>
      <c r="L10" s="752">
        <v>1</v>
      </c>
      <c r="M10" s="753">
        <v>405.97</v>
      </c>
    </row>
    <row r="11" spans="1:13" ht="14.4" customHeight="1" thickBot="1" x14ac:dyDescent="0.35">
      <c r="A11" s="754" t="s">
        <v>564</v>
      </c>
      <c r="B11" s="755" t="s">
        <v>778</v>
      </c>
      <c r="C11" s="755" t="s">
        <v>779</v>
      </c>
      <c r="D11" s="755" t="s">
        <v>726</v>
      </c>
      <c r="E11" s="755" t="s">
        <v>780</v>
      </c>
      <c r="F11" s="759"/>
      <c r="G11" s="759"/>
      <c r="H11" s="767">
        <v>0</v>
      </c>
      <c r="I11" s="759">
        <v>1</v>
      </c>
      <c r="J11" s="759">
        <v>49.819999999999993</v>
      </c>
      <c r="K11" s="767">
        <v>1</v>
      </c>
      <c r="L11" s="759">
        <v>1</v>
      </c>
      <c r="M11" s="760">
        <v>49.819999999999993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02" customWidth="1"/>
    <col min="2" max="2" width="5.44140625" style="329" bestFit="1" customWidth="1"/>
    <col min="3" max="3" width="6.109375" style="329" bestFit="1" customWidth="1"/>
    <col min="4" max="4" width="7.44140625" style="329" bestFit="1" customWidth="1"/>
    <col min="5" max="5" width="6.21875" style="329" bestFit="1" customWidth="1"/>
    <col min="6" max="6" width="6.33203125" style="332" bestFit="1" customWidth="1"/>
    <col min="7" max="7" width="6.109375" style="332" bestFit="1" customWidth="1"/>
    <col min="8" max="8" width="7.44140625" style="332" bestFit="1" customWidth="1"/>
    <col min="9" max="9" width="6.21875" style="332" bestFit="1" customWidth="1"/>
    <col min="10" max="10" width="5.44140625" style="329" bestFit="1" customWidth="1"/>
    <col min="11" max="11" width="6.109375" style="329" bestFit="1" customWidth="1"/>
    <col min="12" max="12" width="7.44140625" style="329" bestFit="1" customWidth="1"/>
    <col min="13" max="13" width="6.21875" style="329" bestFit="1" customWidth="1"/>
    <col min="14" max="14" width="5.33203125" style="332" bestFit="1" customWidth="1"/>
    <col min="15" max="15" width="6.109375" style="332" bestFit="1" customWidth="1"/>
    <col min="16" max="16" width="7.44140625" style="332" bestFit="1" customWidth="1"/>
    <col min="17" max="17" width="6.21875" style="332" bestFit="1" customWidth="1"/>
    <col min="18" max="16384" width="8.88671875" style="247"/>
  </cols>
  <sheetData>
    <row r="1" spans="1:17" ht="18.600000000000001" customHeight="1" thickBot="1" x14ac:dyDescent="0.4">
      <c r="A1" s="551" t="s">
        <v>241</v>
      </c>
      <c r="B1" s="551"/>
      <c r="C1" s="551"/>
      <c r="D1" s="551"/>
      <c r="E1" s="551"/>
      <c r="F1" s="513"/>
      <c r="G1" s="513"/>
      <c r="H1" s="513"/>
      <c r="I1" s="513"/>
      <c r="J1" s="544"/>
      <c r="K1" s="544"/>
      <c r="L1" s="544"/>
      <c r="M1" s="544"/>
      <c r="N1" s="544"/>
      <c r="O1" s="544"/>
      <c r="P1" s="544"/>
      <c r="Q1" s="544"/>
    </row>
    <row r="2" spans="1:17" ht="14.4" customHeight="1" thickBot="1" x14ac:dyDescent="0.35">
      <c r="A2" s="371" t="s">
        <v>328</v>
      </c>
      <c r="B2" s="336"/>
      <c r="C2" s="336"/>
      <c r="D2" s="336"/>
      <c r="E2" s="336"/>
    </row>
    <row r="3" spans="1:17" ht="14.4" customHeight="1" thickBot="1" x14ac:dyDescent="0.35">
      <c r="A3" s="391" t="s">
        <v>3</v>
      </c>
      <c r="B3" s="395">
        <f>SUM(B6:B1048576)</f>
        <v>114</v>
      </c>
      <c r="C3" s="396">
        <f>SUM(C6:C1048576)</f>
        <v>4</v>
      </c>
      <c r="D3" s="396">
        <f>SUM(D6:D1048576)</f>
        <v>0</v>
      </c>
      <c r="E3" s="397">
        <f>SUM(E6:E1048576)</f>
        <v>3</v>
      </c>
      <c r="F3" s="394">
        <f>IF(SUM($B3:$E3)=0,"",B3/SUM($B3:$E3))</f>
        <v>0.94214876033057848</v>
      </c>
      <c r="G3" s="392">
        <f t="shared" ref="G3:I3" si="0">IF(SUM($B3:$E3)=0,"",C3/SUM($B3:$E3))</f>
        <v>3.3057851239669422E-2</v>
      </c>
      <c r="H3" s="392">
        <f t="shared" si="0"/>
        <v>0</v>
      </c>
      <c r="I3" s="393">
        <f t="shared" si="0"/>
        <v>2.4793388429752067E-2</v>
      </c>
      <c r="J3" s="396">
        <f>SUM(J6:J1048576)</f>
        <v>53</v>
      </c>
      <c r="K3" s="396">
        <f>SUM(K6:K1048576)</f>
        <v>1</v>
      </c>
      <c r="L3" s="396">
        <f>SUM(L6:L1048576)</f>
        <v>0</v>
      </c>
      <c r="M3" s="397">
        <f>SUM(M6:M1048576)</f>
        <v>3</v>
      </c>
      <c r="N3" s="394">
        <f>IF(SUM($J3:$M3)=0,"",J3/SUM($J3:$M3))</f>
        <v>0.92982456140350878</v>
      </c>
      <c r="O3" s="392">
        <f t="shared" ref="O3:Q3" si="1">IF(SUM($J3:$M3)=0,"",K3/SUM($J3:$M3))</f>
        <v>1.7543859649122806E-2</v>
      </c>
      <c r="P3" s="392">
        <f t="shared" si="1"/>
        <v>0</v>
      </c>
      <c r="Q3" s="393">
        <f t="shared" si="1"/>
        <v>5.2631578947368418E-2</v>
      </c>
    </row>
    <row r="4" spans="1:17" ht="14.4" customHeight="1" thickBot="1" x14ac:dyDescent="0.35">
      <c r="A4" s="390"/>
      <c r="B4" s="564" t="s">
        <v>243</v>
      </c>
      <c r="C4" s="565"/>
      <c r="D4" s="565"/>
      <c r="E4" s="566"/>
      <c r="F4" s="561" t="s">
        <v>248</v>
      </c>
      <c r="G4" s="562"/>
      <c r="H4" s="562"/>
      <c r="I4" s="563"/>
      <c r="J4" s="564" t="s">
        <v>249</v>
      </c>
      <c r="K4" s="565"/>
      <c r="L4" s="565"/>
      <c r="M4" s="566"/>
      <c r="N4" s="561" t="s">
        <v>250</v>
      </c>
      <c r="O4" s="562"/>
      <c r="P4" s="562"/>
      <c r="Q4" s="563"/>
    </row>
    <row r="5" spans="1:17" ht="14.4" customHeight="1" thickBot="1" x14ac:dyDescent="0.35">
      <c r="A5" s="782" t="s">
        <v>242</v>
      </c>
      <c r="B5" s="783" t="s">
        <v>244</v>
      </c>
      <c r="C5" s="783" t="s">
        <v>245</v>
      </c>
      <c r="D5" s="783" t="s">
        <v>246</v>
      </c>
      <c r="E5" s="784" t="s">
        <v>247</v>
      </c>
      <c r="F5" s="785" t="s">
        <v>244</v>
      </c>
      <c r="G5" s="786" t="s">
        <v>245</v>
      </c>
      <c r="H5" s="786" t="s">
        <v>246</v>
      </c>
      <c r="I5" s="787" t="s">
        <v>247</v>
      </c>
      <c r="J5" s="783" t="s">
        <v>244</v>
      </c>
      <c r="K5" s="783" t="s">
        <v>245</v>
      </c>
      <c r="L5" s="783" t="s">
        <v>246</v>
      </c>
      <c r="M5" s="784" t="s">
        <v>247</v>
      </c>
      <c r="N5" s="785" t="s">
        <v>244</v>
      </c>
      <c r="O5" s="786" t="s">
        <v>245</v>
      </c>
      <c r="P5" s="786" t="s">
        <v>246</v>
      </c>
      <c r="Q5" s="787" t="s">
        <v>247</v>
      </c>
    </row>
    <row r="6" spans="1:17" ht="14.4" customHeight="1" x14ac:dyDescent="0.3">
      <c r="A6" s="791" t="s">
        <v>782</v>
      </c>
      <c r="B6" s="797"/>
      <c r="C6" s="745"/>
      <c r="D6" s="745"/>
      <c r="E6" s="746"/>
      <c r="F6" s="794"/>
      <c r="G6" s="765"/>
      <c r="H6" s="765"/>
      <c r="I6" s="800"/>
      <c r="J6" s="797"/>
      <c r="K6" s="745"/>
      <c r="L6" s="745"/>
      <c r="M6" s="746"/>
      <c r="N6" s="794"/>
      <c r="O6" s="765"/>
      <c r="P6" s="765"/>
      <c r="Q6" s="788"/>
    </row>
    <row r="7" spans="1:17" ht="14.4" customHeight="1" x14ac:dyDescent="0.3">
      <c r="A7" s="792" t="s">
        <v>783</v>
      </c>
      <c r="B7" s="798">
        <v>33</v>
      </c>
      <c r="C7" s="752">
        <v>4</v>
      </c>
      <c r="D7" s="752"/>
      <c r="E7" s="753"/>
      <c r="F7" s="795">
        <v>0.89189189189189189</v>
      </c>
      <c r="G7" s="766">
        <v>0.10810810810810811</v>
      </c>
      <c r="H7" s="766">
        <v>0</v>
      </c>
      <c r="I7" s="801">
        <v>0</v>
      </c>
      <c r="J7" s="798">
        <v>6</v>
      </c>
      <c r="K7" s="752">
        <v>1</v>
      </c>
      <c r="L7" s="752"/>
      <c r="M7" s="753"/>
      <c r="N7" s="795">
        <v>0.8571428571428571</v>
      </c>
      <c r="O7" s="766">
        <v>0.14285714285714285</v>
      </c>
      <c r="P7" s="766">
        <v>0</v>
      </c>
      <c r="Q7" s="789">
        <v>0</v>
      </c>
    </row>
    <row r="8" spans="1:17" ht="14.4" customHeight="1" x14ac:dyDescent="0.3">
      <c r="A8" s="792" t="s">
        <v>784</v>
      </c>
      <c r="B8" s="798">
        <v>25</v>
      </c>
      <c r="C8" s="752"/>
      <c r="D8" s="752"/>
      <c r="E8" s="753"/>
      <c r="F8" s="795">
        <v>1</v>
      </c>
      <c r="G8" s="766">
        <v>0</v>
      </c>
      <c r="H8" s="766">
        <v>0</v>
      </c>
      <c r="I8" s="801">
        <v>0</v>
      </c>
      <c r="J8" s="798">
        <v>11</v>
      </c>
      <c r="K8" s="752"/>
      <c r="L8" s="752"/>
      <c r="M8" s="753"/>
      <c r="N8" s="795">
        <v>1</v>
      </c>
      <c r="O8" s="766">
        <v>0</v>
      </c>
      <c r="P8" s="766">
        <v>0</v>
      </c>
      <c r="Q8" s="789">
        <v>0</v>
      </c>
    </row>
    <row r="9" spans="1:17" ht="14.4" customHeight="1" x14ac:dyDescent="0.3">
      <c r="A9" s="792" t="s">
        <v>785</v>
      </c>
      <c r="B9" s="798">
        <v>56</v>
      </c>
      <c r="C9" s="752"/>
      <c r="D9" s="752"/>
      <c r="E9" s="753"/>
      <c r="F9" s="795">
        <v>1</v>
      </c>
      <c r="G9" s="766">
        <v>0</v>
      </c>
      <c r="H9" s="766">
        <v>0</v>
      </c>
      <c r="I9" s="801">
        <v>0</v>
      </c>
      <c r="J9" s="798">
        <v>36</v>
      </c>
      <c r="K9" s="752"/>
      <c r="L9" s="752"/>
      <c r="M9" s="753"/>
      <c r="N9" s="795">
        <v>1</v>
      </c>
      <c r="O9" s="766">
        <v>0</v>
      </c>
      <c r="P9" s="766">
        <v>0</v>
      </c>
      <c r="Q9" s="789">
        <v>0</v>
      </c>
    </row>
    <row r="10" spans="1:17" ht="14.4" customHeight="1" thickBot="1" x14ac:dyDescent="0.35">
      <c r="A10" s="793" t="s">
        <v>786</v>
      </c>
      <c r="B10" s="799"/>
      <c r="C10" s="759"/>
      <c r="D10" s="759"/>
      <c r="E10" s="760">
        <v>3</v>
      </c>
      <c r="F10" s="796">
        <v>0</v>
      </c>
      <c r="G10" s="767">
        <v>0</v>
      </c>
      <c r="H10" s="767">
        <v>0</v>
      </c>
      <c r="I10" s="802">
        <v>1</v>
      </c>
      <c r="J10" s="799"/>
      <c r="K10" s="759"/>
      <c r="L10" s="759"/>
      <c r="M10" s="760">
        <v>3</v>
      </c>
      <c r="N10" s="796">
        <v>0</v>
      </c>
      <c r="O10" s="767">
        <v>0</v>
      </c>
      <c r="P10" s="767">
        <v>0</v>
      </c>
      <c r="Q10" s="790">
        <v>1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9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47" customWidth="1"/>
    <col min="2" max="2" width="34.21875" style="247" customWidth="1"/>
    <col min="3" max="3" width="11.109375" style="247" bestFit="1" customWidth="1"/>
    <col min="4" max="4" width="7.33203125" style="247" bestFit="1" customWidth="1"/>
    <col min="5" max="5" width="11.109375" style="247" bestFit="1" customWidth="1"/>
    <col min="6" max="6" width="5.33203125" style="247" customWidth="1"/>
    <col min="7" max="7" width="7.33203125" style="247" bestFit="1" customWidth="1"/>
    <col min="8" max="8" width="5.33203125" style="247" customWidth="1"/>
    <col min="9" max="9" width="11.109375" style="247" customWidth="1"/>
    <col min="10" max="10" width="5.33203125" style="247" customWidth="1"/>
    <col min="11" max="11" width="7.33203125" style="247" customWidth="1"/>
    <col min="12" max="12" width="5.33203125" style="247" customWidth="1"/>
    <col min="13" max="13" width="0" style="247" hidden="1" customWidth="1"/>
    <col min="14" max="16384" width="8.88671875" style="247"/>
  </cols>
  <sheetData>
    <row r="1" spans="1:14" ht="18.600000000000001" customHeight="1" thickBot="1" x14ac:dyDescent="0.4">
      <c r="A1" s="551" t="s">
        <v>176</v>
      </c>
      <c r="B1" s="551"/>
      <c r="C1" s="551"/>
      <c r="D1" s="551"/>
      <c r="E1" s="551"/>
      <c r="F1" s="551"/>
      <c r="G1" s="551"/>
      <c r="H1" s="551"/>
      <c r="I1" s="513"/>
      <c r="J1" s="513"/>
      <c r="K1" s="513"/>
      <c r="L1" s="513"/>
    </row>
    <row r="2" spans="1:14" ht="14.4" customHeight="1" thickBot="1" x14ac:dyDescent="0.35">
      <c r="A2" s="371" t="s">
        <v>328</v>
      </c>
      <c r="B2" s="328"/>
      <c r="C2" s="328"/>
      <c r="D2" s="328"/>
      <c r="E2" s="328"/>
      <c r="F2" s="328"/>
      <c r="G2" s="328"/>
      <c r="H2" s="328"/>
    </row>
    <row r="3" spans="1:14" ht="14.4" customHeight="1" thickBot="1" x14ac:dyDescent="0.35">
      <c r="A3" s="262"/>
      <c r="B3" s="262"/>
      <c r="C3" s="568" t="s">
        <v>15</v>
      </c>
      <c r="D3" s="567"/>
      <c r="E3" s="567" t="s">
        <v>16</v>
      </c>
      <c r="F3" s="567"/>
      <c r="G3" s="567"/>
      <c r="H3" s="567"/>
      <c r="I3" s="567" t="s">
        <v>189</v>
      </c>
      <c r="J3" s="567"/>
      <c r="K3" s="567"/>
      <c r="L3" s="569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729">
        <v>22</v>
      </c>
      <c r="B5" s="730" t="s">
        <v>787</v>
      </c>
      <c r="C5" s="733">
        <v>105485.38</v>
      </c>
      <c r="D5" s="733">
        <v>902</v>
      </c>
      <c r="E5" s="733">
        <v>54715.790000000008</v>
      </c>
      <c r="F5" s="803">
        <v>0.51870496176816172</v>
      </c>
      <c r="G5" s="733">
        <v>465</v>
      </c>
      <c r="H5" s="803">
        <v>0.51552106430155209</v>
      </c>
      <c r="I5" s="733">
        <v>50769.59</v>
      </c>
      <c r="J5" s="803">
        <v>0.48129503823183833</v>
      </c>
      <c r="K5" s="733">
        <v>437</v>
      </c>
      <c r="L5" s="803">
        <v>0.48447893569844791</v>
      </c>
      <c r="M5" s="733" t="s">
        <v>73</v>
      </c>
      <c r="N5" s="270"/>
    </row>
    <row r="6" spans="1:14" ht="14.4" customHeight="1" x14ac:dyDescent="0.3">
      <c r="A6" s="729">
        <v>22</v>
      </c>
      <c r="B6" s="730" t="s">
        <v>788</v>
      </c>
      <c r="C6" s="733">
        <v>105485.38</v>
      </c>
      <c r="D6" s="733">
        <v>902</v>
      </c>
      <c r="E6" s="733">
        <v>54715.790000000008</v>
      </c>
      <c r="F6" s="803">
        <v>0.51870496176816172</v>
      </c>
      <c r="G6" s="733">
        <v>465</v>
      </c>
      <c r="H6" s="803">
        <v>0.51552106430155209</v>
      </c>
      <c r="I6" s="733">
        <v>50769.59</v>
      </c>
      <c r="J6" s="803">
        <v>0.48129503823183833</v>
      </c>
      <c r="K6" s="733">
        <v>437</v>
      </c>
      <c r="L6" s="803">
        <v>0.48447893569844791</v>
      </c>
      <c r="M6" s="733" t="s">
        <v>1</v>
      </c>
      <c r="N6" s="270"/>
    </row>
    <row r="7" spans="1:14" ht="14.4" customHeight="1" x14ac:dyDescent="0.3">
      <c r="A7" s="729" t="s">
        <v>543</v>
      </c>
      <c r="B7" s="730" t="s">
        <v>3</v>
      </c>
      <c r="C7" s="733">
        <v>105485.38</v>
      </c>
      <c r="D7" s="733">
        <v>902</v>
      </c>
      <c r="E7" s="733">
        <v>54715.790000000008</v>
      </c>
      <c r="F7" s="803">
        <v>0.51870496176816172</v>
      </c>
      <c r="G7" s="733">
        <v>465</v>
      </c>
      <c r="H7" s="803">
        <v>0.51552106430155209</v>
      </c>
      <c r="I7" s="733">
        <v>50769.59</v>
      </c>
      <c r="J7" s="803">
        <v>0.48129503823183833</v>
      </c>
      <c r="K7" s="733">
        <v>437</v>
      </c>
      <c r="L7" s="803">
        <v>0.48447893569844791</v>
      </c>
      <c r="M7" s="733" t="s">
        <v>552</v>
      </c>
      <c r="N7" s="270"/>
    </row>
    <row r="9" spans="1:14" ht="14.4" customHeight="1" x14ac:dyDescent="0.3">
      <c r="A9" s="729">
        <v>22</v>
      </c>
      <c r="B9" s="730" t="s">
        <v>787</v>
      </c>
      <c r="C9" s="733" t="s">
        <v>545</v>
      </c>
      <c r="D9" s="733" t="s">
        <v>545</v>
      </c>
      <c r="E9" s="733" t="s">
        <v>545</v>
      </c>
      <c r="F9" s="803" t="s">
        <v>545</v>
      </c>
      <c r="G9" s="733" t="s">
        <v>545</v>
      </c>
      <c r="H9" s="803" t="s">
        <v>545</v>
      </c>
      <c r="I9" s="733" t="s">
        <v>545</v>
      </c>
      <c r="J9" s="803" t="s">
        <v>545</v>
      </c>
      <c r="K9" s="733" t="s">
        <v>545</v>
      </c>
      <c r="L9" s="803" t="s">
        <v>545</v>
      </c>
      <c r="M9" s="733" t="s">
        <v>73</v>
      </c>
      <c r="N9" s="270"/>
    </row>
    <row r="10" spans="1:14" ht="14.4" customHeight="1" x14ac:dyDescent="0.3">
      <c r="A10" s="729" t="s">
        <v>789</v>
      </c>
      <c r="B10" s="730" t="s">
        <v>788</v>
      </c>
      <c r="C10" s="733">
        <v>115.33</v>
      </c>
      <c r="D10" s="733">
        <v>1</v>
      </c>
      <c r="E10" s="733" t="s">
        <v>545</v>
      </c>
      <c r="F10" s="803">
        <v>0</v>
      </c>
      <c r="G10" s="733" t="s">
        <v>545</v>
      </c>
      <c r="H10" s="803">
        <v>0</v>
      </c>
      <c r="I10" s="733">
        <v>115.33</v>
      </c>
      <c r="J10" s="803">
        <v>1</v>
      </c>
      <c r="K10" s="733">
        <v>1</v>
      </c>
      <c r="L10" s="803">
        <v>1</v>
      </c>
      <c r="M10" s="733" t="s">
        <v>1</v>
      </c>
      <c r="N10" s="270"/>
    </row>
    <row r="11" spans="1:14" ht="14.4" customHeight="1" x14ac:dyDescent="0.3">
      <c r="A11" s="729" t="s">
        <v>789</v>
      </c>
      <c r="B11" s="730" t="s">
        <v>790</v>
      </c>
      <c r="C11" s="733">
        <v>115.33</v>
      </c>
      <c r="D11" s="733">
        <v>1</v>
      </c>
      <c r="E11" s="733" t="s">
        <v>545</v>
      </c>
      <c r="F11" s="803">
        <v>0</v>
      </c>
      <c r="G11" s="733" t="s">
        <v>545</v>
      </c>
      <c r="H11" s="803">
        <v>0</v>
      </c>
      <c r="I11" s="733">
        <v>115.33</v>
      </c>
      <c r="J11" s="803">
        <v>1</v>
      </c>
      <c r="K11" s="733">
        <v>1</v>
      </c>
      <c r="L11" s="803">
        <v>1</v>
      </c>
      <c r="M11" s="733" t="s">
        <v>556</v>
      </c>
      <c r="N11" s="270"/>
    </row>
    <row r="12" spans="1:14" ht="14.4" customHeight="1" x14ac:dyDescent="0.3">
      <c r="A12" s="729" t="s">
        <v>545</v>
      </c>
      <c r="B12" s="730" t="s">
        <v>545</v>
      </c>
      <c r="C12" s="733" t="s">
        <v>545</v>
      </c>
      <c r="D12" s="733" t="s">
        <v>545</v>
      </c>
      <c r="E12" s="733" t="s">
        <v>545</v>
      </c>
      <c r="F12" s="803" t="s">
        <v>545</v>
      </c>
      <c r="G12" s="733" t="s">
        <v>545</v>
      </c>
      <c r="H12" s="803" t="s">
        <v>545</v>
      </c>
      <c r="I12" s="733" t="s">
        <v>545</v>
      </c>
      <c r="J12" s="803" t="s">
        <v>545</v>
      </c>
      <c r="K12" s="733" t="s">
        <v>545</v>
      </c>
      <c r="L12" s="803" t="s">
        <v>545</v>
      </c>
      <c r="M12" s="733" t="s">
        <v>557</v>
      </c>
      <c r="N12" s="270"/>
    </row>
    <row r="13" spans="1:14" ht="14.4" customHeight="1" x14ac:dyDescent="0.3">
      <c r="A13" s="729" t="s">
        <v>791</v>
      </c>
      <c r="B13" s="730" t="s">
        <v>788</v>
      </c>
      <c r="C13" s="733">
        <v>105370.05</v>
      </c>
      <c r="D13" s="733">
        <v>901</v>
      </c>
      <c r="E13" s="733">
        <v>54715.790000000008</v>
      </c>
      <c r="F13" s="803">
        <v>0.51927269655846231</v>
      </c>
      <c r="G13" s="733">
        <v>465</v>
      </c>
      <c r="H13" s="803">
        <v>0.51609322974472804</v>
      </c>
      <c r="I13" s="733">
        <v>50654.259999999995</v>
      </c>
      <c r="J13" s="803">
        <v>0.48072730344153763</v>
      </c>
      <c r="K13" s="733">
        <v>436</v>
      </c>
      <c r="L13" s="803">
        <v>0.4839067702552719</v>
      </c>
      <c r="M13" s="733" t="s">
        <v>1</v>
      </c>
      <c r="N13" s="270"/>
    </row>
    <row r="14" spans="1:14" ht="14.4" customHeight="1" x14ac:dyDescent="0.3">
      <c r="A14" s="729" t="s">
        <v>791</v>
      </c>
      <c r="B14" s="730" t="s">
        <v>792</v>
      </c>
      <c r="C14" s="733">
        <v>105370.05</v>
      </c>
      <c r="D14" s="733">
        <v>901</v>
      </c>
      <c r="E14" s="733">
        <v>54715.790000000008</v>
      </c>
      <c r="F14" s="803">
        <v>0.51927269655846231</v>
      </c>
      <c r="G14" s="733">
        <v>465</v>
      </c>
      <c r="H14" s="803">
        <v>0.51609322974472804</v>
      </c>
      <c r="I14" s="733">
        <v>50654.259999999995</v>
      </c>
      <c r="J14" s="803">
        <v>0.48072730344153763</v>
      </c>
      <c r="K14" s="733">
        <v>436</v>
      </c>
      <c r="L14" s="803">
        <v>0.4839067702552719</v>
      </c>
      <c r="M14" s="733" t="s">
        <v>556</v>
      </c>
      <c r="N14" s="270"/>
    </row>
    <row r="15" spans="1:14" ht="14.4" customHeight="1" x14ac:dyDescent="0.3">
      <c r="A15" s="729" t="s">
        <v>545</v>
      </c>
      <c r="B15" s="730" t="s">
        <v>545</v>
      </c>
      <c r="C15" s="733" t="s">
        <v>545</v>
      </c>
      <c r="D15" s="733" t="s">
        <v>545</v>
      </c>
      <c r="E15" s="733" t="s">
        <v>545</v>
      </c>
      <c r="F15" s="803" t="s">
        <v>545</v>
      </c>
      <c r="G15" s="733" t="s">
        <v>545</v>
      </c>
      <c r="H15" s="803" t="s">
        <v>545</v>
      </c>
      <c r="I15" s="733" t="s">
        <v>545</v>
      </c>
      <c r="J15" s="803" t="s">
        <v>545</v>
      </c>
      <c r="K15" s="733" t="s">
        <v>545</v>
      </c>
      <c r="L15" s="803" t="s">
        <v>545</v>
      </c>
      <c r="M15" s="733" t="s">
        <v>557</v>
      </c>
      <c r="N15" s="270"/>
    </row>
    <row r="16" spans="1:14" ht="14.4" customHeight="1" x14ac:dyDescent="0.3">
      <c r="A16" s="729" t="s">
        <v>543</v>
      </c>
      <c r="B16" s="730" t="s">
        <v>793</v>
      </c>
      <c r="C16" s="733">
        <v>105485.38</v>
      </c>
      <c r="D16" s="733">
        <v>902</v>
      </c>
      <c r="E16" s="733">
        <v>54715.790000000008</v>
      </c>
      <c r="F16" s="803">
        <v>0.51870496176816172</v>
      </c>
      <c r="G16" s="733">
        <v>465</v>
      </c>
      <c r="H16" s="803">
        <v>0.51552106430155209</v>
      </c>
      <c r="I16" s="733">
        <v>50769.59</v>
      </c>
      <c r="J16" s="803">
        <v>0.48129503823183833</v>
      </c>
      <c r="K16" s="733">
        <v>437</v>
      </c>
      <c r="L16" s="803">
        <v>0.48447893569844791</v>
      </c>
      <c r="M16" s="733" t="s">
        <v>552</v>
      </c>
      <c r="N16" s="270"/>
    </row>
    <row r="17" spans="1:1" ht="14.4" customHeight="1" x14ac:dyDescent="0.3">
      <c r="A17" s="804" t="s">
        <v>301</v>
      </c>
    </row>
    <row r="18" spans="1:1" ht="14.4" customHeight="1" x14ac:dyDescent="0.3">
      <c r="A18" s="805" t="s">
        <v>794</v>
      </c>
    </row>
    <row r="19" spans="1:1" ht="14.4" customHeight="1" x14ac:dyDescent="0.3">
      <c r="A19" s="804" t="s">
        <v>795</v>
      </c>
    </row>
  </sheetData>
  <autoFilter ref="A4:M4"/>
  <mergeCells count="4">
    <mergeCell ref="E3:H3"/>
    <mergeCell ref="C3:D3"/>
    <mergeCell ref="I3:L3"/>
    <mergeCell ref="A1:L1"/>
  </mergeCells>
  <conditionalFormatting sqref="F4 F8 F17:F1048576">
    <cfRule type="cellIs" dxfId="56" priority="15" stopIfTrue="1" operator="lessThan">
      <formula>0.6</formula>
    </cfRule>
  </conditionalFormatting>
  <conditionalFormatting sqref="B5:B7">
    <cfRule type="expression" dxfId="55" priority="10">
      <formula>AND(LEFT(M5,6)&lt;&gt;"mezera",M5&lt;&gt;"")</formula>
    </cfRule>
  </conditionalFormatting>
  <conditionalFormatting sqref="A5:A7">
    <cfRule type="expression" dxfId="54" priority="8">
      <formula>AND(M5&lt;&gt;"",M5&lt;&gt;"mezeraKL")</formula>
    </cfRule>
  </conditionalFormatting>
  <conditionalFormatting sqref="F5:F7">
    <cfRule type="cellIs" dxfId="53" priority="7" operator="lessThan">
      <formula>0.6</formula>
    </cfRule>
  </conditionalFormatting>
  <conditionalFormatting sqref="B5:L7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7">
    <cfRule type="expression" dxfId="50" priority="12">
      <formula>$M5&lt;&gt;""</formula>
    </cfRule>
  </conditionalFormatting>
  <conditionalFormatting sqref="B9:B16">
    <cfRule type="expression" dxfId="49" priority="4">
      <formula>AND(LEFT(M9,6)&lt;&gt;"mezera",M9&lt;&gt;"")</formula>
    </cfRule>
  </conditionalFormatting>
  <conditionalFormatting sqref="A9:A16">
    <cfRule type="expression" dxfId="48" priority="2">
      <formula>AND(M9&lt;&gt;"",M9&lt;&gt;"mezeraKL")</formula>
    </cfRule>
  </conditionalFormatting>
  <conditionalFormatting sqref="F9:F16">
    <cfRule type="cellIs" dxfId="47" priority="1" operator="lessThan">
      <formula>0.6</formula>
    </cfRule>
  </conditionalFormatting>
  <conditionalFormatting sqref="B9:L16">
    <cfRule type="expression" dxfId="46" priority="3">
      <formula>OR($M9="KL",$M9="SumaKL")</formula>
    </cfRule>
    <cfRule type="expression" dxfId="45" priority="5">
      <formula>$M9="SumaNS"</formula>
    </cfRule>
  </conditionalFormatting>
  <conditionalFormatting sqref="A9:L16">
    <cfRule type="expression" dxfId="44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47" customWidth="1"/>
    <col min="2" max="2" width="11.109375" style="329" bestFit="1" customWidth="1"/>
    <col min="3" max="3" width="11.109375" style="247" hidden="1" customWidth="1"/>
    <col min="4" max="4" width="7.33203125" style="329" bestFit="1" customWidth="1"/>
    <col min="5" max="5" width="7.33203125" style="247" hidden="1" customWidth="1"/>
    <col min="6" max="6" width="11.109375" style="329" bestFit="1" customWidth="1"/>
    <col min="7" max="7" width="5.33203125" style="332" customWidth="1"/>
    <col min="8" max="8" width="7.33203125" style="329" bestFit="1" customWidth="1"/>
    <col min="9" max="9" width="5.33203125" style="332" customWidth="1"/>
    <col min="10" max="10" width="11.109375" style="329" customWidth="1"/>
    <col min="11" max="11" width="5.33203125" style="332" customWidth="1"/>
    <col min="12" max="12" width="7.33203125" style="329" customWidth="1"/>
    <col min="13" max="13" width="5.33203125" style="332" customWidth="1"/>
    <col min="14" max="14" width="0" style="247" hidden="1" customWidth="1"/>
    <col min="15" max="16384" width="8.88671875" style="247"/>
  </cols>
  <sheetData>
    <row r="1" spans="1:13" ht="18.600000000000001" customHeight="1" thickBot="1" x14ac:dyDescent="0.4">
      <c r="A1" s="551" t="s">
        <v>190</v>
      </c>
      <c r="B1" s="551"/>
      <c r="C1" s="551"/>
      <c r="D1" s="551"/>
      <c r="E1" s="551"/>
      <c r="F1" s="551"/>
      <c r="G1" s="551"/>
      <c r="H1" s="551"/>
      <c r="I1" s="551"/>
      <c r="J1" s="513"/>
      <c r="K1" s="513"/>
      <c r="L1" s="513"/>
      <c r="M1" s="513"/>
    </row>
    <row r="2" spans="1:13" ht="14.4" customHeight="1" thickBot="1" x14ac:dyDescent="0.35">
      <c r="A2" s="371" t="s">
        <v>328</v>
      </c>
      <c r="B2" s="336"/>
      <c r="C2" s="328"/>
      <c r="D2" s="336"/>
      <c r="E2" s="328"/>
      <c r="F2" s="336"/>
      <c r="G2" s="337"/>
      <c r="H2" s="336"/>
      <c r="I2" s="337"/>
    </row>
    <row r="3" spans="1:13" ht="14.4" customHeight="1" thickBot="1" x14ac:dyDescent="0.35">
      <c r="A3" s="262"/>
      <c r="B3" s="568" t="s">
        <v>15</v>
      </c>
      <c r="C3" s="570"/>
      <c r="D3" s="567"/>
      <c r="E3" s="261"/>
      <c r="F3" s="567" t="s">
        <v>16</v>
      </c>
      <c r="G3" s="567"/>
      <c r="H3" s="567"/>
      <c r="I3" s="567"/>
      <c r="J3" s="567" t="s">
        <v>189</v>
      </c>
      <c r="K3" s="567"/>
      <c r="L3" s="567"/>
      <c r="M3" s="569"/>
    </row>
    <row r="4" spans="1:13" ht="14.4" customHeight="1" thickBot="1" x14ac:dyDescent="0.35">
      <c r="A4" s="782" t="s">
        <v>166</v>
      </c>
      <c r="B4" s="783" t="s">
        <v>19</v>
      </c>
      <c r="C4" s="809"/>
      <c r="D4" s="783" t="s">
        <v>20</v>
      </c>
      <c r="E4" s="809"/>
      <c r="F4" s="783" t="s">
        <v>19</v>
      </c>
      <c r="G4" s="786" t="s">
        <v>2</v>
      </c>
      <c r="H4" s="783" t="s">
        <v>20</v>
      </c>
      <c r="I4" s="786" t="s">
        <v>2</v>
      </c>
      <c r="J4" s="783" t="s">
        <v>19</v>
      </c>
      <c r="K4" s="786" t="s">
        <v>2</v>
      </c>
      <c r="L4" s="783" t="s">
        <v>20</v>
      </c>
      <c r="M4" s="787" t="s">
        <v>2</v>
      </c>
    </row>
    <row r="5" spans="1:13" ht="14.4" customHeight="1" x14ac:dyDescent="0.3">
      <c r="A5" s="806" t="s">
        <v>796</v>
      </c>
      <c r="B5" s="797">
        <v>13066.550000000003</v>
      </c>
      <c r="C5" s="741">
        <v>1</v>
      </c>
      <c r="D5" s="810">
        <v>119</v>
      </c>
      <c r="E5" s="813" t="s">
        <v>796</v>
      </c>
      <c r="F5" s="797">
        <v>5784.1100000000015</v>
      </c>
      <c r="G5" s="765">
        <v>0.442665431961765</v>
      </c>
      <c r="H5" s="745">
        <v>50</v>
      </c>
      <c r="I5" s="788">
        <v>0.42016806722689076</v>
      </c>
      <c r="J5" s="816">
        <v>7282.4400000000005</v>
      </c>
      <c r="K5" s="765">
        <v>0.557334568038235</v>
      </c>
      <c r="L5" s="745">
        <v>69</v>
      </c>
      <c r="M5" s="788">
        <v>0.57983193277310929</v>
      </c>
    </row>
    <row r="6" spans="1:13" ht="14.4" customHeight="1" x14ac:dyDescent="0.3">
      <c r="A6" s="807" t="s">
        <v>797</v>
      </c>
      <c r="B6" s="798">
        <v>468.4</v>
      </c>
      <c r="C6" s="748">
        <v>1</v>
      </c>
      <c r="D6" s="811">
        <v>5</v>
      </c>
      <c r="E6" s="814" t="s">
        <v>797</v>
      </c>
      <c r="F6" s="798">
        <v>201.07</v>
      </c>
      <c r="G6" s="766">
        <v>0.42926985482493596</v>
      </c>
      <c r="H6" s="752">
        <v>2</v>
      </c>
      <c r="I6" s="789">
        <v>0.4</v>
      </c>
      <c r="J6" s="817">
        <v>267.33</v>
      </c>
      <c r="K6" s="766">
        <v>0.57073014517506404</v>
      </c>
      <c r="L6" s="752">
        <v>3</v>
      </c>
      <c r="M6" s="789">
        <v>0.6</v>
      </c>
    </row>
    <row r="7" spans="1:13" ht="14.4" customHeight="1" x14ac:dyDescent="0.3">
      <c r="A7" s="807" t="s">
        <v>798</v>
      </c>
      <c r="B7" s="798">
        <v>13184.630000000001</v>
      </c>
      <c r="C7" s="748">
        <v>1</v>
      </c>
      <c r="D7" s="811">
        <v>120</v>
      </c>
      <c r="E7" s="814" t="s">
        <v>798</v>
      </c>
      <c r="F7" s="798">
        <v>6402.54</v>
      </c>
      <c r="G7" s="766">
        <v>0.48560634617732917</v>
      </c>
      <c r="H7" s="752">
        <v>60</v>
      </c>
      <c r="I7" s="789">
        <v>0.5</v>
      </c>
      <c r="J7" s="817">
        <v>6782.0900000000011</v>
      </c>
      <c r="K7" s="766">
        <v>0.51439365382267088</v>
      </c>
      <c r="L7" s="752">
        <v>60</v>
      </c>
      <c r="M7" s="789">
        <v>0.5</v>
      </c>
    </row>
    <row r="8" spans="1:13" ht="14.4" customHeight="1" x14ac:dyDescent="0.3">
      <c r="A8" s="807" t="s">
        <v>799</v>
      </c>
      <c r="B8" s="798">
        <v>2827.17</v>
      </c>
      <c r="C8" s="748">
        <v>1</v>
      </c>
      <c r="D8" s="811">
        <v>14</v>
      </c>
      <c r="E8" s="814" t="s">
        <v>799</v>
      </c>
      <c r="F8" s="798">
        <v>2661.11</v>
      </c>
      <c r="G8" s="766">
        <v>0.94126281758790598</v>
      </c>
      <c r="H8" s="752">
        <v>10</v>
      </c>
      <c r="I8" s="789">
        <v>0.7142857142857143</v>
      </c>
      <c r="J8" s="817">
        <v>166.06</v>
      </c>
      <c r="K8" s="766">
        <v>5.8737182412094073E-2</v>
      </c>
      <c r="L8" s="752">
        <v>4</v>
      </c>
      <c r="M8" s="789">
        <v>0.2857142857142857</v>
      </c>
    </row>
    <row r="9" spans="1:13" ht="14.4" customHeight="1" x14ac:dyDescent="0.3">
      <c r="A9" s="807" t="s">
        <v>800</v>
      </c>
      <c r="B9" s="798">
        <v>14553.97</v>
      </c>
      <c r="C9" s="748">
        <v>1</v>
      </c>
      <c r="D9" s="811">
        <v>133</v>
      </c>
      <c r="E9" s="814" t="s">
        <v>800</v>
      </c>
      <c r="F9" s="798">
        <v>7102.04</v>
      </c>
      <c r="G9" s="766">
        <v>0.4879795684613889</v>
      </c>
      <c r="H9" s="752">
        <v>69</v>
      </c>
      <c r="I9" s="789">
        <v>0.51879699248120303</v>
      </c>
      <c r="J9" s="817">
        <v>7451.9299999999994</v>
      </c>
      <c r="K9" s="766">
        <v>0.5120204315386111</v>
      </c>
      <c r="L9" s="752">
        <v>64</v>
      </c>
      <c r="M9" s="789">
        <v>0.48120300751879697</v>
      </c>
    </row>
    <row r="10" spans="1:13" ht="14.4" customHeight="1" x14ac:dyDescent="0.3">
      <c r="A10" s="807" t="s">
        <v>801</v>
      </c>
      <c r="B10" s="798">
        <v>677.86</v>
      </c>
      <c r="C10" s="748">
        <v>1</v>
      </c>
      <c r="D10" s="811">
        <v>5</v>
      </c>
      <c r="E10" s="814" t="s">
        <v>801</v>
      </c>
      <c r="F10" s="798">
        <v>677.86</v>
      </c>
      <c r="G10" s="766">
        <v>1</v>
      </c>
      <c r="H10" s="752">
        <v>5</v>
      </c>
      <c r="I10" s="789">
        <v>1</v>
      </c>
      <c r="J10" s="817"/>
      <c r="K10" s="766">
        <v>0</v>
      </c>
      <c r="L10" s="752"/>
      <c r="M10" s="789">
        <v>0</v>
      </c>
    </row>
    <row r="11" spans="1:13" ht="14.4" customHeight="1" x14ac:dyDescent="0.3">
      <c r="A11" s="807" t="s">
        <v>802</v>
      </c>
      <c r="B11" s="798">
        <v>176.32</v>
      </c>
      <c r="C11" s="748">
        <v>1</v>
      </c>
      <c r="D11" s="811">
        <v>1</v>
      </c>
      <c r="E11" s="814" t="s">
        <v>802</v>
      </c>
      <c r="F11" s="798">
        <v>176.32</v>
      </c>
      <c r="G11" s="766">
        <v>1</v>
      </c>
      <c r="H11" s="752">
        <v>1</v>
      </c>
      <c r="I11" s="789">
        <v>1</v>
      </c>
      <c r="J11" s="817"/>
      <c r="K11" s="766">
        <v>0</v>
      </c>
      <c r="L11" s="752"/>
      <c r="M11" s="789">
        <v>0</v>
      </c>
    </row>
    <row r="12" spans="1:13" ht="14.4" customHeight="1" x14ac:dyDescent="0.3">
      <c r="A12" s="807" t="s">
        <v>803</v>
      </c>
      <c r="B12" s="798">
        <v>561.16000000000008</v>
      </c>
      <c r="C12" s="748">
        <v>1</v>
      </c>
      <c r="D12" s="811">
        <v>6</v>
      </c>
      <c r="E12" s="814" t="s">
        <v>803</v>
      </c>
      <c r="F12" s="798">
        <v>343.72</v>
      </c>
      <c r="G12" s="766">
        <v>0.61251692921804823</v>
      </c>
      <c r="H12" s="752">
        <v>3</v>
      </c>
      <c r="I12" s="789">
        <v>0.5</v>
      </c>
      <c r="J12" s="817">
        <v>217.44</v>
      </c>
      <c r="K12" s="766">
        <v>0.3874830707819516</v>
      </c>
      <c r="L12" s="752">
        <v>3</v>
      </c>
      <c r="M12" s="789">
        <v>0.5</v>
      </c>
    </row>
    <row r="13" spans="1:13" ht="14.4" customHeight="1" x14ac:dyDescent="0.3">
      <c r="A13" s="807" t="s">
        <v>804</v>
      </c>
      <c r="B13" s="798">
        <v>18540.93</v>
      </c>
      <c r="C13" s="748">
        <v>1</v>
      </c>
      <c r="D13" s="811">
        <v>164</v>
      </c>
      <c r="E13" s="814" t="s">
        <v>804</v>
      </c>
      <c r="F13" s="798">
        <v>10888.480000000001</v>
      </c>
      <c r="G13" s="766">
        <v>0.58726719749225098</v>
      </c>
      <c r="H13" s="752">
        <v>101</v>
      </c>
      <c r="I13" s="789">
        <v>0.61585365853658536</v>
      </c>
      <c r="J13" s="817">
        <v>7652.4500000000007</v>
      </c>
      <c r="K13" s="766">
        <v>0.41273280250774913</v>
      </c>
      <c r="L13" s="752">
        <v>63</v>
      </c>
      <c r="M13" s="789">
        <v>0.38414634146341464</v>
      </c>
    </row>
    <row r="14" spans="1:13" ht="14.4" customHeight="1" x14ac:dyDescent="0.3">
      <c r="A14" s="807" t="s">
        <v>805</v>
      </c>
      <c r="B14" s="798">
        <v>18964.489999999998</v>
      </c>
      <c r="C14" s="748">
        <v>1</v>
      </c>
      <c r="D14" s="811">
        <v>135</v>
      </c>
      <c r="E14" s="814" t="s">
        <v>805</v>
      </c>
      <c r="F14" s="798">
        <v>9728.43</v>
      </c>
      <c r="G14" s="766">
        <v>0.5129813667543921</v>
      </c>
      <c r="H14" s="752">
        <v>67</v>
      </c>
      <c r="I14" s="789">
        <v>0.49629629629629629</v>
      </c>
      <c r="J14" s="817">
        <v>9236.06</v>
      </c>
      <c r="K14" s="766">
        <v>0.48701863324560801</v>
      </c>
      <c r="L14" s="752">
        <v>68</v>
      </c>
      <c r="M14" s="789">
        <v>0.50370370370370365</v>
      </c>
    </row>
    <row r="15" spans="1:13" ht="14.4" customHeight="1" thickBot="1" x14ac:dyDescent="0.35">
      <c r="A15" s="808" t="s">
        <v>806</v>
      </c>
      <c r="B15" s="799">
        <v>22463.900000000005</v>
      </c>
      <c r="C15" s="755">
        <v>1</v>
      </c>
      <c r="D15" s="812">
        <v>200</v>
      </c>
      <c r="E15" s="815" t="s">
        <v>806</v>
      </c>
      <c r="F15" s="799">
        <v>10750.110000000004</v>
      </c>
      <c r="G15" s="767">
        <v>0.47855047431657022</v>
      </c>
      <c r="H15" s="759">
        <v>97</v>
      </c>
      <c r="I15" s="790">
        <v>0.48499999999999999</v>
      </c>
      <c r="J15" s="818">
        <v>11713.79</v>
      </c>
      <c r="K15" s="767">
        <v>0.52144952568342973</v>
      </c>
      <c r="L15" s="759">
        <v>103</v>
      </c>
      <c r="M15" s="790">
        <v>0.51500000000000001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203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47" hidden="1" customWidth="1" outlineLevel="1"/>
    <col min="2" max="2" width="28.33203125" style="247" hidden="1" customWidth="1" outlineLevel="1"/>
    <col min="3" max="3" width="9" style="247" customWidth="1" collapsed="1"/>
    <col min="4" max="4" width="18.77734375" style="340" customWidth="1"/>
    <col min="5" max="5" width="13.5546875" style="330" customWidth="1"/>
    <col min="6" max="6" width="6" style="247" bestFit="1" customWidth="1"/>
    <col min="7" max="7" width="8.77734375" style="247" customWidth="1"/>
    <col min="8" max="8" width="5" style="247" bestFit="1" customWidth="1"/>
    <col min="9" max="9" width="8.5546875" style="247" hidden="1" customWidth="1" outlineLevel="1"/>
    <col min="10" max="10" width="25.77734375" style="247" customWidth="1" collapsed="1"/>
    <col min="11" max="11" width="8.77734375" style="247" customWidth="1"/>
    <col min="12" max="12" width="7.77734375" style="331" customWidth="1"/>
    <col min="13" max="13" width="11.109375" style="331" customWidth="1"/>
    <col min="14" max="14" width="7.77734375" style="247" customWidth="1"/>
    <col min="15" max="15" width="7.77734375" style="341" customWidth="1"/>
    <col min="16" max="16" width="11.109375" style="331" customWidth="1"/>
    <col min="17" max="17" width="5.44140625" style="332" bestFit="1" customWidth="1"/>
    <col min="18" max="18" width="7.77734375" style="247" customWidth="1"/>
    <col min="19" max="19" width="5.44140625" style="332" bestFit="1" customWidth="1"/>
    <col min="20" max="20" width="7.77734375" style="341" customWidth="1"/>
    <col min="21" max="21" width="5.44140625" style="332" bestFit="1" customWidth="1"/>
    <col min="22" max="16384" width="8.88671875" style="247"/>
  </cols>
  <sheetData>
    <row r="1" spans="1:21" ht="18.600000000000001" customHeight="1" thickBot="1" x14ac:dyDescent="0.4">
      <c r="A1" s="542" t="s">
        <v>1127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</row>
    <row r="2" spans="1:21" ht="14.4" customHeight="1" thickBot="1" x14ac:dyDescent="0.35">
      <c r="A2" s="371" t="s">
        <v>328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" customHeight="1" thickBot="1" x14ac:dyDescent="0.35">
      <c r="A3" s="574"/>
      <c r="B3" s="575"/>
      <c r="C3" s="575"/>
      <c r="D3" s="575"/>
      <c r="E3" s="575"/>
      <c r="F3" s="575"/>
      <c r="G3" s="575"/>
      <c r="H3" s="575"/>
      <c r="I3" s="575"/>
      <c r="J3" s="575"/>
      <c r="K3" s="576" t="s">
        <v>158</v>
      </c>
      <c r="L3" s="577"/>
      <c r="M3" s="70">
        <f>SUBTOTAL(9,M7:M1048576)</f>
        <v>105485.38000000005</v>
      </c>
      <c r="N3" s="70">
        <f>SUBTOTAL(9,N7:N1048576)</f>
        <v>1107</v>
      </c>
      <c r="O3" s="70">
        <f>SUBTOTAL(9,O7:O1048576)</f>
        <v>902</v>
      </c>
      <c r="P3" s="70">
        <f>SUBTOTAL(9,P7:P1048576)</f>
        <v>54715.790000000008</v>
      </c>
      <c r="Q3" s="71">
        <f>IF(M3=0,0,P3/M3)</f>
        <v>0.5187049617681615</v>
      </c>
      <c r="R3" s="70">
        <f>SUBTOTAL(9,R7:R1048576)</f>
        <v>582</v>
      </c>
      <c r="S3" s="71">
        <f>IF(N3=0,0,R3/N3)</f>
        <v>0.5257452574525745</v>
      </c>
      <c r="T3" s="70">
        <f>SUBTOTAL(9,T7:T1048576)</f>
        <v>465</v>
      </c>
      <c r="U3" s="72">
        <f>IF(O3=0,0,T3/O3)</f>
        <v>0.51552106430155209</v>
      </c>
    </row>
    <row r="4" spans="1:21" ht="14.4" customHeight="1" x14ac:dyDescent="0.3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78" t="s">
        <v>15</v>
      </c>
      <c r="N4" s="579"/>
      <c r="O4" s="579"/>
      <c r="P4" s="580" t="s">
        <v>21</v>
      </c>
      <c r="Q4" s="579"/>
      <c r="R4" s="579"/>
      <c r="S4" s="579"/>
      <c r="T4" s="579"/>
      <c r="U4" s="581"/>
    </row>
    <row r="5" spans="1:21" ht="14.4" customHeight="1" thickBot="1" x14ac:dyDescent="0.3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1" t="s">
        <v>22</v>
      </c>
      <c r="Q5" s="572"/>
      <c r="R5" s="571" t="s">
        <v>13</v>
      </c>
      <c r="S5" s="572"/>
      <c r="T5" s="571" t="s">
        <v>20</v>
      </c>
      <c r="U5" s="573"/>
    </row>
    <row r="6" spans="1:21" s="330" customFormat="1" ht="14.4" customHeight="1" thickBot="1" x14ac:dyDescent="0.35">
      <c r="A6" s="819" t="s">
        <v>23</v>
      </c>
      <c r="B6" s="820" t="s">
        <v>5</v>
      </c>
      <c r="C6" s="819" t="s">
        <v>24</v>
      </c>
      <c r="D6" s="820" t="s">
        <v>6</v>
      </c>
      <c r="E6" s="820" t="s">
        <v>192</v>
      </c>
      <c r="F6" s="820" t="s">
        <v>25</v>
      </c>
      <c r="G6" s="820" t="s">
        <v>26</v>
      </c>
      <c r="H6" s="820" t="s">
        <v>8</v>
      </c>
      <c r="I6" s="820" t="s">
        <v>10</v>
      </c>
      <c r="J6" s="820" t="s">
        <v>11</v>
      </c>
      <c r="K6" s="820" t="s">
        <v>12</v>
      </c>
      <c r="L6" s="820" t="s">
        <v>27</v>
      </c>
      <c r="M6" s="821" t="s">
        <v>14</v>
      </c>
      <c r="N6" s="822" t="s">
        <v>28</v>
      </c>
      <c r="O6" s="822" t="s">
        <v>28</v>
      </c>
      <c r="P6" s="822" t="s">
        <v>14</v>
      </c>
      <c r="Q6" s="822" t="s">
        <v>2</v>
      </c>
      <c r="R6" s="822" t="s">
        <v>28</v>
      </c>
      <c r="S6" s="822" t="s">
        <v>2</v>
      </c>
      <c r="T6" s="822" t="s">
        <v>28</v>
      </c>
      <c r="U6" s="823" t="s">
        <v>2</v>
      </c>
    </row>
    <row r="7" spans="1:21" ht="14.4" customHeight="1" x14ac:dyDescent="0.3">
      <c r="A7" s="824">
        <v>22</v>
      </c>
      <c r="B7" s="825" t="s">
        <v>787</v>
      </c>
      <c r="C7" s="825" t="s">
        <v>791</v>
      </c>
      <c r="D7" s="826" t="s">
        <v>1125</v>
      </c>
      <c r="E7" s="827" t="s">
        <v>796</v>
      </c>
      <c r="F7" s="825" t="s">
        <v>788</v>
      </c>
      <c r="G7" s="825" t="s">
        <v>807</v>
      </c>
      <c r="H7" s="825" t="s">
        <v>580</v>
      </c>
      <c r="I7" s="825" t="s">
        <v>808</v>
      </c>
      <c r="J7" s="825" t="s">
        <v>809</v>
      </c>
      <c r="K7" s="825" t="s">
        <v>810</v>
      </c>
      <c r="L7" s="828">
        <v>425.17</v>
      </c>
      <c r="M7" s="828">
        <v>425.17</v>
      </c>
      <c r="N7" s="825">
        <v>1</v>
      </c>
      <c r="O7" s="829">
        <v>0.5</v>
      </c>
      <c r="P7" s="828"/>
      <c r="Q7" s="830">
        <v>0</v>
      </c>
      <c r="R7" s="825"/>
      <c r="S7" s="830">
        <v>0</v>
      </c>
      <c r="T7" s="829"/>
      <c r="U7" s="231">
        <v>0</v>
      </c>
    </row>
    <row r="8" spans="1:21" ht="14.4" customHeight="1" x14ac:dyDescent="0.3">
      <c r="A8" s="831">
        <v>22</v>
      </c>
      <c r="B8" s="832" t="s">
        <v>787</v>
      </c>
      <c r="C8" s="832" t="s">
        <v>791</v>
      </c>
      <c r="D8" s="833" t="s">
        <v>1125</v>
      </c>
      <c r="E8" s="834" t="s">
        <v>796</v>
      </c>
      <c r="F8" s="832" t="s">
        <v>788</v>
      </c>
      <c r="G8" s="832" t="s">
        <v>811</v>
      </c>
      <c r="H8" s="832" t="s">
        <v>545</v>
      </c>
      <c r="I8" s="832" t="s">
        <v>812</v>
      </c>
      <c r="J8" s="832" t="s">
        <v>813</v>
      </c>
      <c r="K8" s="832" t="s">
        <v>814</v>
      </c>
      <c r="L8" s="835">
        <v>176.32</v>
      </c>
      <c r="M8" s="835">
        <v>176.32</v>
      </c>
      <c r="N8" s="832">
        <v>1</v>
      </c>
      <c r="O8" s="836">
        <v>1</v>
      </c>
      <c r="P8" s="835"/>
      <c r="Q8" s="837">
        <v>0</v>
      </c>
      <c r="R8" s="832"/>
      <c r="S8" s="837">
        <v>0</v>
      </c>
      <c r="T8" s="836"/>
      <c r="U8" s="838">
        <v>0</v>
      </c>
    </row>
    <row r="9" spans="1:21" ht="14.4" customHeight="1" x14ac:dyDescent="0.3">
      <c r="A9" s="831">
        <v>22</v>
      </c>
      <c r="B9" s="832" t="s">
        <v>787</v>
      </c>
      <c r="C9" s="832" t="s">
        <v>791</v>
      </c>
      <c r="D9" s="833" t="s">
        <v>1125</v>
      </c>
      <c r="E9" s="834" t="s">
        <v>796</v>
      </c>
      <c r="F9" s="832" t="s">
        <v>788</v>
      </c>
      <c r="G9" s="832" t="s">
        <v>815</v>
      </c>
      <c r="H9" s="832" t="s">
        <v>545</v>
      </c>
      <c r="I9" s="832" t="s">
        <v>816</v>
      </c>
      <c r="J9" s="832" t="s">
        <v>817</v>
      </c>
      <c r="K9" s="832" t="s">
        <v>818</v>
      </c>
      <c r="L9" s="835">
        <v>182.22</v>
      </c>
      <c r="M9" s="835">
        <v>182.22</v>
      </c>
      <c r="N9" s="832">
        <v>1</v>
      </c>
      <c r="O9" s="836">
        <v>0.5</v>
      </c>
      <c r="P9" s="835">
        <v>182.22</v>
      </c>
      <c r="Q9" s="837">
        <v>1</v>
      </c>
      <c r="R9" s="832">
        <v>1</v>
      </c>
      <c r="S9" s="837">
        <v>1</v>
      </c>
      <c r="T9" s="836">
        <v>0.5</v>
      </c>
      <c r="U9" s="838">
        <v>1</v>
      </c>
    </row>
    <row r="10" spans="1:21" ht="14.4" customHeight="1" x14ac:dyDescent="0.3">
      <c r="A10" s="831">
        <v>22</v>
      </c>
      <c r="B10" s="832" t="s">
        <v>787</v>
      </c>
      <c r="C10" s="832" t="s">
        <v>791</v>
      </c>
      <c r="D10" s="833" t="s">
        <v>1125</v>
      </c>
      <c r="E10" s="834" t="s">
        <v>796</v>
      </c>
      <c r="F10" s="832" t="s">
        <v>788</v>
      </c>
      <c r="G10" s="832" t="s">
        <v>819</v>
      </c>
      <c r="H10" s="832" t="s">
        <v>545</v>
      </c>
      <c r="I10" s="832" t="s">
        <v>820</v>
      </c>
      <c r="J10" s="832" t="s">
        <v>821</v>
      </c>
      <c r="K10" s="832" t="s">
        <v>822</v>
      </c>
      <c r="L10" s="835">
        <v>0</v>
      </c>
      <c r="M10" s="835">
        <v>0</v>
      </c>
      <c r="N10" s="832">
        <v>1</v>
      </c>
      <c r="O10" s="836">
        <v>0.5</v>
      </c>
      <c r="P10" s="835"/>
      <c r="Q10" s="837"/>
      <c r="R10" s="832"/>
      <c r="S10" s="837">
        <v>0</v>
      </c>
      <c r="T10" s="836"/>
      <c r="U10" s="838">
        <v>0</v>
      </c>
    </row>
    <row r="11" spans="1:21" ht="14.4" customHeight="1" x14ac:dyDescent="0.3">
      <c r="A11" s="831">
        <v>22</v>
      </c>
      <c r="B11" s="832" t="s">
        <v>787</v>
      </c>
      <c r="C11" s="832" t="s">
        <v>791</v>
      </c>
      <c r="D11" s="833" t="s">
        <v>1125</v>
      </c>
      <c r="E11" s="834" t="s">
        <v>796</v>
      </c>
      <c r="F11" s="832" t="s">
        <v>788</v>
      </c>
      <c r="G11" s="832" t="s">
        <v>823</v>
      </c>
      <c r="H11" s="832" t="s">
        <v>545</v>
      </c>
      <c r="I11" s="832" t="s">
        <v>824</v>
      </c>
      <c r="J11" s="832" t="s">
        <v>825</v>
      </c>
      <c r="K11" s="832" t="s">
        <v>826</v>
      </c>
      <c r="L11" s="835">
        <v>58.62</v>
      </c>
      <c r="M11" s="835">
        <v>58.62</v>
      </c>
      <c r="N11" s="832">
        <v>1</v>
      </c>
      <c r="O11" s="836">
        <v>0.5</v>
      </c>
      <c r="P11" s="835">
        <v>58.62</v>
      </c>
      <c r="Q11" s="837">
        <v>1</v>
      </c>
      <c r="R11" s="832">
        <v>1</v>
      </c>
      <c r="S11" s="837">
        <v>1</v>
      </c>
      <c r="T11" s="836">
        <v>0.5</v>
      </c>
      <c r="U11" s="838">
        <v>1</v>
      </c>
    </row>
    <row r="12" spans="1:21" ht="14.4" customHeight="1" x14ac:dyDescent="0.3">
      <c r="A12" s="831">
        <v>22</v>
      </c>
      <c r="B12" s="832" t="s">
        <v>787</v>
      </c>
      <c r="C12" s="832" t="s">
        <v>791</v>
      </c>
      <c r="D12" s="833" t="s">
        <v>1125</v>
      </c>
      <c r="E12" s="834" t="s">
        <v>796</v>
      </c>
      <c r="F12" s="832" t="s">
        <v>788</v>
      </c>
      <c r="G12" s="832" t="s">
        <v>823</v>
      </c>
      <c r="H12" s="832" t="s">
        <v>545</v>
      </c>
      <c r="I12" s="832" t="s">
        <v>827</v>
      </c>
      <c r="J12" s="832" t="s">
        <v>828</v>
      </c>
      <c r="K12" s="832" t="s">
        <v>829</v>
      </c>
      <c r="L12" s="835">
        <v>31.65</v>
      </c>
      <c r="M12" s="835">
        <v>31.65</v>
      </c>
      <c r="N12" s="832">
        <v>1</v>
      </c>
      <c r="O12" s="836">
        <v>0.5</v>
      </c>
      <c r="P12" s="835">
        <v>31.65</v>
      </c>
      <c r="Q12" s="837">
        <v>1</v>
      </c>
      <c r="R12" s="832">
        <v>1</v>
      </c>
      <c r="S12" s="837">
        <v>1</v>
      </c>
      <c r="T12" s="836">
        <v>0.5</v>
      </c>
      <c r="U12" s="838">
        <v>1</v>
      </c>
    </row>
    <row r="13" spans="1:21" ht="14.4" customHeight="1" x14ac:dyDescent="0.3">
      <c r="A13" s="831">
        <v>22</v>
      </c>
      <c r="B13" s="832" t="s">
        <v>787</v>
      </c>
      <c r="C13" s="832" t="s">
        <v>791</v>
      </c>
      <c r="D13" s="833" t="s">
        <v>1125</v>
      </c>
      <c r="E13" s="834" t="s">
        <v>796</v>
      </c>
      <c r="F13" s="832" t="s">
        <v>788</v>
      </c>
      <c r="G13" s="832" t="s">
        <v>830</v>
      </c>
      <c r="H13" s="832" t="s">
        <v>545</v>
      </c>
      <c r="I13" s="832" t="s">
        <v>831</v>
      </c>
      <c r="J13" s="832" t="s">
        <v>832</v>
      </c>
      <c r="K13" s="832" t="s">
        <v>833</v>
      </c>
      <c r="L13" s="835">
        <v>0</v>
      </c>
      <c r="M13" s="835">
        <v>0</v>
      </c>
      <c r="N13" s="832">
        <v>1</v>
      </c>
      <c r="O13" s="836">
        <v>0.5</v>
      </c>
      <c r="P13" s="835"/>
      <c r="Q13" s="837"/>
      <c r="R13" s="832"/>
      <c r="S13" s="837">
        <v>0</v>
      </c>
      <c r="T13" s="836"/>
      <c r="U13" s="838">
        <v>0</v>
      </c>
    </row>
    <row r="14" spans="1:21" ht="14.4" customHeight="1" x14ac:dyDescent="0.3">
      <c r="A14" s="831">
        <v>22</v>
      </c>
      <c r="B14" s="832" t="s">
        <v>787</v>
      </c>
      <c r="C14" s="832" t="s">
        <v>791</v>
      </c>
      <c r="D14" s="833" t="s">
        <v>1125</v>
      </c>
      <c r="E14" s="834" t="s">
        <v>796</v>
      </c>
      <c r="F14" s="832" t="s">
        <v>788</v>
      </c>
      <c r="G14" s="832" t="s">
        <v>834</v>
      </c>
      <c r="H14" s="832" t="s">
        <v>545</v>
      </c>
      <c r="I14" s="832" t="s">
        <v>835</v>
      </c>
      <c r="J14" s="832" t="s">
        <v>836</v>
      </c>
      <c r="K14" s="832" t="s">
        <v>837</v>
      </c>
      <c r="L14" s="835">
        <v>35.25</v>
      </c>
      <c r="M14" s="835">
        <v>105.75</v>
      </c>
      <c r="N14" s="832">
        <v>3</v>
      </c>
      <c r="O14" s="836">
        <v>2</v>
      </c>
      <c r="P14" s="835">
        <v>35.25</v>
      </c>
      <c r="Q14" s="837">
        <v>0.33333333333333331</v>
      </c>
      <c r="R14" s="832">
        <v>1</v>
      </c>
      <c r="S14" s="837">
        <v>0.33333333333333331</v>
      </c>
      <c r="T14" s="836">
        <v>1</v>
      </c>
      <c r="U14" s="838">
        <v>0.5</v>
      </c>
    </row>
    <row r="15" spans="1:21" ht="14.4" customHeight="1" x14ac:dyDescent="0.3">
      <c r="A15" s="831">
        <v>22</v>
      </c>
      <c r="B15" s="832" t="s">
        <v>787</v>
      </c>
      <c r="C15" s="832" t="s">
        <v>791</v>
      </c>
      <c r="D15" s="833" t="s">
        <v>1125</v>
      </c>
      <c r="E15" s="834" t="s">
        <v>796</v>
      </c>
      <c r="F15" s="832" t="s">
        <v>788</v>
      </c>
      <c r="G15" s="832" t="s">
        <v>838</v>
      </c>
      <c r="H15" s="832" t="s">
        <v>545</v>
      </c>
      <c r="I15" s="832" t="s">
        <v>839</v>
      </c>
      <c r="J15" s="832" t="s">
        <v>586</v>
      </c>
      <c r="K15" s="832" t="s">
        <v>840</v>
      </c>
      <c r="L15" s="835">
        <v>32.25</v>
      </c>
      <c r="M15" s="835">
        <v>32.25</v>
      </c>
      <c r="N15" s="832">
        <v>1</v>
      </c>
      <c r="O15" s="836">
        <v>0.5</v>
      </c>
      <c r="P15" s="835"/>
      <c r="Q15" s="837">
        <v>0</v>
      </c>
      <c r="R15" s="832"/>
      <c r="S15" s="837">
        <v>0</v>
      </c>
      <c r="T15" s="836"/>
      <c r="U15" s="838">
        <v>0</v>
      </c>
    </row>
    <row r="16" spans="1:21" ht="14.4" customHeight="1" x14ac:dyDescent="0.3">
      <c r="A16" s="831">
        <v>22</v>
      </c>
      <c r="B16" s="832" t="s">
        <v>787</v>
      </c>
      <c r="C16" s="832" t="s">
        <v>791</v>
      </c>
      <c r="D16" s="833" t="s">
        <v>1125</v>
      </c>
      <c r="E16" s="834" t="s">
        <v>796</v>
      </c>
      <c r="F16" s="832" t="s">
        <v>788</v>
      </c>
      <c r="G16" s="832" t="s">
        <v>838</v>
      </c>
      <c r="H16" s="832" t="s">
        <v>545</v>
      </c>
      <c r="I16" s="832" t="s">
        <v>841</v>
      </c>
      <c r="J16" s="832" t="s">
        <v>586</v>
      </c>
      <c r="K16" s="832" t="s">
        <v>842</v>
      </c>
      <c r="L16" s="835">
        <v>32.25</v>
      </c>
      <c r="M16" s="835">
        <v>32.25</v>
      </c>
      <c r="N16" s="832">
        <v>1</v>
      </c>
      <c r="O16" s="836">
        <v>1</v>
      </c>
      <c r="P16" s="835"/>
      <c r="Q16" s="837">
        <v>0</v>
      </c>
      <c r="R16" s="832"/>
      <c r="S16" s="837">
        <v>0</v>
      </c>
      <c r="T16" s="836"/>
      <c r="U16" s="838">
        <v>0</v>
      </c>
    </row>
    <row r="17" spans="1:21" ht="14.4" customHeight="1" x14ac:dyDescent="0.3">
      <c r="A17" s="831">
        <v>22</v>
      </c>
      <c r="B17" s="832" t="s">
        <v>787</v>
      </c>
      <c r="C17" s="832" t="s">
        <v>791</v>
      </c>
      <c r="D17" s="833" t="s">
        <v>1125</v>
      </c>
      <c r="E17" s="834" t="s">
        <v>796</v>
      </c>
      <c r="F17" s="832" t="s">
        <v>788</v>
      </c>
      <c r="G17" s="832" t="s">
        <v>838</v>
      </c>
      <c r="H17" s="832" t="s">
        <v>545</v>
      </c>
      <c r="I17" s="832" t="s">
        <v>843</v>
      </c>
      <c r="J17" s="832" t="s">
        <v>586</v>
      </c>
      <c r="K17" s="832" t="s">
        <v>844</v>
      </c>
      <c r="L17" s="835">
        <v>103.67</v>
      </c>
      <c r="M17" s="835">
        <v>414.68</v>
      </c>
      <c r="N17" s="832">
        <v>4</v>
      </c>
      <c r="O17" s="836">
        <v>3.5</v>
      </c>
      <c r="P17" s="835">
        <v>103.67</v>
      </c>
      <c r="Q17" s="837">
        <v>0.25</v>
      </c>
      <c r="R17" s="832">
        <v>1</v>
      </c>
      <c r="S17" s="837">
        <v>0.25</v>
      </c>
      <c r="T17" s="836">
        <v>1</v>
      </c>
      <c r="U17" s="838">
        <v>0.2857142857142857</v>
      </c>
    </row>
    <row r="18" spans="1:21" ht="14.4" customHeight="1" x14ac:dyDescent="0.3">
      <c r="A18" s="831">
        <v>22</v>
      </c>
      <c r="B18" s="832" t="s">
        <v>787</v>
      </c>
      <c r="C18" s="832" t="s">
        <v>791</v>
      </c>
      <c r="D18" s="833" t="s">
        <v>1125</v>
      </c>
      <c r="E18" s="834" t="s">
        <v>796</v>
      </c>
      <c r="F18" s="832" t="s">
        <v>788</v>
      </c>
      <c r="G18" s="832" t="s">
        <v>845</v>
      </c>
      <c r="H18" s="832" t="s">
        <v>580</v>
      </c>
      <c r="I18" s="832" t="s">
        <v>846</v>
      </c>
      <c r="J18" s="832" t="s">
        <v>847</v>
      </c>
      <c r="K18" s="832" t="s">
        <v>848</v>
      </c>
      <c r="L18" s="835">
        <v>143.09</v>
      </c>
      <c r="M18" s="835">
        <v>286.18</v>
      </c>
      <c r="N18" s="832">
        <v>2</v>
      </c>
      <c r="O18" s="836">
        <v>1</v>
      </c>
      <c r="P18" s="835">
        <v>286.18</v>
      </c>
      <c r="Q18" s="837">
        <v>1</v>
      </c>
      <c r="R18" s="832">
        <v>2</v>
      </c>
      <c r="S18" s="837">
        <v>1</v>
      </c>
      <c r="T18" s="836">
        <v>1</v>
      </c>
      <c r="U18" s="838">
        <v>1</v>
      </c>
    </row>
    <row r="19" spans="1:21" ht="14.4" customHeight="1" x14ac:dyDescent="0.3">
      <c r="A19" s="831">
        <v>22</v>
      </c>
      <c r="B19" s="832" t="s">
        <v>787</v>
      </c>
      <c r="C19" s="832" t="s">
        <v>791</v>
      </c>
      <c r="D19" s="833" t="s">
        <v>1125</v>
      </c>
      <c r="E19" s="834" t="s">
        <v>796</v>
      </c>
      <c r="F19" s="832" t="s">
        <v>788</v>
      </c>
      <c r="G19" s="832" t="s">
        <v>849</v>
      </c>
      <c r="H19" s="832" t="s">
        <v>545</v>
      </c>
      <c r="I19" s="832" t="s">
        <v>850</v>
      </c>
      <c r="J19" s="832" t="s">
        <v>851</v>
      </c>
      <c r="K19" s="832" t="s">
        <v>852</v>
      </c>
      <c r="L19" s="835">
        <v>218.62</v>
      </c>
      <c r="M19" s="835">
        <v>437.24</v>
      </c>
      <c r="N19" s="832">
        <v>2</v>
      </c>
      <c r="O19" s="836">
        <v>1</v>
      </c>
      <c r="P19" s="835">
        <v>437.24</v>
      </c>
      <c r="Q19" s="837">
        <v>1</v>
      </c>
      <c r="R19" s="832">
        <v>2</v>
      </c>
      <c r="S19" s="837">
        <v>1</v>
      </c>
      <c r="T19" s="836">
        <v>1</v>
      </c>
      <c r="U19" s="838">
        <v>1</v>
      </c>
    </row>
    <row r="20" spans="1:21" ht="14.4" customHeight="1" x14ac:dyDescent="0.3">
      <c r="A20" s="831">
        <v>22</v>
      </c>
      <c r="B20" s="832" t="s">
        <v>787</v>
      </c>
      <c r="C20" s="832" t="s">
        <v>791</v>
      </c>
      <c r="D20" s="833" t="s">
        <v>1125</v>
      </c>
      <c r="E20" s="834" t="s">
        <v>796</v>
      </c>
      <c r="F20" s="832" t="s">
        <v>788</v>
      </c>
      <c r="G20" s="832" t="s">
        <v>853</v>
      </c>
      <c r="H20" s="832" t="s">
        <v>545</v>
      </c>
      <c r="I20" s="832" t="s">
        <v>854</v>
      </c>
      <c r="J20" s="832" t="s">
        <v>855</v>
      </c>
      <c r="K20" s="832" t="s">
        <v>856</v>
      </c>
      <c r="L20" s="835">
        <v>87.67</v>
      </c>
      <c r="M20" s="835">
        <v>613.68999999999994</v>
      </c>
      <c r="N20" s="832">
        <v>7</v>
      </c>
      <c r="O20" s="836">
        <v>2</v>
      </c>
      <c r="P20" s="835">
        <v>87.67</v>
      </c>
      <c r="Q20" s="837">
        <v>0.14285714285714288</v>
      </c>
      <c r="R20" s="832">
        <v>1</v>
      </c>
      <c r="S20" s="837">
        <v>0.14285714285714285</v>
      </c>
      <c r="T20" s="836">
        <v>0.5</v>
      </c>
      <c r="U20" s="838">
        <v>0.25</v>
      </c>
    </row>
    <row r="21" spans="1:21" ht="14.4" customHeight="1" x14ac:dyDescent="0.3">
      <c r="A21" s="831">
        <v>22</v>
      </c>
      <c r="B21" s="832" t="s">
        <v>787</v>
      </c>
      <c r="C21" s="832" t="s">
        <v>791</v>
      </c>
      <c r="D21" s="833" t="s">
        <v>1125</v>
      </c>
      <c r="E21" s="834" t="s">
        <v>796</v>
      </c>
      <c r="F21" s="832" t="s">
        <v>788</v>
      </c>
      <c r="G21" s="832" t="s">
        <v>857</v>
      </c>
      <c r="H21" s="832" t="s">
        <v>580</v>
      </c>
      <c r="I21" s="832" t="s">
        <v>858</v>
      </c>
      <c r="J21" s="832" t="s">
        <v>859</v>
      </c>
      <c r="K21" s="832" t="s">
        <v>860</v>
      </c>
      <c r="L21" s="835">
        <v>158.99</v>
      </c>
      <c r="M21" s="835">
        <v>158.99</v>
      </c>
      <c r="N21" s="832">
        <v>1</v>
      </c>
      <c r="O21" s="836">
        <v>1</v>
      </c>
      <c r="P21" s="835"/>
      <c r="Q21" s="837">
        <v>0</v>
      </c>
      <c r="R21" s="832"/>
      <c r="S21" s="837">
        <v>0</v>
      </c>
      <c r="T21" s="836"/>
      <c r="U21" s="838">
        <v>0</v>
      </c>
    </row>
    <row r="22" spans="1:21" ht="14.4" customHeight="1" x14ac:dyDescent="0.3">
      <c r="A22" s="831">
        <v>22</v>
      </c>
      <c r="B22" s="832" t="s">
        <v>787</v>
      </c>
      <c r="C22" s="832" t="s">
        <v>791</v>
      </c>
      <c r="D22" s="833" t="s">
        <v>1125</v>
      </c>
      <c r="E22" s="834" t="s">
        <v>796</v>
      </c>
      <c r="F22" s="832" t="s">
        <v>788</v>
      </c>
      <c r="G22" s="832" t="s">
        <v>861</v>
      </c>
      <c r="H22" s="832" t="s">
        <v>545</v>
      </c>
      <c r="I22" s="832" t="s">
        <v>862</v>
      </c>
      <c r="J22" s="832" t="s">
        <v>863</v>
      </c>
      <c r="K22" s="832" t="s">
        <v>771</v>
      </c>
      <c r="L22" s="835">
        <v>192.28</v>
      </c>
      <c r="M22" s="835">
        <v>769.12</v>
      </c>
      <c r="N22" s="832">
        <v>4</v>
      </c>
      <c r="O22" s="836">
        <v>1.5</v>
      </c>
      <c r="P22" s="835">
        <v>384.56</v>
      </c>
      <c r="Q22" s="837">
        <v>0.5</v>
      </c>
      <c r="R22" s="832">
        <v>2</v>
      </c>
      <c r="S22" s="837">
        <v>0.5</v>
      </c>
      <c r="T22" s="836">
        <v>0.5</v>
      </c>
      <c r="U22" s="838">
        <v>0.33333333333333331</v>
      </c>
    </row>
    <row r="23" spans="1:21" ht="14.4" customHeight="1" x14ac:dyDescent="0.3">
      <c r="A23" s="831">
        <v>22</v>
      </c>
      <c r="B23" s="832" t="s">
        <v>787</v>
      </c>
      <c r="C23" s="832" t="s">
        <v>791</v>
      </c>
      <c r="D23" s="833" t="s">
        <v>1125</v>
      </c>
      <c r="E23" s="834" t="s">
        <v>796</v>
      </c>
      <c r="F23" s="832" t="s">
        <v>788</v>
      </c>
      <c r="G23" s="832" t="s">
        <v>864</v>
      </c>
      <c r="H23" s="832" t="s">
        <v>580</v>
      </c>
      <c r="I23" s="832" t="s">
        <v>770</v>
      </c>
      <c r="J23" s="832" t="s">
        <v>613</v>
      </c>
      <c r="K23" s="832" t="s">
        <v>771</v>
      </c>
      <c r="L23" s="835">
        <v>0</v>
      </c>
      <c r="M23" s="835">
        <v>0</v>
      </c>
      <c r="N23" s="832">
        <v>18</v>
      </c>
      <c r="O23" s="836">
        <v>15.5</v>
      </c>
      <c r="P23" s="835">
        <v>0</v>
      </c>
      <c r="Q23" s="837"/>
      <c r="R23" s="832">
        <v>5</v>
      </c>
      <c r="S23" s="837">
        <v>0.27777777777777779</v>
      </c>
      <c r="T23" s="836">
        <v>4.5</v>
      </c>
      <c r="U23" s="838">
        <v>0.29032258064516131</v>
      </c>
    </row>
    <row r="24" spans="1:21" ht="14.4" customHeight="1" x14ac:dyDescent="0.3">
      <c r="A24" s="831">
        <v>22</v>
      </c>
      <c r="B24" s="832" t="s">
        <v>787</v>
      </c>
      <c r="C24" s="832" t="s">
        <v>791</v>
      </c>
      <c r="D24" s="833" t="s">
        <v>1125</v>
      </c>
      <c r="E24" s="834" t="s">
        <v>796</v>
      </c>
      <c r="F24" s="832" t="s">
        <v>788</v>
      </c>
      <c r="G24" s="832" t="s">
        <v>865</v>
      </c>
      <c r="H24" s="832" t="s">
        <v>580</v>
      </c>
      <c r="I24" s="832" t="s">
        <v>866</v>
      </c>
      <c r="J24" s="832" t="s">
        <v>767</v>
      </c>
      <c r="K24" s="832" t="s">
        <v>867</v>
      </c>
      <c r="L24" s="835">
        <v>74.08</v>
      </c>
      <c r="M24" s="835">
        <v>222.24</v>
      </c>
      <c r="N24" s="832">
        <v>3</v>
      </c>
      <c r="O24" s="836">
        <v>3</v>
      </c>
      <c r="P24" s="835">
        <v>74.08</v>
      </c>
      <c r="Q24" s="837">
        <v>0.33333333333333331</v>
      </c>
      <c r="R24" s="832">
        <v>1</v>
      </c>
      <c r="S24" s="837">
        <v>0.33333333333333331</v>
      </c>
      <c r="T24" s="836">
        <v>1</v>
      </c>
      <c r="U24" s="838">
        <v>0.33333333333333331</v>
      </c>
    </row>
    <row r="25" spans="1:21" ht="14.4" customHeight="1" x14ac:dyDescent="0.3">
      <c r="A25" s="831">
        <v>22</v>
      </c>
      <c r="B25" s="832" t="s">
        <v>787</v>
      </c>
      <c r="C25" s="832" t="s">
        <v>791</v>
      </c>
      <c r="D25" s="833" t="s">
        <v>1125</v>
      </c>
      <c r="E25" s="834" t="s">
        <v>796</v>
      </c>
      <c r="F25" s="832" t="s">
        <v>788</v>
      </c>
      <c r="G25" s="832" t="s">
        <v>865</v>
      </c>
      <c r="H25" s="832" t="s">
        <v>580</v>
      </c>
      <c r="I25" s="832" t="s">
        <v>868</v>
      </c>
      <c r="J25" s="832" t="s">
        <v>767</v>
      </c>
      <c r="K25" s="832" t="s">
        <v>869</v>
      </c>
      <c r="L25" s="835">
        <v>94.28</v>
      </c>
      <c r="M25" s="835">
        <v>282.84000000000003</v>
      </c>
      <c r="N25" s="832">
        <v>3</v>
      </c>
      <c r="O25" s="836">
        <v>3</v>
      </c>
      <c r="P25" s="835">
        <v>188.56</v>
      </c>
      <c r="Q25" s="837">
        <v>0.66666666666666663</v>
      </c>
      <c r="R25" s="832">
        <v>2</v>
      </c>
      <c r="S25" s="837">
        <v>0.66666666666666663</v>
      </c>
      <c r="T25" s="836">
        <v>2</v>
      </c>
      <c r="U25" s="838">
        <v>0.66666666666666663</v>
      </c>
    </row>
    <row r="26" spans="1:21" ht="14.4" customHeight="1" x14ac:dyDescent="0.3">
      <c r="A26" s="831">
        <v>22</v>
      </c>
      <c r="B26" s="832" t="s">
        <v>787</v>
      </c>
      <c r="C26" s="832" t="s">
        <v>791</v>
      </c>
      <c r="D26" s="833" t="s">
        <v>1125</v>
      </c>
      <c r="E26" s="834" t="s">
        <v>796</v>
      </c>
      <c r="F26" s="832" t="s">
        <v>788</v>
      </c>
      <c r="G26" s="832" t="s">
        <v>865</v>
      </c>
      <c r="H26" s="832" t="s">
        <v>545</v>
      </c>
      <c r="I26" s="832" t="s">
        <v>870</v>
      </c>
      <c r="J26" s="832" t="s">
        <v>767</v>
      </c>
      <c r="K26" s="832" t="s">
        <v>871</v>
      </c>
      <c r="L26" s="835">
        <v>168.36</v>
      </c>
      <c r="M26" s="835">
        <v>505.08000000000004</v>
      </c>
      <c r="N26" s="832">
        <v>3</v>
      </c>
      <c r="O26" s="836">
        <v>2</v>
      </c>
      <c r="P26" s="835">
        <v>168.36</v>
      </c>
      <c r="Q26" s="837">
        <v>0.33333333333333331</v>
      </c>
      <c r="R26" s="832">
        <v>1</v>
      </c>
      <c r="S26" s="837">
        <v>0.33333333333333331</v>
      </c>
      <c r="T26" s="836">
        <v>0.5</v>
      </c>
      <c r="U26" s="838">
        <v>0.25</v>
      </c>
    </row>
    <row r="27" spans="1:21" ht="14.4" customHeight="1" x14ac:dyDescent="0.3">
      <c r="A27" s="831">
        <v>22</v>
      </c>
      <c r="B27" s="832" t="s">
        <v>787</v>
      </c>
      <c r="C27" s="832" t="s">
        <v>791</v>
      </c>
      <c r="D27" s="833" t="s">
        <v>1125</v>
      </c>
      <c r="E27" s="834" t="s">
        <v>796</v>
      </c>
      <c r="F27" s="832" t="s">
        <v>788</v>
      </c>
      <c r="G27" s="832" t="s">
        <v>865</v>
      </c>
      <c r="H27" s="832" t="s">
        <v>580</v>
      </c>
      <c r="I27" s="832" t="s">
        <v>872</v>
      </c>
      <c r="J27" s="832" t="s">
        <v>767</v>
      </c>
      <c r="K27" s="832" t="s">
        <v>873</v>
      </c>
      <c r="L27" s="835">
        <v>115.33</v>
      </c>
      <c r="M27" s="835">
        <v>345.99</v>
      </c>
      <c r="N27" s="832">
        <v>3</v>
      </c>
      <c r="O27" s="836">
        <v>3</v>
      </c>
      <c r="P27" s="835"/>
      <c r="Q27" s="837">
        <v>0</v>
      </c>
      <c r="R27" s="832"/>
      <c r="S27" s="837">
        <v>0</v>
      </c>
      <c r="T27" s="836"/>
      <c r="U27" s="838">
        <v>0</v>
      </c>
    </row>
    <row r="28" spans="1:21" ht="14.4" customHeight="1" x14ac:dyDescent="0.3">
      <c r="A28" s="831">
        <v>22</v>
      </c>
      <c r="B28" s="832" t="s">
        <v>787</v>
      </c>
      <c r="C28" s="832" t="s">
        <v>791</v>
      </c>
      <c r="D28" s="833" t="s">
        <v>1125</v>
      </c>
      <c r="E28" s="834" t="s">
        <v>796</v>
      </c>
      <c r="F28" s="832" t="s">
        <v>788</v>
      </c>
      <c r="G28" s="832" t="s">
        <v>865</v>
      </c>
      <c r="H28" s="832" t="s">
        <v>580</v>
      </c>
      <c r="I28" s="832" t="s">
        <v>874</v>
      </c>
      <c r="J28" s="832" t="s">
        <v>764</v>
      </c>
      <c r="K28" s="832" t="s">
        <v>875</v>
      </c>
      <c r="L28" s="835">
        <v>105.23</v>
      </c>
      <c r="M28" s="835">
        <v>947.06999999999994</v>
      </c>
      <c r="N28" s="832">
        <v>9</v>
      </c>
      <c r="O28" s="836">
        <v>8</v>
      </c>
      <c r="P28" s="835">
        <v>420.92</v>
      </c>
      <c r="Q28" s="837">
        <v>0.44444444444444448</v>
      </c>
      <c r="R28" s="832">
        <v>4</v>
      </c>
      <c r="S28" s="837">
        <v>0.44444444444444442</v>
      </c>
      <c r="T28" s="836">
        <v>3</v>
      </c>
      <c r="U28" s="838">
        <v>0.375</v>
      </c>
    </row>
    <row r="29" spans="1:21" ht="14.4" customHeight="1" x14ac:dyDescent="0.3">
      <c r="A29" s="831">
        <v>22</v>
      </c>
      <c r="B29" s="832" t="s">
        <v>787</v>
      </c>
      <c r="C29" s="832" t="s">
        <v>791</v>
      </c>
      <c r="D29" s="833" t="s">
        <v>1125</v>
      </c>
      <c r="E29" s="834" t="s">
        <v>796</v>
      </c>
      <c r="F29" s="832" t="s">
        <v>788</v>
      </c>
      <c r="G29" s="832" t="s">
        <v>865</v>
      </c>
      <c r="H29" s="832" t="s">
        <v>580</v>
      </c>
      <c r="I29" s="832" t="s">
        <v>876</v>
      </c>
      <c r="J29" s="832" t="s">
        <v>764</v>
      </c>
      <c r="K29" s="832" t="s">
        <v>877</v>
      </c>
      <c r="L29" s="835">
        <v>126.27</v>
      </c>
      <c r="M29" s="835">
        <v>2651.67</v>
      </c>
      <c r="N29" s="832">
        <v>21</v>
      </c>
      <c r="O29" s="836">
        <v>20</v>
      </c>
      <c r="P29" s="835">
        <v>1262.7</v>
      </c>
      <c r="Q29" s="837">
        <v>0.47619047619047622</v>
      </c>
      <c r="R29" s="832">
        <v>10</v>
      </c>
      <c r="S29" s="837">
        <v>0.47619047619047616</v>
      </c>
      <c r="T29" s="836">
        <v>9</v>
      </c>
      <c r="U29" s="838">
        <v>0.45</v>
      </c>
    </row>
    <row r="30" spans="1:21" ht="14.4" customHeight="1" x14ac:dyDescent="0.3">
      <c r="A30" s="831">
        <v>22</v>
      </c>
      <c r="B30" s="832" t="s">
        <v>787</v>
      </c>
      <c r="C30" s="832" t="s">
        <v>791</v>
      </c>
      <c r="D30" s="833" t="s">
        <v>1125</v>
      </c>
      <c r="E30" s="834" t="s">
        <v>796</v>
      </c>
      <c r="F30" s="832" t="s">
        <v>788</v>
      </c>
      <c r="G30" s="832" t="s">
        <v>865</v>
      </c>
      <c r="H30" s="832" t="s">
        <v>580</v>
      </c>
      <c r="I30" s="832" t="s">
        <v>878</v>
      </c>
      <c r="J30" s="832" t="s">
        <v>764</v>
      </c>
      <c r="K30" s="832" t="s">
        <v>879</v>
      </c>
      <c r="L30" s="835">
        <v>63.14</v>
      </c>
      <c r="M30" s="835">
        <v>189.42000000000002</v>
      </c>
      <c r="N30" s="832">
        <v>3</v>
      </c>
      <c r="O30" s="836">
        <v>2.5</v>
      </c>
      <c r="P30" s="835">
        <v>126.28</v>
      </c>
      <c r="Q30" s="837">
        <v>0.66666666666666663</v>
      </c>
      <c r="R30" s="832">
        <v>2</v>
      </c>
      <c r="S30" s="837">
        <v>0.66666666666666663</v>
      </c>
      <c r="T30" s="836">
        <v>2</v>
      </c>
      <c r="U30" s="838">
        <v>0.8</v>
      </c>
    </row>
    <row r="31" spans="1:21" ht="14.4" customHeight="1" x14ac:dyDescent="0.3">
      <c r="A31" s="831">
        <v>22</v>
      </c>
      <c r="B31" s="832" t="s">
        <v>787</v>
      </c>
      <c r="C31" s="832" t="s">
        <v>791</v>
      </c>
      <c r="D31" s="833" t="s">
        <v>1125</v>
      </c>
      <c r="E31" s="834" t="s">
        <v>796</v>
      </c>
      <c r="F31" s="832" t="s">
        <v>788</v>
      </c>
      <c r="G31" s="832" t="s">
        <v>865</v>
      </c>
      <c r="H31" s="832" t="s">
        <v>580</v>
      </c>
      <c r="I31" s="832" t="s">
        <v>880</v>
      </c>
      <c r="J31" s="832" t="s">
        <v>764</v>
      </c>
      <c r="K31" s="832" t="s">
        <v>881</v>
      </c>
      <c r="L31" s="835">
        <v>84.18</v>
      </c>
      <c r="M31" s="835">
        <v>2525.4000000000005</v>
      </c>
      <c r="N31" s="832">
        <v>30</v>
      </c>
      <c r="O31" s="836">
        <v>26.5</v>
      </c>
      <c r="P31" s="835">
        <v>1515.2400000000005</v>
      </c>
      <c r="Q31" s="837">
        <v>0.60000000000000009</v>
      </c>
      <c r="R31" s="832">
        <v>18</v>
      </c>
      <c r="S31" s="837">
        <v>0.6</v>
      </c>
      <c r="T31" s="836">
        <v>15</v>
      </c>
      <c r="U31" s="838">
        <v>0.56603773584905659</v>
      </c>
    </row>
    <row r="32" spans="1:21" ht="14.4" customHeight="1" x14ac:dyDescent="0.3">
      <c r="A32" s="831">
        <v>22</v>
      </c>
      <c r="B32" s="832" t="s">
        <v>787</v>
      </c>
      <c r="C32" s="832" t="s">
        <v>791</v>
      </c>
      <c r="D32" s="833" t="s">
        <v>1125</v>
      </c>
      <c r="E32" s="834" t="s">
        <v>796</v>
      </c>
      <c r="F32" s="832" t="s">
        <v>788</v>
      </c>
      <c r="G32" s="832" t="s">
        <v>865</v>
      </c>
      <c r="H32" s="832" t="s">
        <v>580</v>
      </c>
      <c r="I32" s="832" t="s">
        <v>882</v>
      </c>
      <c r="J32" s="832" t="s">
        <v>767</v>
      </c>
      <c r="K32" s="832" t="s">
        <v>883</v>
      </c>
      <c r="L32" s="835">
        <v>63.14</v>
      </c>
      <c r="M32" s="835">
        <v>63.14</v>
      </c>
      <c r="N32" s="832">
        <v>1</v>
      </c>
      <c r="O32" s="836">
        <v>1</v>
      </c>
      <c r="P32" s="835"/>
      <c r="Q32" s="837">
        <v>0</v>
      </c>
      <c r="R32" s="832"/>
      <c r="S32" s="837">
        <v>0</v>
      </c>
      <c r="T32" s="836"/>
      <c r="U32" s="838">
        <v>0</v>
      </c>
    </row>
    <row r="33" spans="1:21" ht="14.4" customHeight="1" x14ac:dyDescent="0.3">
      <c r="A33" s="831">
        <v>22</v>
      </c>
      <c r="B33" s="832" t="s">
        <v>787</v>
      </c>
      <c r="C33" s="832" t="s">
        <v>791</v>
      </c>
      <c r="D33" s="833" t="s">
        <v>1125</v>
      </c>
      <c r="E33" s="834" t="s">
        <v>796</v>
      </c>
      <c r="F33" s="832" t="s">
        <v>788</v>
      </c>
      <c r="G33" s="832" t="s">
        <v>865</v>
      </c>
      <c r="H33" s="832" t="s">
        <v>545</v>
      </c>
      <c r="I33" s="832" t="s">
        <v>884</v>
      </c>
      <c r="J33" s="832" t="s">
        <v>767</v>
      </c>
      <c r="K33" s="832" t="s">
        <v>885</v>
      </c>
      <c r="L33" s="835">
        <v>105.23</v>
      </c>
      <c r="M33" s="835">
        <v>947.07</v>
      </c>
      <c r="N33" s="832">
        <v>9</v>
      </c>
      <c r="O33" s="836">
        <v>8.5</v>
      </c>
      <c r="P33" s="835">
        <v>210.46</v>
      </c>
      <c r="Q33" s="837">
        <v>0.22222222222222221</v>
      </c>
      <c r="R33" s="832">
        <v>2</v>
      </c>
      <c r="S33" s="837">
        <v>0.22222222222222221</v>
      </c>
      <c r="T33" s="836">
        <v>1.5</v>
      </c>
      <c r="U33" s="838">
        <v>0.17647058823529413</v>
      </c>
    </row>
    <row r="34" spans="1:21" ht="14.4" customHeight="1" x14ac:dyDescent="0.3">
      <c r="A34" s="831">
        <v>22</v>
      </c>
      <c r="B34" s="832" t="s">
        <v>787</v>
      </c>
      <c r="C34" s="832" t="s">
        <v>791</v>
      </c>
      <c r="D34" s="833" t="s">
        <v>1125</v>
      </c>
      <c r="E34" s="834" t="s">
        <v>796</v>
      </c>
      <c r="F34" s="832" t="s">
        <v>788</v>
      </c>
      <c r="G34" s="832" t="s">
        <v>865</v>
      </c>
      <c r="H34" s="832" t="s">
        <v>580</v>
      </c>
      <c r="I34" s="832" t="s">
        <v>886</v>
      </c>
      <c r="J34" s="832" t="s">
        <v>767</v>
      </c>
      <c r="K34" s="832" t="s">
        <v>887</v>
      </c>
      <c r="L34" s="835">
        <v>126.27</v>
      </c>
      <c r="M34" s="835">
        <v>378.81</v>
      </c>
      <c r="N34" s="832">
        <v>3</v>
      </c>
      <c r="O34" s="836">
        <v>2</v>
      </c>
      <c r="P34" s="835">
        <v>126.27</v>
      </c>
      <c r="Q34" s="837">
        <v>0.33333333333333331</v>
      </c>
      <c r="R34" s="832">
        <v>1</v>
      </c>
      <c r="S34" s="837">
        <v>0.33333333333333331</v>
      </c>
      <c r="T34" s="836">
        <v>0.5</v>
      </c>
      <c r="U34" s="838">
        <v>0.25</v>
      </c>
    </row>
    <row r="35" spans="1:21" ht="14.4" customHeight="1" x14ac:dyDescent="0.3">
      <c r="A35" s="831">
        <v>22</v>
      </c>
      <c r="B35" s="832" t="s">
        <v>787</v>
      </c>
      <c r="C35" s="832" t="s">
        <v>791</v>
      </c>
      <c r="D35" s="833" t="s">
        <v>1125</v>
      </c>
      <c r="E35" s="834" t="s">
        <v>796</v>
      </c>
      <c r="F35" s="832" t="s">
        <v>788</v>
      </c>
      <c r="G35" s="832" t="s">
        <v>865</v>
      </c>
      <c r="H35" s="832" t="s">
        <v>545</v>
      </c>
      <c r="I35" s="832" t="s">
        <v>888</v>
      </c>
      <c r="J35" s="832" t="s">
        <v>767</v>
      </c>
      <c r="K35" s="832" t="s">
        <v>889</v>
      </c>
      <c r="L35" s="835">
        <v>84.18</v>
      </c>
      <c r="M35" s="835">
        <v>168.36</v>
      </c>
      <c r="N35" s="832">
        <v>2</v>
      </c>
      <c r="O35" s="836">
        <v>2</v>
      </c>
      <c r="P35" s="835">
        <v>84.18</v>
      </c>
      <c r="Q35" s="837">
        <v>0.5</v>
      </c>
      <c r="R35" s="832">
        <v>1</v>
      </c>
      <c r="S35" s="837">
        <v>0.5</v>
      </c>
      <c r="T35" s="836">
        <v>1</v>
      </c>
      <c r="U35" s="838">
        <v>0.5</v>
      </c>
    </row>
    <row r="36" spans="1:21" ht="14.4" customHeight="1" x14ac:dyDescent="0.3">
      <c r="A36" s="831">
        <v>22</v>
      </c>
      <c r="B36" s="832" t="s">
        <v>787</v>
      </c>
      <c r="C36" s="832" t="s">
        <v>791</v>
      </c>
      <c r="D36" s="833" t="s">
        <v>1125</v>
      </c>
      <c r="E36" s="834" t="s">
        <v>796</v>
      </c>
      <c r="F36" s="832" t="s">
        <v>788</v>
      </c>
      <c r="G36" s="832" t="s">
        <v>890</v>
      </c>
      <c r="H36" s="832" t="s">
        <v>545</v>
      </c>
      <c r="I36" s="832" t="s">
        <v>891</v>
      </c>
      <c r="J36" s="832" t="s">
        <v>892</v>
      </c>
      <c r="K36" s="832" t="s">
        <v>893</v>
      </c>
      <c r="L36" s="835">
        <v>0</v>
      </c>
      <c r="M36" s="835">
        <v>0</v>
      </c>
      <c r="N36" s="832">
        <v>4</v>
      </c>
      <c r="O36" s="836">
        <v>3.5</v>
      </c>
      <c r="P36" s="835">
        <v>0</v>
      </c>
      <c r="Q36" s="837"/>
      <c r="R36" s="832">
        <v>4</v>
      </c>
      <c r="S36" s="837">
        <v>1</v>
      </c>
      <c r="T36" s="836">
        <v>3.5</v>
      </c>
      <c r="U36" s="838">
        <v>1</v>
      </c>
    </row>
    <row r="37" spans="1:21" ht="14.4" customHeight="1" x14ac:dyDescent="0.3">
      <c r="A37" s="831">
        <v>22</v>
      </c>
      <c r="B37" s="832" t="s">
        <v>787</v>
      </c>
      <c r="C37" s="832" t="s">
        <v>791</v>
      </c>
      <c r="D37" s="833" t="s">
        <v>1125</v>
      </c>
      <c r="E37" s="834" t="s">
        <v>799</v>
      </c>
      <c r="F37" s="832" t="s">
        <v>788</v>
      </c>
      <c r="G37" s="832" t="s">
        <v>894</v>
      </c>
      <c r="H37" s="832" t="s">
        <v>545</v>
      </c>
      <c r="I37" s="832" t="s">
        <v>895</v>
      </c>
      <c r="J37" s="832" t="s">
        <v>896</v>
      </c>
      <c r="K37" s="832" t="s">
        <v>897</v>
      </c>
      <c r="L37" s="835">
        <v>35.11</v>
      </c>
      <c r="M37" s="835">
        <v>105.33</v>
      </c>
      <c r="N37" s="832">
        <v>3</v>
      </c>
      <c r="O37" s="836">
        <v>1</v>
      </c>
      <c r="P37" s="835">
        <v>105.33</v>
      </c>
      <c r="Q37" s="837">
        <v>1</v>
      </c>
      <c r="R37" s="832">
        <v>3</v>
      </c>
      <c r="S37" s="837">
        <v>1</v>
      </c>
      <c r="T37" s="836">
        <v>1</v>
      </c>
      <c r="U37" s="838">
        <v>1</v>
      </c>
    </row>
    <row r="38" spans="1:21" ht="14.4" customHeight="1" x14ac:dyDescent="0.3">
      <c r="A38" s="831">
        <v>22</v>
      </c>
      <c r="B38" s="832" t="s">
        <v>787</v>
      </c>
      <c r="C38" s="832" t="s">
        <v>791</v>
      </c>
      <c r="D38" s="833" t="s">
        <v>1125</v>
      </c>
      <c r="E38" s="834" t="s">
        <v>799</v>
      </c>
      <c r="F38" s="832" t="s">
        <v>788</v>
      </c>
      <c r="G38" s="832" t="s">
        <v>898</v>
      </c>
      <c r="H38" s="832" t="s">
        <v>580</v>
      </c>
      <c r="I38" s="832" t="s">
        <v>899</v>
      </c>
      <c r="J38" s="832" t="s">
        <v>900</v>
      </c>
      <c r="K38" s="832" t="s">
        <v>901</v>
      </c>
      <c r="L38" s="835">
        <v>117.55</v>
      </c>
      <c r="M38" s="835">
        <v>117.55</v>
      </c>
      <c r="N38" s="832">
        <v>1</v>
      </c>
      <c r="O38" s="836">
        <v>0.5</v>
      </c>
      <c r="P38" s="835">
        <v>117.55</v>
      </c>
      <c r="Q38" s="837">
        <v>1</v>
      </c>
      <c r="R38" s="832">
        <v>1</v>
      </c>
      <c r="S38" s="837">
        <v>1</v>
      </c>
      <c r="T38" s="836">
        <v>0.5</v>
      </c>
      <c r="U38" s="838">
        <v>1</v>
      </c>
    </row>
    <row r="39" spans="1:21" ht="14.4" customHeight="1" x14ac:dyDescent="0.3">
      <c r="A39" s="831">
        <v>22</v>
      </c>
      <c r="B39" s="832" t="s">
        <v>787</v>
      </c>
      <c r="C39" s="832" t="s">
        <v>791</v>
      </c>
      <c r="D39" s="833" t="s">
        <v>1125</v>
      </c>
      <c r="E39" s="834" t="s">
        <v>799</v>
      </c>
      <c r="F39" s="832" t="s">
        <v>788</v>
      </c>
      <c r="G39" s="832" t="s">
        <v>898</v>
      </c>
      <c r="H39" s="832" t="s">
        <v>580</v>
      </c>
      <c r="I39" s="832" t="s">
        <v>902</v>
      </c>
      <c r="J39" s="832" t="s">
        <v>900</v>
      </c>
      <c r="K39" s="832" t="s">
        <v>903</v>
      </c>
      <c r="L39" s="835">
        <v>176.32</v>
      </c>
      <c r="M39" s="835">
        <v>176.32</v>
      </c>
      <c r="N39" s="832">
        <v>1</v>
      </c>
      <c r="O39" s="836">
        <v>1</v>
      </c>
      <c r="P39" s="835">
        <v>176.32</v>
      </c>
      <c r="Q39" s="837">
        <v>1</v>
      </c>
      <c r="R39" s="832">
        <v>1</v>
      </c>
      <c r="S39" s="837">
        <v>1</v>
      </c>
      <c r="T39" s="836">
        <v>1</v>
      </c>
      <c r="U39" s="838">
        <v>1</v>
      </c>
    </row>
    <row r="40" spans="1:21" ht="14.4" customHeight="1" x14ac:dyDescent="0.3">
      <c r="A40" s="831">
        <v>22</v>
      </c>
      <c r="B40" s="832" t="s">
        <v>787</v>
      </c>
      <c r="C40" s="832" t="s">
        <v>791</v>
      </c>
      <c r="D40" s="833" t="s">
        <v>1125</v>
      </c>
      <c r="E40" s="834" t="s">
        <v>799</v>
      </c>
      <c r="F40" s="832" t="s">
        <v>788</v>
      </c>
      <c r="G40" s="832" t="s">
        <v>811</v>
      </c>
      <c r="H40" s="832" t="s">
        <v>545</v>
      </c>
      <c r="I40" s="832" t="s">
        <v>904</v>
      </c>
      <c r="J40" s="832" t="s">
        <v>813</v>
      </c>
      <c r="K40" s="832" t="s">
        <v>905</v>
      </c>
      <c r="L40" s="835">
        <v>23.51</v>
      </c>
      <c r="M40" s="835">
        <v>141.06</v>
      </c>
      <c r="N40" s="832">
        <v>6</v>
      </c>
      <c r="O40" s="836">
        <v>2.5</v>
      </c>
      <c r="P40" s="835">
        <v>141.06</v>
      </c>
      <c r="Q40" s="837">
        <v>1</v>
      </c>
      <c r="R40" s="832">
        <v>6</v>
      </c>
      <c r="S40" s="837">
        <v>1</v>
      </c>
      <c r="T40" s="836">
        <v>2.5</v>
      </c>
      <c r="U40" s="838">
        <v>1</v>
      </c>
    </row>
    <row r="41" spans="1:21" ht="14.4" customHeight="1" x14ac:dyDescent="0.3">
      <c r="A41" s="831">
        <v>22</v>
      </c>
      <c r="B41" s="832" t="s">
        <v>787</v>
      </c>
      <c r="C41" s="832" t="s">
        <v>791</v>
      </c>
      <c r="D41" s="833" t="s">
        <v>1125</v>
      </c>
      <c r="E41" s="834" t="s">
        <v>799</v>
      </c>
      <c r="F41" s="832" t="s">
        <v>788</v>
      </c>
      <c r="G41" s="832" t="s">
        <v>906</v>
      </c>
      <c r="H41" s="832" t="s">
        <v>545</v>
      </c>
      <c r="I41" s="832" t="s">
        <v>907</v>
      </c>
      <c r="J41" s="832" t="s">
        <v>908</v>
      </c>
      <c r="K41" s="832" t="s">
        <v>909</v>
      </c>
      <c r="L41" s="835">
        <v>70.48</v>
      </c>
      <c r="M41" s="835">
        <v>140.96</v>
      </c>
      <c r="N41" s="832">
        <v>2</v>
      </c>
      <c r="O41" s="836">
        <v>0.5</v>
      </c>
      <c r="P41" s="835">
        <v>140.96</v>
      </c>
      <c r="Q41" s="837">
        <v>1</v>
      </c>
      <c r="R41" s="832">
        <v>2</v>
      </c>
      <c r="S41" s="837">
        <v>1</v>
      </c>
      <c r="T41" s="836">
        <v>0.5</v>
      </c>
      <c r="U41" s="838">
        <v>1</v>
      </c>
    </row>
    <row r="42" spans="1:21" ht="14.4" customHeight="1" x14ac:dyDescent="0.3">
      <c r="A42" s="831">
        <v>22</v>
      </c>
      <c r="B42" s="832" t="s">
        <v>787</v>
      </c>
      <c r="C42" s="832" t="s">
        <v>791</v>
      </c>
      <c r="D42" s="833" t="s">
        <v>1125</v>
      </c>
      <c r="E42" s="834" t="s">
        <v>799</v>
      </c>
      <c r="F42" s="832" t="s">
        <v>788</v>
      </c>
      <c r="G42" s="832" t="s">
        <v>910</v>
      </c>
      <c r="H42" s="832" t="s">
        <v>545</v>
      </c>
      <c r="I42" s="832" t="s">
        <v>911</v>
      </c>
      <c r="J42" s="832" t="s">
        <v>912</v>
      </c>
      <c r="K42" s="832" t="s">
        <v>913</v>
      </c>
      <c r="L42" s="835">
        <v>92.85</v>
      </c>
      <c r="M42" s="835">
        <v>185.7</v>
      </c>
      <c r="N42" s="832">
        <v>2</v>
      </c>
      <c r="O42" s="836">
        <v>2</v>
      </c>
      <c r="P42" s="835">
        <v>92.85</v>
      </c>
      <c r="Q42" s="837">
        <v>0.5</v>
      </c>
      <c r="R42" s="832">
        <v>1</v>
      </c>
      <c r="S42" s="837">
        <v>0.5</v>
      </c>
      <c r="T42" s="836">
        <v>1</v>
      </c>
      <c r="U42" s="838">
        <v>0.5</v>
      </c>
    </row>
    <row r="43" spans="1:21" ht="14.4" customHeight="1" x14ac:dyDescent="0.3">
      <c r="A43" s="831">
        <v>22</v>
      </c>
      <c r="B43" s="832" t="s">
        <v>787</v>
      </c>
      <c r="C43" s="832" t="s">
        <v>791</v>
      </c>
      <c r="D43" s="833" t="s">
        <v>1125</v>
      </c>
      <c r="E43" s="834" t="s">
        <v>799</v>
      </c>
      <c r="F43" s="832" t="s">
        <v>788</v>
      </c>
      <c r="G43" s="832" t="s">
        <v>914</v>
      </c>
      <c r="H43" s="832" t="s">
        <v>545</v>
      </c>
      <c r="I43" s="832" t="s">
        <v>915</v>
      </c>
      <c r="J43" s="832" t="s">
        <v>916</v>
      </c>
      <c r="K43" s="832" t="s">
        <v>917</v>
      </c>
      <c r="L43" s="835">
        <v>556.04</v>
      </c>
      <c r="M43" s="835">
        <v>556.04</v>
      </c>
      <c r="N43" s="832">
        <v>1</v>
      </c>
      <c r="O43" s="836">
        <v>0.5</v>
      </c>
      <c r="P43" s="835">
        <v>556.04</v>
      </c>
      <c r="Q43" s="837">
        <v>1</v>
      </c>
      <c r="R43" s="832">
        <v>1</v>
      </c>
      <c r="S43" s="837">
        <v>1</v>
      </c>
      <c r="T43" s="836">
        <v>0.5</v>
      </c>
      <c r="U43" s="838">
        <v>1</v>
      </c>
    </row>
    <row r="44" spans="1:21" ht="14.4" customHeight="1" x14ac:dyDescent="0.3">
      <c r="A44" s="831">
        <v>22</v>
      </c>
      <c r="B44" s="832" t="s">
        <v>787</v>
      </c>
      <c r="C44" s="832" t="s">
        <v>791</v>
      </c>
      <c r="D44" s="833" t="s">
        <v>1125</v>
      </c>
      <c r="E44" s="834" t="s">
        <v>799</v>
      </c>
      <c r="F44" s="832" t="s">
        <v>788</v>
      </c>
      <c r="G44" s="832" t="s">
        <v>918</v>
      </c>
      <c r="H44" s="832" t="s">
        <v>545</v>
      </c>
      <c r="I44" s="832" t="s">
        <v>919</v>
      </c>
      <c r="J44" s="832" t="s">
        <v>920</v>
      </c>
      <c r="K44" s="832" t="s">
        <v>921</v>
      </c>
      <c r="L44" s="835">
        <v>0</v>
      </c>
      <c r="M44" s="835">
        <v>0</v>
      </c>
      <c r="N44" s="832">
        <v>1</v>
      </c>
      <c r="O44" s="836">
        <v>1</v>
      </c>
      <c r="P44" s="835"/>
      <c r="Q44" s="837"/>
      <c r="R44" s="832"/>
      <c r="S44" s="837">
        <v>0</v>
      </c>
      <c r="T44" s="836"/>
      <c r="U44" s="838">
        <v>0</v>
      </c>
    </row>
    <row r="45" spans="1:21" ht="14.4" customHeight="1" x14ac:dyDescent="0.3">
      <c r="A45" s="831">
        <v>22</v>
      </c>
      <c r="B45" s="832" t="s">
        <v>787</v>
      </c>
      <c r="C45" s="832" t="s">
        <v>791</v>
      </c>
      <c r="D45" s="833" t="s">
        <v>1125</v>
      </c>
      <c r="E45" s="834" t="s">
        <v>799</v>
      </c>
      <c r="F45" s="832" t="s">
        <v>788</v>
      </c>
      <c r="G45" s="832" t="s">
        <v>918</v>
      </c>
      <c r="H45" s="832" t="s">
        <v>545</v>
      </c>
      <c r="I45" s="832" t="s">
        <v>922</v>
      </c>
      <c r="J45" s="832" t="s">
        <v>920</v>
      </c>
      <c r="K45" s="832" t="s">
        <v>921</v>
      </c>
      <c r="L45" s="835">
        <v>0</v>
      </c>
      <c r="M45" s="835">
        <v>0</v>
      </c>
      <c r="N45" s="832">
        <v>1</v>
      </c>
      <c r="O45" s="836">
        <v>1</v>
      </c>
      <c r="P45" s="835"/>
      <c r="Q45" s="837"/>
      <c r="R45" s="832"/>
      <c r="S45" s="837">
        <v>0</v>
      </c>
      <c r="T45" s="836"/>
      <c r="U45" s="838">
        <v>0</v>
      </c>
    </row>
    <row r="46" spans="1:21" ht="14.4" customHeight="1" x14ac:dyDescent="0.3">
      <c r="A46" s="831">
        <v>22</v>
      </c>
      <c r="B46" s="832" t="s">
        <v>787</v>
      </c>
      <c r="C46" s="832" t="s">
        <v>791</v>
      </c>
      <c r="D46" s="833" t="s">
        <v>1125</v>
      </c>
      <c r="E46" s="834" t="s">
        <v>799</v>
      </c>
      <c r="F46" s="832" t="s">
        <v>788</v>
      </c>
      <c r="G46" s="832" t="s">
        <v>923</v>
      </c>
      <c r="H46" s="832" t="s">
        <v>545</v>
      </c>
      <c r="I46" s="832" t="s">
        <v>924</v>
      </c>
      <c r="J46" s="832" t="s">
        <v>925</v>
      </c>
      <c r="K46" s="832" t="s">
        <v>926</v>
      </c>
      <c r="L46" s="835">
        <v>48.09</v>
      </c>
      <c r="M46" s="835">
        <v>48.09</v>
      </c>
      <c r="N46" s="832">
        <v>1</v>
      </c>
      <c r="O46" s="836">
        <v>0.5</v>
      </c>
      <c r="P46" s="835"/>
      <c r="Q46" s="837">
        <v>0</v>
      </c>
      <c r="R46" s="832"/>
      <c r="S46" s="837">
        <v>0</v>
      </c>
      <c r="T46" s="836"/>
      <c r="U46" s="838">
        <v>0</v>
      </c>
    </row>
    <row r="47" spans="1:21" ht="14.4" customHeight="1" x14ac:dyDescent="0.3">
      <c r="A47" s="831">
        <v>22</v>
      </c>
      <c r="B47" s="832" t="s">
        <v>787</v>
      </c>
      <c r="C47" s="832" t="s">
        <v>791</v>
      </c>
      <c r="D47" s="833" t="s">
        <v>1125</v>
      </c>
      <c r="E47" s="834" t="s">
        <v>799</v>
      </c>
      <c r="F47" s="832" t="s">
        <v>788</v>
      </c>
      <c r="G47" s="832" t="s">
        <v>927</v>
      </c>
      <c r="H47" s="832" t="s">
        <v>545</v>
      </c>
      <c r="I47" s="832" t="s">
        <v>928</v>
      </c>
      <c r="J47" s="832" t="s">
        <v>929</v>
      </c>
      <c r="K47" s="832" t="s">
        <v>930</v>
      </c>
      <c r="L47" s="835">
        <v>760.22</v>
      </c>
      <c r="M47" s="835">
        <v>760.22</v>
      </c>
      <c r="N47" s="832">
        <v>1</v>
      </c>
      <c r="O47" s="836">
        <v>0.5</v>
      </c>
      <c r="P47" s="835">
        <v>760.22</v>
      </c>
      <c r="Q47" s="837">
        <v>1</v>
      </c>
      <c r="R47" s="832">
        <v>1</v>
      </c>
      <c r="S47" s="837">
        <v>1</v>
      </c>
      <c r="T47" s="836">
        <v>0.5</v>
      </c>
      <c r="U47" s="838">
        <v>1</v>
      </c>
    </row>
    <row r="48" spans="1:21" ht="14.4" customHeight="1" x14ac:dyDescent="0.3">
      <c r="A48" s="831">
        <v>22</v>
      </c>
      <c r="B48" s="832" t="s">
        <v>787</v>
      </c>
      <c r="C48" s="832" t="s">
        <v>791</v>
      </c>
      <c r="D48" s="833" t="s">
        <v>1125</v>
      </c>
      <c r="E48" s="834" t="s">
        <v>799</v>
      </c>
      <c r="F48" s="832" t="s">
        <v>788</v>
      </c>
      <c r="G48" s="832" t="s">
        <v>834</v>
      </c>
      <c r="H48" s="832" t="s">
        <v>545</v>
      </c>
      <c r="I48" s="832" t="s">
        <v>931</v>
      </c>
      <c r="J48" s="832" t="s">
        <v>836</v>
      </c>
      <c r="K48" s="832" t="s">
        <v>932</v>
      </c>
      <c r="L48" s="835">
        <v>35.25</v>
      </c>
      <c r="M48" s="835">
        <v>70.5</v>
      </c>
      <c r="N48" s="832">
        <v>2</v>
      </c>
      <c r="O48" s="836">
        <v>0.5</v>
      </c>
      <c r="P48" s="835">
        <v>70.5</v>
      </c>
      <c r="Q48" s="837">
        <v>1</v>
      </c>
      <c r="R48" s="832">
        <v>2</v>
      </c>
      <c r="S48" s="837">
        <v>1</v>
      </c>
      <c r="T48" s="836">
        <v>0.5</v>
      </c>
      <c r="U48" s="838">
        <v>1</v>
      </c>
    </row>
    <row r="49" spans="1:21" ht="14.4" customHeight="1" x14ac:dyDescent="0.3">
      <c r="A49" s="831">
        <v>22</v>
      </c>
      <c r="B49" s="832" t="s">
        <v>787</v>
      </c>
      <c r="C49" s="832" t="s">
        <v>791</v>
      </c>
      <c r="D49" s="833" t="s">
        <v>1125</v>
      </c>
      <c r="E49" s="834" t="s">
        <v>799</v>
      </c>
      <c r="F49" s="832" t="s">
        <v>788</v>
      </c>
      <c r="G49" s="832" t="s">
        <v>933</v>
      </c>
      <c r="H49" s="832" t="s">
        <v>545</v>
      </c>
      <c r="I49" s="832" t="s">
        <v>934</v>
      </c>
      <c r="J49" s="832" t="s">
        <v>935</v>
      </c>
      <c r="K49" s="832" t="s">
        <v>936</v>
      </c>
      <c r="L49" s="835">
        <v>0</v>
      </c>
      <c r="M49" s="835">
        <v>0</v>
      </c>
      <c r="N49" s="832">
        <v>1</v>
      </c>
      <c r="O49" s="836">
        <v>0.5</v>
      </c>
      <c r="P49" s="835">
        <v>0</v>
      </c>
      <c r="Q49" s="837"/>
      <c r="R49" s="832">
        <v>1</v>
      </c>
      <c r="S49" s="837">
        <v>1</v>
      </c>
      <c r="T49" s="836">
        <v>0.5</v>
      </c>
      <c r="U49" s="838">
        <v>1</v>
      </c>
    </row>
    <row r="50" spans="1:21" ht="14.4" customHeight="1" x14ac:dyDescent="0.3">
      <c r="A50" s="831">
        <v>22</v>
      </c>
      <c r="B50" s="832" t="s">
        <v>787</v>
      </c>
      <c r="C50" s="832" t="s">
        <v>791</v>
      </c>
      <c r="D50" s="833" t="s">
        <v>1125</v>
      </c>
      <c r="E50" s="834" t="s">
        <v>799</v>
      </c>
      <c r="F50" s="832" t="s">
        <v>788</v>
      </c>
      <c r="G50" s="832" t="s">
        <v>937</v>
      </c>
      <c r="H50" s="832" t="s">
        <v>545</v>
      </c>
      <c r="I50" s="832" t="s">
        <v>938</v>
      </c>
      <c r="J50" s="832" t="s">
        <v>939</v>
      </c>
      <c r="K50" s="832" t="s">
        <v>940</v>
      </c>
      <c r="L50" s="835">
        <v>25.12</v>
      </c>
      <c r="M50" s="835">
        <v>25.12</v>
      </c>
      <c r="N50" s="832">
        <v>1</v>
      </c>
      <c r="O50" s="836">
        <v>0.5</v>
      </c>
      <c r="P50" s="835"/>
      <c r="Q50" s="837">
        <v>0</v>
      </c>
      <c r="R50" s="832"/>
      <c r="S50" s="837">
        <v>0</v>
      </c>
      <c r="T50" s="836"/>
      <c r="U50" s="838">
        <v>0</v>
      </c>
    </row>
    <row r="51" spans="1:21" ht="14.4" customHeight="1" x14ac:dyDescent="0.3">
      <c r="A51" s="831">
        <v>22</v>
      </c>
      <c r="B51" s="832" t="s">
        <v>787</v>
      </c>
      <c r="C51" s="832" t="s">
        <v>791</v>
      </c>
      <c r="D51" s="833" t="s">
        <v>1125</v>
      </c>
      <c r="E51" s="834" t="s">
        <v>799</v>
      </c>
      <c r="F51" s="832" t="s">
        <v>788</v>
      </c>
      <c r="G51" s="832" t="s">
        <v>941</v>
      </c>
      <c r="H51" s="832" t="s">
        <v>545</v>
      </c>
      <c r="I51" s="832" t="s">
        <v>942</v>
      </c>
      <c r="J51" s="832" t="s">
        <v>943</v>
      </c>
      <c r="K51" s="832" t="s">
        <v>944</v>
      </c>
      <c r="L51" s="835">
        <v>83.38</v>
      </c>
      <c r="M51" s="835">
        <v>500.28</v>
      </c>
      <c r="N51" s="832">
        <v>6</v>
      </c>
      <c r="O51" s="836">
        <v>1.5</v>
      </c>
      <c r="P51" s="835">
        <v>500.28</v>
      </c>
      <c r="Q51" s="837">
        <v>1</v>
      </c>
      <c r="R51" s="832">
        <v>6</v>
      </c>
      <c r="S51" s="837">
        <v>1</v>
      </c>
      <c r="T51" s="836">
        <v>1.5</v>
      </c>
      <c r="U51" s="838">
        <v>1</v>
      </c>
    </row>
    <row r="52" spans="1:21" ht="14.4" customHeight="1" x14ac:dyDescent="0.3">
      <c r="A52" s="831">
        <v>22</v>
      </c>
      <c r="B52" s="832" t="s">
        <v>787</v>
      </c>
      <c r="C52" s="832" t="s">
        <v>791</v>
      </c>
      <c r="D52" s="833" t="s">
        <v>1125</v>
      </c>
      <c r="E52" s="834" t="s">
        <v>800</v>
      </c>
      <c r="F52" s="832" t="s">
        <v>788</v>
      </c>
      <c r="G52" s="832" t="s">
        <v>894</v>
      </c>
      <c r="H52" s="832" t="s">
        <v>545</v>
      </c>
      <c r="I52" s="832" t="s">
        <v>895</v>
      </c>
      <c r="J52" s="832" t="s">
        <v>896</v>
      </c>
      <c r="K52" s="832" t="s">
        <v>897</v>
      </c>
      <c r="L52" s="835">
        <v>35.11</v>
      </c>
      <c r="M52" s="835">
        <v>140.44</v>
      </c>
      <c r="N52" s="832">
        <v>4</v>
      </c>
      <c r="O52" s="836">
        <v>1.5</v>
      </c>
      <c r="P52" s="835"/>
      <c r="Q52" s="837">
        <v>0</v>
      </c>
      <c r="R52" s="832"/>
      <c r="S52" s="837">
        <v>0</v>
      </c>
      <c r="T52" s="836"/>
      <c r="U52" s="838">
        <v>0</v>
      </c>
    </row>
    <row r="53" spans="1:21" ht="14.4" customHeight="1" x14ac:dyDescent="0.3">
      <c r="A53" s="831">
        <v>22</v>
      </c>
      <c r="B53" s="832" t="s">
        <v>787</v>
      </c>
      <c r="C53" s="832" t="s">
        <v>791</v>
      </c>
      <c r="D53" s="833" t="s">
        <v>1125</v>
      </c>
      <c r="E53" s="834" t="s">
        <v>800</v>
      </c>
      <c r="F53" s="832" t="s">
        <v>788</v>
      </c>
      <c r="G53" s="832" t="s">
        <v>945</v>
      </c>
      <c r="H53" s="832" t="s">
        <v>545</v>
      </c>
      <c r="I53" s="832" t="s">
        <v>946</v>
      </c>
      <c r="J53" s="832" t="s">
        <v>947</v>
      </c>
      <c r="K53" s="832" t="s">
        <v>948</v>
      </c>
      <c r="L53" s="835">
        <v>117.03</v>
      </c>
      <c r="M53" s="835">
        <v>117.03</v>
      </c>
      <c r="N53" s="832">
        <v>1</v>
      </c>
      <c r="O53" s="836">
        <v>0.5</v>
      </c>
      <c r="P53" s="835">
        <v>117.03</v>
      </c>
      <c r="Q53" s="837">
        <v>1</v>
      </c>
      <c r="R53" s="832">
        <v>1</v>
      </c>
      <c r="S53" s="837">
        <v>1</v>
      </c>
      <c r="T53" s="836">
        <v>0.5</v>
      </c>
      <c r="U53" s="838">
        <v>1</v>
      </c>
    </row>
    <row r="54" spans="1:21" ht="14.4" customHeight="1" x14ac:dyDescent="0.3">
      <c r="A54" s="831">
        <v>22</v>
      </c>
      <c r="B54" s="832" t="s">
        <v>787</v>
      </c>
      <c r="C54" s="832" t="s">
        <v>791</v>
      </c>
      <c r="D54" s="833" t="s">
        <v>1125</v>
      </c>
      <c r="E54" s="834" t="s">
        <v>800</v>
      </c>
      <c r="F54" s="832" t="s">
        <v>788</v>
      </c>
      <c r="G54" s="832" t="s">
        <v>949</v>
      </c>
      <c r="H54" s="832" t="s">
        <v>545</v>
      </c>
      <c r="I54" s="832" t="s">
        <v>950</v>
      </c>
      <c r="J54" s="832" t="s">
        <v>951</v>
      </c>
      <c r="K54" s="832" t="s">
        <v>952</v>
      </c>
      <c r="L54" s="835">
        <v>0</v>
      </c>
      <c r="M54" s="835">
        <v>0</v>
      </c>
      <c r="N54" s="832">
        <v>1</v>
      </c>
      <c r="O54" s="836">
        <v>1</v>
      </c>
      <c r="P54" s="835">
        <v>0</v>
      </c>
      <c r="Q54" s="837"/>
      <c r="R54" s="832">
        <v>1</v>
      </c>
      <c r="S54" s="837">
        <v>1</v>
      </c>
      <c r="T54" s="836">
        <v>1</v>
      </c>
      <c r="U54" s="838">
        <v>1</v>
      </c>
    </row>
    <row r="55" spans="1:21" ht="14.4" customHeight="1" x14ac:dyDescent="0.3">
      <c r="A55" s="831">
        <v>22</v>
      </c>
      <c r="B55" s="832" t="s">
        <v>787</v>
      </c>
      <c r="C55" s="832" t="s">
        <v>791</v>
      </c>
      <c r="D55" s="833" t="s">
        <v>1125</v>
      </c>
      <c r="E55" s="834" t="s">
        <v>800</v>
      </c>
      <c r="F55" s="832" t="s">
        <v>788</v>
      </c>
      <c r="G55" s="832" t="s">
        <v>953</v>
      </c>
      <c r="H55" s="832" t="s">
        <v>545</v>
      </c>
      <c r="I55" s="832" t="s">
        <v>954</v>
      </c>
      <c r="J55" s="832" t="s">
        <v>955</v>
      </c>
      <c r="K55" s="832" t="s">
        <v>956</v>
      </c>
      <c r="L55" s="835">
        <v>195.77</v>
      </c>
      <c r="M55" s="835">
        <v>391.54</v>
      </c>
      <c r="N55" s="832">
        <v>2</v>
      </c>
      <c r="O55" s="836">
        <v>1.5</v>
      </c>
      <c r="P55" s="835">
        <v>391.54</v>
      </c>
      <c r="Q55" s="837">
        <v>1</v>
      </c>
      <c r="R55" s="832">
        <v>2</v>
      </c>
      <c r="S55" s="837">
        <v>1</v>
      </c>
      <c r="T55" s="836">
        <v>1.5</v>
      </c>
      <c r="U55" s="838">
        <v>1</v>
      </c>
    </row>
    <row r="56" spans="1:21" ht="14.4" customHeight="1" x14ac:dyDescent="0.3">
      <c r="A56" s="831">
        <v>22</v>
      </c>
      <c r="B56" s="832" t="s">
        <v>787</v>
      </c>
      <c r="C56" s="832" t="s">
        <v>791</v>
      </c>
      <c r="D56" s="833" t="s">
        <v>1125</v>
      </c>
      <c r="E56" s="834" t="s">
        <v>800</v>
      </c>
      <c r="F56" s="832" t="s">
        <v>788</v>
      </c>
      <c r="G56" s="832" t="s">
        <v>849</v>
      </c>
      <c r="H56" s="832" t="s">
        <v>545</v>
      </c>
      <c r="I56" s="832" t="s">
        <v>850</v>
      </c>
      <c r="J56" s="832" t="s">
        <v>851</v>
      </c>
      <c r="K56" s="832" t="s">
        <v>852</v>
      </c>
      <c r="L56" s="835">
        <v>218.62</v>
      </c>
      <c r="M56" s="835">
        <v>218.62</v>
      </c>
      <c r="N56" s="832">
        <v>1</v>
      </c>
      <c r="O56" s="836">
        <v>1</v>
      </c>
      <c r="P56" s="835"/>
      <c r="Q56" s="837">
        <v>0</v>
      </c>
      <c r="R56" s="832"/>
      <c r="S56" s="837">
        <v>0</v>
      </c>
      <c r="T56" s="836"/>
      <c r="U56" s="838">
        <v>0</v>
      </c>
    </row>
    <row r="57" spans="1:21" ht="14.4" customHeight="1" x14ac:dyDescent="0.3">
      <c r="A57" s="831">
        <v>22</v>
      </c>
      <c r="B57" s="832" t="s">
        <v>787</v>
      </c>
      <c r="C57" s="832" t="s">
        <v>791</v>
      </c>
      <c r="D57" s="833" t="s">
        <v>1125</v>
      </c>
      <c r="E57" s="834" t="s">
        <v>800</v>
      </c>
      <c r="F57" s="832" t="s">
        <v>788</v>
      </c>
      <c r="G57" s="832" t="s">
        <v>957</v>
      </c>
      <c r="H57" s="832" t="s">
        <v>545</v>
      </c>
      <c r="I57" s="832" t="s">
        <v>958</v>
      </c>
      <c r="J57" s="832" t="s">
        <v>959</v>
      </c>
      <c r="K57" s="832" t="s">
        <v>960</v>
      </c>
      <c r="L57" s="835">
        <v>52.61</v>
      </c>
      <c r="M57" s="835">
        <v>52.61</v>
      </c>
      <c r="N57" s="832">
        <v>1</v>
      </c>
      <c r="O57" s="836">
        <v>1</v>
      </c>
      <c r="P57" s="835"/>
      <c r="Q57" s="837">
        <v>0</v>
      </c>
      <c r="R57" s="832"/>
      <c r="S57" s="837">
        <v>0</v>
      </c>
      <c r="T57" s="836"/>
      <c r="U57" s="838">
        <v>0</v>
      </c>
    </row>
    <row r="58" spans="1:21" ht="14.4" customHeight="1" x14ac:dyDescent="0.3">
      <c r="A58" s="831">
        <v>22</v>
      </c>
      <c r="B58" s="832" t="s">
        <v>787</v>
      </c>
      <c r="C58" s="832" t="s">
        <v>791</v>
      </c>
      <c r="D58" s="833" t="s">
        <v>1125</v>
      </c>
      <c r="E58" s="834" t="s">
        <v>800</v>
      </c>
      <c r="F58" s="832" t="s">
        <v>788</v>
      </c>
      <c r="G58" s="832" t="s">
        <v>957</v>
      </c>
      <c r="H58" s="832" t="s">
        <v>545</v>
      </c>
      <c r="I58" s="832" t="s">
        <v>961</v>
      </c>
      <c r="J58" s="832" t="s">
        <v>962</v>
      </c>
      <c r="K58" s="832" t="s">
        <v>963</v>
      </c>
      <c r="L58" s="835">
        <v>42.09</v>
      </c>
      <c r="M58" s="835">
        <v>84.18</v>
      </c>
      <c r="N58" s="832">
        <v>2</v>
      </c>
      <c r="O58" s="836">
        <v>1</v>
      </c>
      <c r="P58" s="835"/>
      <c r="Q58" s="837">
        <v>0</v>
      </c>
      <c r="R58" s="832"/>
      <c r="S58" s="837">
        <v>0</v>
      </c>
      <c r="T58" s="836"/>
      <c r="U58" s="838">
        <v>0</v>
      </c>
    </row>
    <row r="59" spans="1:21" ht="14.4" customHeight="1" x14ac:dyDescent="0.3">
      <c r="A59" s="831">
        <v>22</v>
      </c>
      <c r="B59" s="832" t="s">
        <v>787</v>
      </c>
      <c r="C59" s="832" t="s">
        <v>791</v>
      </c>
      <c r="D59" s="833" t="s">
        <v>1125</v>
      </c>
      <c r="E59" s="834" t="s">
        <v>800</v>
      </c>
      <c r="F59" s="832" t="s">
        <v>788</v>
      </c>
      <c r="G59" s="832" t="s">
        <v>964</v>
      </c>
      <c r="H59" s="832" t="s">
        <v>545</v>
      </c>
      <c r="I59" s="832" t="s">
        <v>965</v>
      </c>
      <c r="J59" s="832" t="s">
        <v>966</v>
      </c>
      <c r="K59" s="832" t="s">
        <v>967</v>
      </c>
      <c r="L59" s="835">
        <v>79.099999999999994</v>
      </c>
      <c r="M59" s="835">
        <v>79.099999999999994</v>
      </c>
      <c r="N59" s="832">
        <v>1</v>
      </c>
      <c r="O59" s="836">
        <v>1</v>
      </c>
      <c r="P59" s="835"/>
      <c r="Q59" s="837">
        <v>0</v>
      </c>
      <c r="R59" s="832"/>
      <c r="S59" s="837">
        <v>0</v>
      </c>
      <c r="T59" s="836"/>
      <c r="U59" s="838">
        <v>0</v>
      </c>
    </row>
    <row r="60" spans="1:21" ht="14.4" customHeight="1" x14ac:dyDescent="0.3">
      <c r="A60" s="831">
        <v>22</v>
      </c>
      <c r="B60" s="832" t="s">
        <v>787</v>
      </c>
      <c r="C60" s="832" t="s">
        <v>791</v>
      </c>
      <c r="D60" s="833" t="s">
        <v>1125</v>
      </c>
      <c r="E60" s="834" t="s">
        <v>800</v>
      </c>
      <c r="F60" s="832" t="s">
        <v>788</v>
      </c>
      <c r="G60" s="832" t="s">
        <v>864</v>
      </c>
      <c r="H60" s="832" t="s">
        <v>545</v>
      </c>
      <c r="I60" s="832" t="s">
        <v>968</v>
      </c>
      <c r="J60" s="832" t="s">
        <v>969</v>
      </c>
      <c r="K60" s="832" t="s">
        <v>970</v>
      </c>
      <c r="L60" s="835">
        <v>0</v>
      </c>
      <c r="M60" s="835">
        <v>0</v>
      </c>
      <c r="N60" s="832">
        <v>1</v>
      </c>
      <c r="O60" s="836">
        <v>1</v>
      </c>
      <c r="P60" s="835">
        <v>0</v>
      </c>
      <c r="Q60" s="837"/>
      <c r="R60" s="832">
        <v>1</v>
      </c>
      <c r="S60" s="837">
        <v>1</v>
      </c>
      <c r="T60" s="836">
        <v>1</v>
      </c>
      <c r="U60" s="838">
        <v>1</v>
      </c>
    </row>
    <row r="61" spans="1:21" ht="14.4" customHeight="1" x14ac:dyDescent="0.3">
      <c r="A61" s="831">
        <v>22</v>
      </c>
      <c r="B61" s="832" t="s">
        <v>787</v>
      </c>
      <c r="C61" s="832" t="s">
        <v>791</v>
      </c>
      <c r="D61" s="833" t="s">
        <v>1125</v>
      </c>
      <c r="E61" s="834" t="s">
        <v>800</v>
      </c>
      <c r="F61" s="832" t="s">
        <v>788</v>
      </c>
      <c r="G61" s="832" t="s">
        <v>971</v>
      </c>
      <c r="H61" s="832" t="s">
        <v>545</v>
      </c>
      <c r="I61" s="832" t="s">
        <v>972</v>
      </c>
      <c r="J61" s="832" t="s">
        <v>973</v>
      </c>
      <c r="K61" s="832" t="s">
        <v>974</v>
      </c>
      <c r="L61" s="835">
        <v>0</v>
      </c>
      <c r="M61" s="835">
        <v>0</v>
      </c>
      <c r="N61" s="832">
        <v>2</v>
      </c>
      <c r="O61" s="836">
        <v>2</v>
      </c>
      <c r="P61" s="835">
        <v>0</v>
      </c>
      <c r="Q61" s="837"/>
      <c r="R61" s="832">
        <v>2</v>
      </c>
      <c r="S61" s="837">
        <v>1</v>
      </c>
      <c r="T61" s="836">
        <v>2</v>
      </c>
      <c r="U61" s="838">
        <v>1</v>
      </c>
    </row>
    <row r="62" spans="1:21" ht="14.4" customHeight="1" x14ac:dyDescent="0.3">
      <c r="A62" s="831">
        <v>22</v>
      </c>
      <c r="B62" s="832" t="s">
        <v>787</v>
      </c>
      <c r="C62" s="832" t="s">
        <v>791</v>
      </c>
      <c r="D62" s="833" t="s">
        <v>1125</v>
      </c>
      <c r="E62" s="834" t="s">
        <v>800</v>
      </c>
      <c r="F62" s="832" t="s">
        <v>788</v>
      </c>
      <c r="G62" s="832" t="s">
        <v>975</v>
      </c>
      <c r="H62" s="832" t="s">
        <v>580</v>
      </c>
      <c r="I62" s="832" t="s">
        <v>976</v>
      </c>
      <c r="J62" s="832" t="s">
        <v>977</v>
      </c>
      <c r="K62" s="832" t="s">
        <v>978</v>
      </c>
      <c r="L62" s="835">
        <v>414.07</v>
      </c>
      <c r="M62" s="835">
        <v>414.07</v>
      </c>
      <c r="N62" s="832">
        <v>1</v>
      </c>
      <c r="O62" s="836">
        <v>1</v>
      </c>
      <c r="P62" s="835">
        <v>414.07</v>
      </c>
      <c r="Q62" s="837">
        <v>1</v>
      </c>
      <c r="R62" s="832">
        <v>1</v>
      </c>
      <c r="S62" s="837">
        <v>1</v>
      </c>
      <c r="T62" s="836">
        <v>1</v>
      </c>
      <c r="U62" s="838">
        <v>1</v>
      </c>
    </row>
    <row r="63" spans="1:21" ht="14.4" customHeight="1" x14ac:dyDescent="0.3">
      <c r="A63" s="831">
        <v>22</v>
      </c>
      <c r="B63" s="832" t="s">
        <v>787</v>
      </c>
      <c r="C63" s="832" t="s">
        <v>791</v>
      </c>
      <c r="D63" s="833" t="s">
        <v>1125</v>
      </c>
      <c r="E63" s="834" t="s">
        <v>800</v>
      </c>
      <c r="F63" s="832" t="s">
        <v>788</v>
      </c>
      <c r="G63" s="832" t="s">
        <v>865</v>
      </c>
      <c r="H63" s="832" t="s">
        <v>580</v>
      </c>
      <c r="I63" s="832" t="s">
        <v>866</v>
      </c>
      <c r="J63" s="832" t="s">
        <v>767</v>
      </c>
      <c r="K63" s="832" t="s">
        <v>867</v>
      </c>
      <c r="L63" s="835">
        <v>74.08</v>
      </c>
      <c r="M63" s="835">
        <v>74.08</v>
      </c>
      <c r="N63" s="832">
        <v>1</v>
      </c>
      <c r="O63" s="836">
        <v>1</v>
      </c>
      <c r="P63" s="835"/>
      <c r="Q63" s="837">
        <v>0</v>
      </c>
      <c r="R63" s="832"/>
      <c r="S63" s="837">
        <v>0</v>
      </c>
      <c r="T63" s="836"/>
      <c r="U63" s="838">
        <v>0</v>
      </c>
    </row>
    <row r="64" spans="1:21" ht="14.4" customHeight="1" x14ac:dyDescent="0.3">
      <c r="A64" s="831">
        <v>22</v>
      </c>
      <c r="B64" s="832" t="s">
        <v>787</v>
      </c>
      <c r="C64" s="832" t="s">
        <v>791</v>
      </c>
      <c r="D64" s="833" t="s">
        <v>1125</v>
      </c>
      <c r="E64" s="834" t="s">
        <v>800</v>
      </c>
      <c r="F64" s="832" t="s">
        <v>788</v>
      </c>
      <c r="G64" s="832" t="s">
        <v>865</v>
      </c>
      <c r="H64" s="832" t="s">
        <v>580</v>
      </c>
      <c r="I64" s="832" t="s">
        <v>868</v>
      </c>
      <c r="J64" s="832" t="s">
        <v>767</v>
      </c>
      <c r="K64" s="832" t="s">
        <v>869</v>
      </c>
      <c r="L64" s="835">
        <v>94.28</v>
      </c>
      <c r="M64" s="835">
        <v>282.84000000000003</v>
      </c>
      <c r="N64" s="832">
        <v>3</v>
      </c>
      <c r="O64" s="836">
        <v>2.5</v>
      </c>
      <c r="P64" s="835"/>
      <c r="Q64" s="837">
        <v>0</v>
      </c>
      <c r="R64" s="832"/>
      <c r="S64" s="837">
        <v>0</v>
      </c>
      <c r="T64" s="836"/>
      <c r="U64" s="838">
        <v>0</v>
      </c>
    </row>
    <row r="65" spans="1:21" ht="14.4" customHeight="1" x14ac:dyDescent="0.3">
      <c r="A65" s="831">
        <v>22</v>
      </c>
      <c r="B65" s="832" t="s">
        <v>787</v>
      </c>
      <c r="C65" s="832" t="s">
        <v>791</v>
      </c>
      <c r="D65" s="833" t="s">
        <v>1125</v>
      </c>
      <c r="E65" s="834" t="s">
        <v>800</v>
      </c>
      <c r="F65" s="832" t="s">
        <v>788</v>
      </c>
      <c r="G65" s="832" t="s">
        <v>865</v>
      </c>
      <c r="H65" s="832" t="s">
        <v>545</v>
      </c>
      <c r="I65" s="832" t="s">
        <v>870</v>
      </c>
      <c r="J65" s="832" t="s">
        <v>767</v>
      </c>
      <c r="K65" s="832" t="s">
        <v>871</v>
      </c>
      <c r="L65" s="835">
        <v>168.36</v>
      </c>
      <c r="M65" s="835">
        <v>673.44</v>
      </c>
      <c r="N65" s="832">
        <v>4</v>
      </c>
      <c r="O65" s="836">
        <v>2.5</v>
      </c>
      <c r="P65" s="835">
        <v>168.36</v>
      </c>
      <c r="Q65" s="837">
        <v>0.25</v>
      </c>
      <c r="R65" s="832">
        <v>1</v>
      </c>
      <c r="S65" s="837">
        <v>0.25</v>
      </c>
      <c r="T65" s="836">
        <v>0.5</v>
      </c>
      <c r="U65" s="838">
        <v>0.2</v>
      </c>
    </row>
    <row r="66" spans="1:21" ht="14.4" customHeight="1" x14ac:dyDescent="0.3">
      <c r="A66" s="831">
        <v>22</v>
      </c>
      <c r="B66" s="832" t="s">
        <v>787</v>
      </c>
      <c r="C66" s="832" t="s">
        <v>791</v>
      </c>
      <c r="D66" s="833" t="s">
        <v>1125</v>
      </c>
      <c r="E66" s="834" t="s">
        <v>800</v>
      </c>
      <c r="F66" s="832" t="s">
        <v>788</v>
      </c>
      <c r="G66" s="832" t="s">
        <v>865</v>
      </c>
      <c r="H66" s="832" t="s">
        <v>580</v>
      </c>
      <c r="I66" s="832" t="s">
        <v>872</v>
      </c>
      <c r="J66" s="832" t="s">
        <v>767</v>
      </c>
      <c r="K66" s="832" t="s">
        <v>873</v>
      </c>
      <c r="L66" s="835">
        <v>115.33</v>
      </c>
      <c r="M66" s="835">
        <v>345.99</v>
      </c>
      <c r="N66" s="832">
        <v>3</v>
      </c>
      <c r="O66" s="836">
        <v>3</v>
      </c>
      <c r="P66" s="835">
        <v>230.66</v>
      </c>
      <c r="Q66" s="837">
        <v>0.66666666666666663</v>
      </c>
      <c r="R66" s="832">
        <v>2</v>
      </c>
      <c r="S66" s="837">
        <v>0.66666666666666663</v>
      </c>
      <c r="T66" s="836">
        <v>2</v>
      </c>
      <c r="U66" s="838">
        <v>0.66666666666666663</v>
      </c>
    </row>
    <row r="67" spans="1:21" ht="14.4" customHeight="1" x14ac:dyDescent="0.3">
      <c r="A67" s="831">
        <v>22</v>
      </c>
      <c r="B67" s="832" t="s">
        <v>787</v>
      </c>
      <c r="C67" s="832" t="s">
        <v>791</v>
      </c>
      <c r="D67" s="833" t="s">
        <v>1125</v>
      </c>
      <c r="E67" s="834" t="s">
        <v>800</v>
      </c>
      <c r="F67" s="832" t="s">
        <v>788</v>
      </c>
      <c r="G67" s="832" t="s">
        <v>865</v>
      </c>
      <c r="H67" s="832" t="s">
        <v>580</v>
      </c>
      <c r="I67" s="832" t="s">
        <v>874</v>
      </c>
      <c r="J67" s="832" t="s">
        <v>764</v>
      </c>
      <c r="K67" s="832" t="s">
        <v>875</v>
      </c>
      <c r="L67" s="835">
        <v>105.23</v>
      </c>
      <c r="M67" s="835">
        <v>2420.29</v>
      </c>
      <c r="N67" s="832">
        <v>23</v>
      </c>
      <c r="O67" s="836">
        <v>22</v>
      </c>
      <c r="P67" s="835">
        <v>1157.53</v>
      </c>
      <c r="Q67" s="837">
        <v>0.47826086956521741</v>
      </c>
      <c r="R67" s="832">
        <v>11</v>
      </c>
      <c r="S67" s="837">
        <v>0.47826086956521741</v>
      </c>
      <c r="T67" s="836">
        <v>10</v>
      </c>
      <c r="U67" s="838">
        <v>0.45454545454545453</v>
      </c>
    </row>
    <row r="68" spans="1:21" ht="14.4" customHeight="1" x14ac:dyDescent="0.3">
      <c r="A68" s="831">
        <v>22</v>
      </c>
      <c r="B68" s="832" t="s">
        <v>787</v>
      </c>
      <c r="C68" s="832" t="s">
        <v>791</v>
      </c>
      <c r="D68" s="833" t="s">
        <v>1125</v>
      </c>
      <c r="E68" s="834" t="s">
        <v>800</v>
      </c>
      <c r="F68" s="832" t="s">
        <v>788</v>
      </c>
      <c r="G68" s="832" t="s">
        <v>865</v>
      </c>
      <c r="H68" s="832" t="s">
        <v>580</v>
      </c>
      <c r="I68" s="832" t="s">
        <v>876</v>
      </c>
      <c r="J68" s="832" t="s">
        <v>764</v>
      </c>
      <c r="K68" s="832" t="s">
        <v>877</v>
      </c>
      <c r="L68" s="835">
        <v>126.27</v>
      </c>
      <c r="M68" s="835">
        <v>3914.37</v>
      </c>
      <c r="N68" s="832">
        <v>31</v>
      </c>
      <c r="O68" s="836">
        <v>28</v>
      </c>
      <c r="P68" s="835">
        <v>1894.05</v>
      </c>
      <c r="Q68" s="837">
        <v>0.4838709677419355</v>
      </c>
      <c r="R68" s="832">
        <v>15</v>
      </c>
      <c r="S68" s="837">
        <v>0.4838709677419355</v>
      </c>
      <c r="T68" s="836">
        <v>13</v>
      </c>
      <c r="U68" s="838">
        <v>0.4642857142857143</v>
      </c>
    </row>
    <row r="69" spans="1:21" ht="14.4" customHeight="1" x14ac:dyDescent="0.3">
      <c r="A69" s="831">
        <v>22</v>
      </c>
      <c r="B69" s="832" t="s">
        <v>787</v>
      </c>
      <c r="C69" s="832" t="s">
        <v>791</v>
      </c>
      <c r="D69" s="833" t="s">
        <v>1125</v>
      </c>
      <c r="E69" s="834" t="s">
        <v>800</v>
      </c>
      <c r="F69" s="832" t="s">
        <v>788</v>
      </c>
      <c r="G69" s="832" t="s">
        <v>865</v>
      </c>
      <c r="H69" s="832" t="s">
        <v>580</v>
      </c>
      <c r="I69" s="832" t="s">
        <v>878</v>
      </c>
      <c r="J69" s="832" t="s">
        <v>764</v>
      </c>
      <c r="K69" s="832" t="s">
        <v>879</v>
      </c>
      <c r="L69" s="835">
        <v>63.14</v>
      </c>
      <c r="M69" s="835">
        <v>126.28</v>
      </c>
      <c r="N69" s="832">
        <v>2</v>
      </c>
      <c r="O69" s="836">
        <v>1.5</v>
      </c>
      <c r="P69" s="835">
        <v>126.28</v>
      </c>
      <c r="Q69" s="837">
        <v>1</v>
      </c>
      <c r="R69" s="832">
        <v>2</v>
      </c>
      <c r="S69" s="837">
        <v>1</v>
      </c>
      <c r="T69" s="836">
        <v>1.5</v>
      </c>
      <c r="U69" s="838">
        <v>1</v>
      </c>
    </row>
    <row r="70" spans="1:21" ht="14.4" customHeight="1" x14ac:dyDescent="0.3">
      <c r="A70" s="831">
        <v>22</v>
      </c>
      <c r="B70" s="832" t="s">
        <v>787</v>
      </c>
      <c r="C70" s="832" t="s">
        <v>791</v>
      </c>
      <c r="D70" s="833" t="s">
        <v>1125</v>
      </c>
      <c r="E70" s="834" t="s">
        <v>800</v>
      </c>
      <c r="F70" s="832" t="s">
        <v>788</v>
      </c>
      <c r="G70" s="832" t="s">
        <v>865</v>
      </c>
      <c r="H70" s="832" t="s">
        <v>580</v>
      </c>
      <c r="I70" s="832" t="s">
        <v>880</v>
      </c>
      <c r="J70" s="832" t="s">
        <v>764</v>
      </c>
      <c r="K70" s="832" t="s">
        <v>881</v>
      </c>
      <c r="L70" s="835">
        <v>84.18</v>
      </c>
      <c r="M70" s="835">
        <v>2862.1200000000013</v>
      </c>
      <c r="N70" s="832">
        <v>34</v>
      </c>
      <c r="O70" s="836">
        <v>29</v>
      </c>
      <c r="P70" s="835">
        <v>1346.8800000000006</v>
      </c>
      <c r="Q70" s="837">
        <v>0.47058823529411764</v>
      </c>
      <c r="R70" s="832">
        <v>16</v>
      </c>
      <c r="S70" s="837">
        <v>0.47058823529411764</v>
      </c>
      <c r="T70" s="836">
        <v>14</v>
      </c>
      <c r="U70" s="838">
        <v>0.48275862068965519</v>
      </c>
    </row>
    <row r="71" spans="1:21" ht="14.4" customHeight="1" x14ac:dyDescent="0.3">
      <c r="A71" s="831">
        <v>22</v>
      </c>
      <c r="B71" s="832" t="s">
        <v>787</v>
      </c>
      <c r="C71" s="832" t="s">
        <v>791</v>
      </c>
      <c r="D71" s="833" t="s">
        <v>1125</v>
      </c>
      <c r="E71" s="834" t="s">
        <v>800</v>
      </c>
      <c r="F71" s="832" t="s">
        <v>788</v>
      </c>
      <c r="G71" s="832" t="s">
        <v>865</v>
      </c>
      <c r="H71" s="832" t="s">
        <v>545</v>
      </c>
      <c r="I71" s="832" t="s">
        <v>884</v>
      </c>
      <c r="J71" s="832" t="s">
        <v>767</v>
      </c>
      <c r="K71" s="832" t="s">
        <v>885</v>
      </c>
      <c r="L71" s="835">
        <v>105.23</v>
      </c>
      <c r="M71" s="835">
        <v>105.23</v>
      </c>
      <c r="N71" s="832">
        <v>1</v>
      </c>
      <c r="O71" s="836">
        <v>1</v>
      </c>
      <c r="P71" s="835">
        <v>105.23</v>
      </c>
      <c r="Q71" s="837">
        <v>1</v>
      </c>
      <c r="R71" s="832">
        <v>1</v>
      </c>
      <c r="S71" s="837">
        <v>1</v>
      </c>
      <c r="T71" s="836">
        <v>1</v>
      </c>
      <c r="U71" s="838">
        <v>1</v>
      </c>
    </row>
    <row r="72" spans="1:21" ht="14.4" customHeight="1" x14ac:dyDescent="0.3">
      <c r="A72" s="831">
        <v>22</v>
      </c>
      <c r="B72" s="832" t="s">
        <v>787</v>
      </c>
      <c r="C72" s="832" t="s">
        <v>791</v>
      </c>
      <c r="D72" s="833" t="s">
        <v>1125</v>
      </c>
      <c r="E72" s="834" t="s">
        <v>800</v>
      </c>
      <c r="F72" s="832" t="s">
        <v>788</v>
      </c>
      <c r="G72" s="832" t="s">
        <v>865</v>
      </c>
      <c r="H72" s="832" t="s">
        <v>580</v>
      </c>
      <c r="I72" s="832" t="s">
        <v>766</v>
      </c>
      <c r="J72" s="832" t="s">
        <v>767</v>
      </c>
      <c r="K72" s="832" t="s">
        <v>768</v>
      </c>
      <c r="L72" s="835">
        <v>49.08</v>
      </c>
      <c r="M72" s="835">
        <v>147.24</v>
      </c>
      <c r="N72" s="832">
        <v>3</v>
      </c>
      <c r="O72" s="836">
        <v>2.5</v>
      </c>
      <c r="P72" s="835">
        <v>98.16</v>
      </c>
      <c r="Q72" s="837">
        <v>0.66666666666666663</v>
      </c>
      <c r="R72" s="832">
        <v>2</v>
      </c>
      <c r="S72" s="837">
        <v>0.66666666666666663</v>
      </c>
      <c r="T72" s="836">
        <v>2</v>
      </c>
      <c r="U72" s="838">
        <v>0.8</v>
      </c>
    </row>
    <row r="73" spans="1:21" ht="14.4" customHeight="1" x14ac:dyDescent="0.3">
      <c r="A73" s="831">
        <v>22</v>
      </c>
      <c r="B73" s="832" t="s">
        <v>787</v>
      </c>
      <c r="C73" s="832" t="s">
        <v>791</v>
      </c>
      <c r="D73" s="833" t="s">
        <v>1125</v>
      </c>
      <c r="E73" s="834" t="s">
        <v>800</v>
      </c>
      <c r="F73" s="832" t="s">
        <v>788</v>
      </c>
      <c r="G73" s="832" t="s">
        <v>865</v>
      </c>
      <c r="H73" s="832" t="s">
        <v>580</v>
      </c>
      <c r="I73" s="832" t="s">
        <v>886</v>
      </c>
      <c r="J73" s="832" t="s">
        <v>767</v>
      </c>
      <c r="K73" s="832" t="s">
        <v>887</v>
      </c>
      <c r="L73" s="835">
        <v>126.27</v>
      </c>
      <c r="M73" s="835">
        <v>1262.7</v>
      </c>
      <c r="N73" s="832">
        <v>10</v>
      </c>
      <c r="O73" s="836">
        <v>7.5</v>
      </c>
      <c r="P73" s="835">
        <v>631.35</v>
      </c>
      <c r="Q73" s="837">
        <v>0.5</v>
      </c>
      <c r="R73" s="832">
        <v>5</v>
      </c>
      <c r="S73" s="837">
        <v>0.5</v>
      </c>
      <c r="T73" s="836">
        <v>3</v>
      </c>
      <c r="U73" s="838">
        <v>0.4</v>
      </c>
    </row>
    <row r="74" spans="1:21" ht="14.4" customHeight="1" x14ac:dyDescent="0.3">
      <c r="A74" s="831">
        <v>22</v>
      </c>
      <c r="B74" s="832" t="s">
        <v>787</v>
      </c>
      <c r="C74" s="832" t="s">
        <v>791</v>
      </c>
      <c r="D74" s="833" t="s">
        <v>1125</v>
      </c>
      <c r="E74" s="834" t="s">
        <v>800</v>
      </c>
      <c r="F74" s="832" t="s">
        <v>788</v>
      </c>
      <c r="G74" s="832" t="s">
        <v>865</v>
      </c>
      <c r="H74" s="832" t="s">
        <v>545</v>
      </c>
      <c r="I74" s="832" t="s">
        <v>888</v>
      </c>
      <c r="J74" s="832" t="s">
        <v>767</v>
      </c>
      <c r="K74" s="832" t="s">
        <v>889</v>
      </c>
      <c r="L74" s="835">
        <v>84.18</v>
      </c>
      <c r="M74" s="835">
        <v>841.80000000000007</v>
      </c>
      <c r="N74" s="832">
        <v>10</v>
      </c>
      <c r="O74" s="836">
        <v>9.5</v>
      </c>
      <c r="P74" s="835">
        <v>420.90000000000003</v>
      </c>
      <c r="Q74" s="837">
        <v>0.5</v>
      </c>
      <c r="R74" s="832">
        <v>5</v>
      </c>
      <c r="S74" s="837">
        <v>0.5</v>
      </c>
      <c r="T74" s="836">
        <v>4.5</v>
      </c>
      <c r="U74" s="838">
        <v>0.47368421052631576</v>
      </c>
    </row>
    <row r="75" spans="1:21" ht="14.4" customHeight="1" x14ac:dyDescent="0.3">
      <c r="A75" s="831">
        <v>22</v>
      </c>
      <c r="B75" s="832" t="s">
        <v>787</v>
      </c>
      <c r="C75" s="832" t="s">
        <v>791</v>
      </c>
      <c r="D75" s="833" t="s">
        <v>1125</v>
      </c>
      <c r="E75" s="834" t="s">
        <v>800</v>
      </c>
      <c r="F75" s="832" t="s">
        <v>788</v>
      </c>
      <c r="G75" s="832" t="s">
        <v>890</v>
      </c>
      <c r="H75" s="832" t="s">
        <v>545</v>
      </c>
      <c r="I75" s="832" t="s">
        <v>891</v>
      </c>
      <c r="J75" s="832" t="s">
        <v>892</v>
      </c>
      <c r="K75" s="832" t="s">
        <v>893</v>
      </c>
      <c r="L75" s="835">
        <v>0</v>
      </c>
      <c r="M75" s="835">
        <v>0</v>
      </c>
      <c r="N75" s="832">
        <v>15</v>
      </c>
      <c r="O75" s="836">
        <v>10.5</v>
      </c>
      <c r="P75" s="835">
        <v>0</v>
      </c>
      <c r="Q75" s="837"/>
      <c r="R75" s="832">
        <v>15</v>
      </c>
      <c r="S75" s="837">
        <v>1</v>
      </c>
      <c r="T75" s="836">
        <v>10.5</v>
      </c>
      <c r="U75" s="838">
        <v>1</v>
      </c>
    </row>
    <row r="76" spans="1:21" ht="14.4" customHeight="1" x14ac:dyDescent="0.3">
      <c r="A76" s="831">
        <v>22</v>
      </c>
      <c r="B76" s="832" t="s">
        <v>787</v>
      </c>
      <c r="C76" s="832" t="s">
        <v>791</v>
      </c>
      <c r="D76" s="833" t="s">
        <v>1125</v>
      </c>
      <c r="E76" s="834" t="s">
        <v>802</v>
      </c>
      <c r="F76" s="832" t="s">
        <v>788</v>
      </c>
      <c r="G76" s="832" t="s">
        <v>979</v>
      </c>
      <c r="H76" s="832" t="s">
        <v>545</v>
      </c>
      <c r="I76" s="832" t="s">
        <v>980</v>
      </c>
      <c r="J76" s="832" t="s">
        <v>981</v>
      </c>
      <c r="K76" s="832" t="s">
        <v>982</v>
      </c>
      <c r="L76" s="835">
        <v>176.32</v>
      </c>
      <c r="M76" s="835">
        <v>176.32</v>
      </c>
      <c r="N76" s="832">
        <v>1</v>
      </c>
      <c r="O76" s="836">
        <v>1</v>
      </c>
      <c r="P76" s="835">
        <v>176.32</v>
      </c>
      <c r="Q76" s="837">
        <v>1</v>
      </c>
      <c r="R76" s="832">
        <v>1</v>
      </c>
      <c r="S76" s="837">
        <v>1</v>
      </c>
      <c r="T76" s="836">
        <v>1</v>
      </c>
      <c r="U76" s="838">
        <v>1</v>
      </c>
    </row>
    <row r="77" spans="1:21" ht="14.4" customHeight="1" x14ac:dyDescent="0.3">
      <c r="A77" s="831">
        <v>22</v>
      </c>
      <c r="B77" s="832" t="s">
        <v>787</v>
      </c>
      <c r="C77" s="832" t="s">
        <v>791</v>
      </c>
      <c r="D77" s="833" t="s">
        <v>1125</v>
      </c>
      <c r="E77" s="834" t="s">
        <v>803</v>
      </c>
      <c r="F77" s="832" t="s">
        <v>788</v>
      </c>
      <c r="G77" s="832" t="s">
        <v>865</v>
      </c>
      <c r="H77" s="832" t="s">
        <v>580</v>
      </c>
      <c r="I77" s="832" t="s">
        <v>878</v>
      </c>
      <c r="J77" s="832" t="s">
        <v>764</v>
      </c>
      <c r="K77" s="832" t="s">
        <v>879</v>
      </c>
      <c r="L77" s="835">
        <v>63.14</v>
      </c>
      <c r="M77" s="835">
        <v>126.28</v>
      </c>
      <c r="N77" s="832">
        <v>2</v>
      </c>
      <c r="O77" s="836">
        <v>1</v>
      </c>
      <c r="P77" s="835">
        <v>126.28</v>
      </c>
      <c r="Q77" s="837">
        <v>1</v>
      </c>
      <c r="R77" s="832">
        <v>2</v>
      </c>
      <c r="S77" s="837">
        <v>1</v>
      </c>
      <c r="T77" s="836">
        <v>1</v>
      </c>
      <c r="U77" s="838">
        <v>1</v>
      </c>
    </row>
    <row r="78" spans="1:21" ht="14.4" customHeight="1" x14ac:dyDescent="0.3">
      <c r="A78" s="831">
        <v>22</v>
      </c>
      <c r="B78" s="832" t="s">
        <v>787</v>
      </c>
      <c r="C78" s="832" t="s">
        <v>791</v>
      </c>
      <c r="D78" s="833" t="s">
        <v>1125</v>
      </c>
      <c r="E78" s="834" t="s">
        <v>803</v>
      </c>
      <c r="F78" s="832" t="s">
        <v>788</v>
      </c>
      <c r="G78" s="832" t="s">
        <v>865</v>
      </c>
      <c r="H78" s="832" t="s">
        <v>580</v>
      </c>
      <c r="I78" s="832" t="s">
        <v>880</v>
      </c>
      <c r="J78" s="832" t="s">
        <v>764</v>
      </c>
      <c r="K78" s="832" t="s">
        <v>881</v>
      </c>
      <c r="L78" s="835">
        <v>84.18</v>
      </c>
      <c r="M78" s="835">
        <v>252.54000000000002</v>
      </c>
      <c r="N78" s="832">
        <v>3</v>
      </c>
      <c r="O78" s="836">
        <v>2.5</v>
      </c>
      <c r="P78" s="835">
        <v>168.36</v>
      </c>
      <c r="Q78" s="837">
        <v>0.66666666666666663</v>
      </c>
      <c r="R78" s="832">
        <v>2</v>
      </c>
      <c r="S78" s="837">
        <v>0.66666666666666663</v>
      </c>
      <c r="T78" s="836">
        <v>1.5</v>
      </c>
      <c r="U78" s="838">
        <v>0.6</v>
      </c>
    </row>
    <row r="79" spans="1:21" ht="14.4" customHeight="1" x14ac:dyDescent="0.3">
      <c r="A79" s="831">
        <v>22</v>
      </c>
      <c r="B79" s="832" t="s">
        <v>787</v>
      </c>
      <c r="C79" s="832" t="s">
        <v>791</v>
      </c>
      <c r="D79" s="833" t="s">
        <v>1125</v>
      </c>
      <c r="E79" s="834" t="s">
        <v>803</v>
      </c>
      <c r="F79" s="832" t="s">
        <v>788</v>
      </c>
      <c r="G79" s="832" t="s">
        <v>865</v>
      </c>
      <c r="H79" s="832" t="s">
        <v>545</v>
      </c>
      <c r="I79" s="832" t="s">
        <v>888</v>
      </c>
      <c r="J79" s="832" t="s">
        <v>767</v>
      </c>
      <c r="K79" s="832" t="s">
        <v>889</v>
      </c>
      <c r="L79" s="835">
        <v>84.18</v>
      </c>
      <c r="M79" s="835">
        <v>84.18</v>
      </c>
      <c r="N79" s="832">
        <v>1</v>
      </c>
      <c r="O79" s="836">
        <v>1</v>
      </c>
      <c r="P79" s="835"/>
      <c r="Q79" s="837">
        <v>0</v>
      </c>
      <c r="R79" s="832"/>
      <c r="S79" s="837">
        <v>0</v>
      </c>
      <c r="T79" s="836"/>
      <c r="U79" s="838">
        <v>0</v>
      </c>
    </row>
    <row r="80" spans="1:21" ht="14.4" customHeight="1" x14ac:dyDescent="0.3">
      <c r="A80" s="831">
        <v>22</v>
      </c>
      <c r="B80" s="832" t="s">
        <v>787</v>
      </c>
      <c r="C80" s="832" t="s">
        <v>791</v>
      </c>
      <c r="D80" s="833" t="s">
        <v>1125</v>
      </c>
      <c r="E80" s="834" t="s">
        <v>803</v>
      </c>
      <c r="F80" s="832" t="s">
        <v>788</v>
      </c>
      <c r="G80" s="832" t="s">
        <v>865</v>
      </c>
      <c r="H80" s="832" t="s">
        <v>580</v>
      </c>
      <c r="I80" s="832" t="s">
        <v>763</v>
      </c>
      <c r="J80" s="832" t="s">
        <v>764</v>
      </c>
      <c r="K80" s="832" t="s">
        <v>765</v>
      </c>
      <c r="L80" s="835">
        <v>49.08</v>
      </c>
      <c r="M80" s="835">
        <v>98.16</v>
      </c>
      <c r="N80" s="832">
        <v>2</v>
      </c>
      <c r="O80" s="836">
        <v>1.5</v>
      </c>
      <c r="P80" s="835">
        <v>49.08</v>
      </c>
      <c r="Q80" s="837">
        <v>0.5</v>
      </c>
      <c r="R80" s="832">
        <v>1</v>
      </c>
      <c r="S80" s="837">
        <v>0.5</v>
      </c>
      <c r="T80" s="836">
        <v>0.5</v>
      </c>
      <c r="U80" s="838">
        <v>0.33333333333333331</v>
      </c>
    </row>
    <row r="81" spans="1:21" ht="14.4" customHeight="1" x14ac:dyDescent="0.3">
      <c r="A81" s="831">
        <v>22</v>
      </c>
      <c r="B81" s="832" t="s">
        <v>787</v>
      </c>
      <c r="C81" s="832" t="s">
        <v>791</v>
      </c>
      <c r="D81" s="833" t="s">
        <v>1125</v>
      </c>
      <c r="E81" s="834" t="s">
        <v>804</v>
      </c>
      <c r="F81" s="832" t="s">
        <v>788</v>
      </c>
      <c r="G81" s="832" t="s">
        <v>983</v>
      </c>
      <c r="H81" s="832" t="s">
        <v>580</v>
      </c>
      <c r="I81" s="832" t="s">
        <v>984</v>
      </c>
      <c r="J81" s="832" t="s">
        <v>985</v>
      </c>
      <c r="K81" s="832" t="s">
        <v>986</v>
      </c>
      <c r="L81" s="835">
        <v>9.4</v>
      </c>
      <c r="M81" s="835">
        <v>9.4</v>
      </c>
      <c r="N81" s="832">
        <v>1</v>
      </c>
      <c r="O81" s="836">
        <v>1</v>
      </c>
      <c r="P81" s="835">
        <v>9.4</v>
      </c>
      <c r="Q81" s="837">
        <v>1</v>
      </c>
      <c r="R81" s="832">
        <v>1</v>
      </c>
      <c r="S81" s="837">
        <v>1</v>
      </c>
      <c r="T81" s="836">
        <v>1</v>
      </c>
      <c r="U81" s="838">
        <v>1</v>
      </c>
    </row>
    <row r="82" spans="1:21" ht="14.4" customHeight="1" x14ac:dyDescent="0.3">
      <c r="A82" s="831">
        <v>22</v>
      </c>
      <c r="B82" s="832" t="s">
        <v>787</v>
      </c>
      <c r="C82" s="832" t="s">
        <v>791</v>
      </c>
      <c r="D82" s="833" t="s">
        <v>1125</v>
      </c>
      <c r="E82" s="834" t="s">
        <v>804</v>
      </c>
      <c r="F82" s="832" t="s">
        <v>788</v>
      </c>
      <c r="G82" s="832" t="s">
        <v>983</v>
      </c>
      <c r="H82" s="832" t="s">
        <v>580</v>
      </c>
      <c r="I82" s="832" t="s">
        <v>987</v>
      </c>
      <c r="J82" s="832" t="s">
        <v>985</v>
      </c>
      <c r="K82" s="832" t="s">
        <v>988</v>
      </c>
      <c r="L82" s="835">
        <v>4.7</v>
      </c>
      <c r="M82" s="835">
        <v>9.4</v>
      </c>
      <c r="N82" s="832">
        <v>2</v>
      </c>
      <c r="O82" s="836">
        <v>0.5</v>
      </c>
      <c r="P82" s="835">
        <v>9.4</v>
      </c>
      <c r="Q82" s="837">
        <v>1</v>
      </c>
      <c r="R82" s="832">
        <v>2</v>
      </c>
      <c r="S82" s="837">
        <v>1</v>
      </c>
      <c r="T82" s="836">
        <v>0.5</v>
      </c>
      <c r="U82" s="838">
        <v>1</v>
      </c>
    </row>
    <row r="83" spans="1:21" ht="14.4" customHeight="1" x14ac:dyDescent="0.3">
      <c r="A83" s="831">
        <v>22</v>
      </c>
      <c r="B83" s="832" t="s">
        <v>787</v>
      </c>
      <c r="C83" s="832" t="s">
        <v>791</v>
      </c>
      <c r="D83" s="833" t="s">
        <v>1125</v>
      </c>
      <c r="E83" s="834" t="s">
        <v>804</v>
      </c>
      <c r="F83" s="832" t="s">
        <v>788</v>
      </c>
      <c r="G83" s="832" t="s">
        <v>989</v>
      </c>
      <c r="H83" s="832" t="s">
        <v>545</v>
      </c>
      <c r="I83" s="832" t="s">
        <v>990</v>
      </c>
      <c r="J83" s="832" t="s">
        <v>991</v>
      </c>
      <c r="K83" s="832" t="s">
        <v>992</v>
      </c>
      <c r="L83" s="835">
        <v>0</v>
      </c>
      <c r="M83" s="835">
        <v>0</v>
      </c>
      <c r="N83" s="832">
        <v>3</v>
      </c>
      <c r="O83" s="836">
        <v>2</v>
      </c>
      <c r="P83" s="835">
        <v>0</v>
      </c>
      <c r="Q83" s="837"/>
      <c r="R83" s="832">
        <v>1</v>
      </c>
      <c r="S83" s="837">
        <v>0.33333333333333331</v>
      </c>
      <c r="T83" s="836">
        <v>1</v>
      </c>
      <c r="U83" s="838">
        <v>0.5</v>
      </c>
    </row>
    <row r="84" spans="1:21" ht="14.4" customHeight="1" x14ac:dyDescent="0.3">
      <c r="A84" s="831">
        <v>22</v>
      </c>
      <c r="B84" s="832" t="s">
        <v>787</v>
      </c>
      <c r="C84" s="832" t="s">
        <v>791</v>
      </c>
      <c r="D84" s="833" t="s">
        <v>1125</v>
      </c>
      <c r="E84" s="834" t="s">
        <v>804</v>
      </c>
      <c r="F84" s="832" t="s">
        <v>788</v>
      </c>
      <c r="G84" s="832" t="s">
        <v>993</v>
      </c>
      <c r="H84" s="832" t="s">
        <v>545</v>
      </c>
      <c r="I84" s="832" t="s">
        <v>994</v>
      </c>
      <c r="J84" s="832" t="s">
        <v>995</v>
      </c>
      <c r="K84" s="832" t="s">
        <v>996</v>
      </c>
      <c r="L84" s="835">
        <v>238.72</v>
      </c>
      <c r="M84" s="835">
        <v>238.72</v>
      </c>
      <c r="N84" s="832">
        <v>1</v>
      </c>
      <c r="O84" s="836">
        <v>0.5</v>
      </c>
      <c r="P84" s="835">
        <v>238.72</v>
      </c>
      <c r="Q84" s="837">
        <v>1</v>
      </c>
      <c r="R84" s="832">
        <v>1</v>
      </c>
      <c r="S84" s="837">
        <v>1</v>
      </c>
      <c r="T84" s="836">
        <v>0.5</v>
      </c>
      <c r="U84" s="838">
        <v>1</v>
      </c>
    </row>
    <row r="85" spans="1:21" ht="14.4" customHeight="1" x14ac:dyDescent="0.3">
      <c r="A85" s="831">
        <v>22</v>
      </c>
      <c r="B85" s="832" t="s">
        <v>787</v>
      </c>
      <c r="C85" s="832" t="s">
        <v>791</v>
      </c>
      <c r="D85" s="833" t="s">
        <v>1125</v>
      </c>
      <c r="E85" s="834" t="s">
        <v>804</v>
      </c>
      <c r="F85" s="832" t="s">
        <v>788</v>
      </c>
      <c r="G85" s="832" t="s">
        <v>898</v>
      </c>
      <c r="H85" s="832" t="s">
        <v>580</v>
      </c>
      <c r="I85" s="832" t="s">
        <v>902</v>
      </c>
      <c r="J85" s="832" t="s">
        <v>900</v>
      </c>
      <c r="K85" s="832" t="s">
        <v>903</v>
      </c>
      <c r="L85" s="835">
        <v>176.32</v>
      </c>
      <c r="M85" s="835">
        <v>176.32</v>
      </c>
      <c r="N85" s="832">
        <v>1</v>
      </c>
      <c r="O85" s="836">
        <v>1</v>
      </c>
      <c r="P85" s="835">
        <v>176.32</v>
      </c>
      <c r="Q85" s="837">
        <v>1</v>
      </c>
      <c r="R85" s="832">
        <v>1</v>
      </c>
      <c r="S85" s="837">
        <v>1</v>
      </c>
      <c r="T85" s="836">
        <v>1</v>
      </c>
      <c r="U85" s="838">
        <v>1</v>
      </c>
    </row>
    <row r="86" spans="1:21" ht="14.4" customHeight="1" x14ac:dyDescent="0.3">
      <c r="A86" s="831">
        <v>22</v>
      </c>
      <c r="B86" s="832" t="s">
        <v>787</v>
      </c>
      <c r="C86" s="832" t="s">
        <v>791</v>
      </c>
      <c r="D86" s="833" t="s">
        <v>1125</v>
      </c>
      <c r="E86" s="834" t="s">
        <v>804</v>
      </c>
      <c r="F86" s="832" t="s">
        <v>788</v>
      </c>
      <c r="G86" s="832" t="s">
        <v>811</v>
      </c>
      <c r="H86" s="832" t="s">
        <v>545</v>
      </c>
      <c r="I86" s="832" t="s">
        <v>997</v>
      </c>
      <c r="J86" s="832" t="s">
        <v>998</v>
      </c>
      <c r="K86" s="832" t="s">
        <v>999</v>
      </c>
      <c r="L86" s="835">
        <v>58.77</v>
      </c>
      <c r="M86" s="835">
        <v>58.77</v>
      </c>
      <c r="N86" s="832">
        <v>1</v>
      </c>
      <c r="O86" s="836">
        <v>0.5</v>
      </c>
      <c r="P86" s="835">
        <v>58.77</v>
      </c>
      <c r="Q86" s="837">
        <v>1</v>
      </c>
      <c r="R86" s="832">
        <v>1</v>
      </c>
      <c r="S86" s="837">
        <v>1</v>
      </c>
      <c r="T86" s="836">
        <v>0.5</v>
      </c>
      <c r="U86" s="838">
        <v>1</v>
      </c>
    </row>
    <row r="87" spans="1:21" ht="14.4" customHeight="1" x14ac:dyDescent="0.3">
      <c r="A87" s="831">
        <v>22</v>
      </c>
      <c r="B87" s="832" t="s">
        <v>787</v>
      </c>
      <c r="C87" s="832" t="s">
        <v>791</v>
      </c>
      <c r="D87" s="833" t="s">
        <v>1125</v>
      </c>
      <c r="E87" s="834" t="s">
        <v>804</v>
      </c>
      <c r="F87" s="832" t="s">
        <v>788</v>
      </c>
      <c r="G87" s="832" t="s">
        <v>1000</v>
      </c>
      <c r="H87" s="832" t="s">
        <v>545</v>
      </c>
      <c r="I87" s="832" t="s">
        <v>1001</v>
      </c>
      <c r="J87" s="832" t="s">
        <v>1002</v>
      </c>
      <c r="K87" s="832" t="s">
        <v>1003</v>
      </c>
      <c r="L87" s="835">
        <v>94.7</v>
      </c>
      <c r="M87" s="835">
        <v>189.4</v>
      </c>
      <c r="N87" s="832">
        <v>2</v>
      </c>
      <c r="O87" s="836"/>
      <c r="P87" s="835">
        <v>189.4</v>
      </c>
      <c r="Q87" s="837">
        <v>1</v>
      </c>
      <c r="R87" s="832">
        <v>2</v>
      </c>
      <c r="S87" s="837">
        <v>1</v>
      </c>
      <c r="T87" s="836"/>
      <c r="U87" s="838"/>
    </row>
    <row r="88" spans="1:21" ht="14.4" customHeight="1" x14ac:dyDescent="0.3">
      <c r="A88" s="831">
        <v>22</v>
      </c>
      <c r="B88" s="832" t="s">
        <v>787</v>
      </c>
      <c r="C88" s="832" t="s">
        <v>791</v>
      </c>
      <c r="D88" s="833" t="s">
        <v>1125</v>
      </c>
      <c r="E88" s="834" t="s">
        <v>804</v>
      </c>
      <c r="F88" s="832" t="s">
        <v>788</v>
      </c>
      <c r="G88" s="832" t="s">
        <v>1004</v>
      </c>
      <c r="H88" s="832" t="s">
        <v>580</v>
      </c>
      <c r="I88" s="832" t="s">
        <v>1005</v>
      </c>
      <c r="J88" s="832" t="s">
        <v>1006</v>
      </c>
      <c r="K88" s="832" t="s">
        <v>1007</v>
      </c>
      <c r="L88" s="835">
        <v>64.5</v>
      </c>
      <c r="M88" s="835">
        <v>64.5</v>
      </c>
      <c r="N88" s="832">
        <v>1</v>
      </c>
      <c r="O88" s="836">
        <v>1</v>
      </c>
      <c r="P88" s="835">
        <v>64.5</v>
      </c>
      <c r="Q88" s="837">
        <v>1</v>
      </c>
      <c r="R88" s="832">
        <v>1</v>
      </c>
      <c r="S88" s="837">
        <v>1</v>
      </c>
      <c r="T88" s="836">
        <v>1</v>
      </c>
      <c r="U88" s="838">
        <v>1</v>
      </c>
    </row>
    <row r="89" spans="1:21" ht="14.4" customHeight="1" x14ac:dyDescent="0.3">
      <c r="A89" s="831">
        <v>22</v>
      </c>
      <c r="B89" s="832" t="s">
        <v>787</v>
      </c>
      <c r="C89" s="832" t="s">
        <v>791</v>
      </c>
      <c r="D89" s="833" t="s">
        <v>1125</v>
      </c>
      <c r="E89" s="834" t="s">
        <v>804</v>
      </c>
      <c r="F89" s="832" t="s">
        <v>788</v>
      </c>
      <c r="G89" s="832" t="s">
        <v>979</v>
      </c>
      <c r="H89" s="832" t="s">
        <v>545</v>
      </c>
      <c r="I89" s="832" t="s">
        <v>1008</v>
      </c>
      <c r="J89" s="832" t="s">
        <v>1009</v>
      </c>
      <c r="K89" s="832" t="s">
        <v>1010</v>
      </c>
      <c r="L89" s="835">
        <v>97.96</v>
      </c>
      <c r="M89" s="835">
        <v>97.96</v>
      </c>
      <c r="N89" s="832">
        <v>1</v>
      </c>
      <c r="O89" s="836">
        <v>0.5</v>
      </c>
      <c r="P89" s="835">
        <v>97.96</v>
      </c>
      <c r="Q89" s="837">
        <v>1</v>
      </c>
      <c r="R89" s="832">
        <v>1</v>
      </c>
      <c r="S89" s="837">
        <v>1</v>
      </c>
      <c r="T89" s="836">
        <v>0.5</v>
      </c>
      <c r="U89" s="838">
        <v>1</v>
      </c>
    </row>
    <row r="90" spans="1:21" ht="14.4" customHeight="1" x14ac:dyDescent="0.3">
      <c r="A90" s="831">
        <v>22</v>
      </c>
      <c r="B90" s="832" t="s">
        <v>787</v>
      </c>
      <c r="C90" s="832" t="s">
        <v>791</v>
      </c>
      <c r="D90" s="833" t="s">
        <v>1125</v>
      </c>
      <c r="E90" s="834" t="s">
        <v>804</v>
      </c>
      <c r="F90" s="832" t="s">
        <v>788</v>
      </c>
      <c r="G90" s="832" t="s">
        <v>838</v>
      </c>
      <c r="H90" s="832" t="s">
        <v>545</v>
      </c>
      <c r="I90" s="832" t="s">
        <v>1011</v>
      </c>
      <c r="J90" s="832" t="s">
        <v>586</v>
      </c>
      <c r="K90" s="832" t="s">
        <v>844</v>
      </c>
      <c r="L90" s="835">
        <v>103.67</v>
      </c>
      <c r="M90" s="835">
        <v>103.67</v>
      </c>
      <c r="N90" s="832">
        <v>1</v>
      </c>
      <c r="O90" s="836">
        <v>0.5</v>
      </c>
      <c r="P90" s="835">
        <v>103.67</v>
      </c>
      <c r="Q90" s="837">
        <v>1</v>
      </c>
      <c r="R90" s="832">
        <v>1</v>
      </c>
      <c r="S90" s="837">
        <v>1</v>
      </c>
      <c r="T90" s="836">
        <v>0.5</v>
      </c>
      <c r="U90" s="838">
        <v>1</v>
      </c>
    </row>
    <row r="91" spans="1:21" ht="14.4" customHeight="1" x14ac:dyDescent="0.3">
      <c r="A91" s="831">
        <v>22</v>
      </c>
      <c r="B91" s="832" t="s">
        <v>787</v>
      </c>
      <c r="C91" s="832" t="s">
        <v>791</v>
      </c>
      <c r="D91" s="833" t="s">
        <v>1125</v>
      </c>
      <c r="E91" s="834" t="s">
        <v>804</v>
      </c>
      <c r="F91" s="832" t="s">
        <v>788</v>
      </c>
      <c r="G91" s="832" t="s">
        <v>1012</v>
      </c>
      <c r="H91" s="832" t="s">
        <v>545</v>
      </c>
      <c r="I91" s="832" t="s">
        <v>1013</v>
      </c>
      <c r="J91" s="832" t="s">
        <v>1014</v>
      </c>
      <c r="K91" s="832" t="s">
        <v>1015</v>
      </c>
      <c r="L91" s="835">
        <v>0</v>
      </c>
      <c r="M91" s="835">
        <v>0</v>
      </c>
      <c r="N91" s="832">
        <v>1</v>
      </c>
      <c r="O91" s="836"/>
      <c r="P91" s="835">
        <v>0</v>
      </c>
      <c r="Q91" s="837"/>
      <c r="R91" s="832">
        <v>1</v>
      </c>
      <c r="S91" s="837">
        <v>1</v>
      </c>
      <c r="T91" s="836"/>
      <c r="U91" s="838"/>
    </row>
    <row r="92" spans="1:21" ht="14.4" customHeight="1" x14ac:dyDescent="0.3">
      <c r="A92" s="831">
        <v>22</v>
      </c>
      <c r="B92" s="832" t="s">
        <v>787</v>
      </c>
      <c r="C92" s="832" t="s">
        <v>791</v>
      </c>
      <c r="D92" s="833" t="s">
        <v>1125</v>
      </c>
      <c r="E92" s="834" t="s">
        <v>804</v>
      </c>
      <c r="F92" s="832" t="s">
        <v>788</v>
      </c>
      <c r="G92" s="832" t="s">
        <v>864</v>
      </c>
      <c r="H92" s="832" t="s">
        <v>545</v>
      </c>
      <c r="I92" s="832" t="s">
        <v>1016</v>
      </c>
      <c r="J92" s="832" t="s">
        <v>1017</v>
      </c>
      <c r="K92" s="832" t="s">
        <v>1018</v>
      </c>
      <c r="L92" s="835">
        <v>0</v>
      </c>
      <c r="M92" s="835">
        <v>0</v>
      </c>
      <c r="N92" s="832">
        <v>4</v>
      </c>
      <c r="O92" s="836">
        <v>1</v>
      </c>
      <c r="P92" s="835">
        <v>0</v>
      </c>
      <c r="Q92" s="837"/>
      <c r="R92" s="832">
        <v>4</v>
      </c>
      <c r="S92" s="837">
        <v>1</v>
      </c>
      <c r="T92" s="836">
        <v>1</v>
      </c>
      <c r="U92" s="838">
        <v>1</v>
      </c>
    </row>
    <row r="93" spans="1:21" ht="14.4" customHeight="1" x14ac:dyDescent="0.3">
      <c r="A93" s="831">
        <v>22</v>
      </c>
      <c r="B93" s="832" t="s">
        <v>787</v>
      </c>
      <c r="C93" s="832" t="s">
        <v>791</v>
      </c>
      <c r="D93" s="833" t="s">
        <v>1125</v>
      </c>
      <c r="E93" s="834" t="s">
        <v>804</v>
      </c>
      <c r="F93" s="832" t="s">
        <v>788</v>
      </c>
      <c r="G93" s="832" t="s">
        <v>865</v>
      </c>
      <c r="H93" s="832" t="s">
        <v>580</v>
      </c>
      <c r="I93" s="832" t="s">
        <v>866</v>
      </c>
      <c r="J93" s="832" t="s">
        <v>767</v>
      </c>
      <c r="K93" s="832" t="s">
        <v>867</v>
      </c>
      <c r="L93" s="835">
        <v>74.08</v>
      </c>
      <c r="M93" s="835">
        <v>444.48</v>
      </c>
      <c r="N93" s="832">
        <v>6</v>
      </c>
      <c r="O93" s="836">
        <v>5</v>
      </c>
      <c r="P93" s="835">
        <v>222.24</v>
      </c>
      <c r="Q93" s="837">
        <v>0.5</v>
      </c>
      <c r="R93" s="832">
        <v>3</v>
      </c>
      <c r="S93" s="837">
        <v>0.5</v>
      </c>
      <c r="T93" s="836">
        <v>2</v>
      </c>
      <c r="U93" s="838">
        <v>0.4</v>
      </c>
    </row>
    <row r="94" spans="1:21" ht="14.4" customHeight="1" x14ac:dyDescent="0.3">
      <c r="A94" s="831">
        <v>22</v>
      </c>
      <c r="B94" s="832" t="s">
        <v>787</v>
      </c>
      <c r="C94" s="832" t="s">
        <v>791</v>
      </c>
      <c r="D94" s="833" t="s">
        <v>1125</v>
      </c>
      <c r="E94" s="834" t="s">
        <v>804</v>
      </c>
      <c r="F94" s="832" t="s">
        <v>788</v>
      </c>
      <c r="G94" s="832" t="s">
        <v>865</v>
      </c>
      <c r="H94" s="832" t="s">
        <v>580</v>
      </c>
      <c r="I94" s="832" t="s">
        <v>868</v>
      </c>
      <c r="J94" s="832" t="s">
        <v>767</v>
      </c>
      <c r="K94" s="832" t="s">
        <v>869</v>
      </c>
      <c r="L94" s="835">
        <v>94.28</v>
      </c>
      <c r="M94" s="835">
        <v>94.28</v>
      </c>
      <c r="N94" s="832">
        <v>1</v>
      </c>
      <c r="O94" s="836">
        <v>1</v>
      </c>
      <c r="P94" s="835"/>
      <c r="Q94" s="837">
        <v>0</v>
      </c>
      <c r="R94" s="832"/>
      <c r="S94" s="837">
        <v>0</v>
      </c>
      <c r="T94" s="836"/>
      <c r="U94" s="838">
        <v>0</v>
      </c>
    </row>
    <row r="95" spans="1:21" ht="14.4" customHeight="1" x14ac:dyDescent="0.3">
      <c r="A95" s="831">
        <v>22</v>
      </c>
      <c r="B95" s="832" t="s">
        <v>787</v>
      </c>
      <c r="C95" s="832" t="s">
        <v>791</v>
      </c>
      <c r="D95" s="833" t="s">
        <v>1125</v>
      </c>
      <c r="E95" s="834" t="s">
        <v>804</v>
      </c>
      <c r="F95" s="832" t="s">
        <v>788</v>
      </c>
      <c r="G95" s="832" t="s">
        <v>865</v>
      </c>
      <c r="H95" s="832" t="s">
        <v>545</v>
      </c>
      <c r="I95" s="832" t="s">
        <v>870</v>
      </c>
      <c r="J95" s="832" t="s">
        <v>767</v>
      </c>
      <c r="K95" s="832" t="s">
        <v>871</v>
      </c>
      <c r="L95" s="835">
        <v>168.36</v>
      </c>
      <c r="M95" s="835">
        <v>841.80000000000007</v>
      </c>
      <c r="N95" s="832">
        <v>5</v>
      </c>
      <c r="O95" s="836">
        <v>3.5</v>
      </c>
      <c r="P95" s="835">
        <v>336.72</v>
      </c>
      <c r="Q95" s="837">
        <v>0.4</v>
      </c>
      <c r="R95" s="832">
        <v>2</v>
      </c>
      <c r="S95" s="837">
        <v>0.4</v>
      </c>
      <c r="T95" s="836">
        <v>2</v>
      </c>
      <c r="U95" s="838">
        <v>0.5714285714285714</v>
      </c>
    </row>
    <row r="96" spans="1:21" ht="14.4" customHeight="1" x14ac:dyDescent="0.3">
      <c r="A96" s="831">
        <v>22</v>
      </c>
      <c r="B96" s="832" t="s">
        <v>787</v>
      </c>
      <c r="C96" s="832" t="s">
        <v>791</v>
      </c>
      <c r="D96" s="833" t="s">
        <v>1125</v>
      </c>
      <c r="E96" s="834" t="s">
        <v>804</v>
      </c>
      <c r="F96" s="832" t="s">
        <v>788</v>
      </c>
      <c r="G96" s="832" t="s">
        <v>865</v>
      </c>
      <c r="H96" s="832" t="s">
        <v>580</v>
      </c>
      <c r="I96" s="832" t="s">
        <v>872</v>
      </c>
      <c r="J96" s="832" t="s">
        <v>767</v>
      </c>
      <c r="K96" s="832" t="s">
        <v>873</v>
      </c>
      <c r="L96" s="835">
        <v>115.33</v>
      </c>
      <c r="M96" s="835">
        <v>461.32</v>
      </c>
      <c r="N96" s="832">
        <v>4</v>
      </c>
      <c r="O96" s="836">
        <v>4</v>
      </c>
      <c r="P96" s="835">
        <v>345.99</v>
      </c>
      <c r="Q96" s="837">
        <v>0.75</v>
      </c>
      <c r="R96" s="832">
        <v>3</v>
      </c>
      <c r="S96" s="837">
        <v>0.75</v>
      </c>
      <c r="T96" s="836">
        <v>3</v>
      </c>
      <c r="U96" s="838">
        <v>0.75</v>
      </c>
    </row>
    <row r="97" spans="1:21" ht="14.4" customHeight="1" x14ac:dyDescent="0.3">
      <c r="A97" s="831">
        <v>22</v>
      </c>
      <c r="B97" s="832" t="s">
        <v>787</v>
      </c>
      <c r="C97" s="832" t="s">
        <v>791</v>
      </c>
      <c r="D97" s="833" t="s">
        <v>1125</v>
      </c>
      <c r="E97" s="834" t="s">
        <v>804</v>
      </c>
      <c r="F97" s="832" t="s">
        <v>788</v>
      </c>
      <c r="G97" s="832" t="s">
        <v>865</v>
      </c>
      <c r="H97" s="832" t="s">
        <v>580</v>
      </c>
      <c r="I97" s="832" t="s">
        <v>874</v>
      </c>
      <c r="J97" s="832" t="s">
        <v>764</v>
      </c>
      <c r="K97" s="832" t="s">
        <v>875</v>
      </c>
      <c r="L97" s="835">
        <v>105.23</v>
      </c>
      <c r="M97" s="835">
        <v>2315.06</v>
      </c>
      <c r="N97" s="832">
        <v>22</v>
      </c>
      <c r="O97" s="836">
        <v>20</v>
      </c>
      <c r="P97" s="835">
        <v>1262.76</v>
      </c>
      <c r="Q97" s="837">
        <v>0.54545454545454541</v>
      </c>
      <c r="R97" s="832">
        <v>12</v>
      </c>
      <c r="S97" s="837">
        <v>0.54545454545454541</v>
      </c>
      <c r="T97" s="836">
        <v>11.5</v>
      </c>
      <c r="U97" s="838">
        <v>0.57499999999999996</v>
      </c>
    </row>
    <row r="98" spans="1:21" ht="14.4" customHeight="1" x14ac:dyDescent="0.3">
      <c r="A98" s="831">
        <v>22</v>
      </c>
      <c r="B98" s="832" t="s">
        <v>787</v>
      </c>
      <c r="C98" s="832" t="s">
        <v>791</v>
      </c>
      <c r="D98" s="833" t="s">
        <v>1125</v>
      </c>
      <c r="E98" s="834" t="s">
        <v>804</v>
      </c>
      <c r="F98" s="832" t="s">
        <v>788</v>
      </c>
      <c r="G98" s="832" t="s">
        <v>865</v>
      </c>
      <c r="H98" s="832" t="s">
        <v>580</v>
      </c>
      <c r="I98" s="832" t="s">
        <v>876</v>
      </c>
      <c r="J98" s="832" t="s">
        <v>764</v>
      </c>
      <c r="K98" s="832" t="s">
        <v>877</v>
      </c>
      <c r="L98" s="835">
        <v>126.27</v>
      </c>
      <c r="M98" s="835">
        <v>3788.1000000000004</v>
      </c>
      <c r="N98" s="832">
        <v>30</v>
      </c>
      <c r="O98" s="836">
        <v>27</v>
      </c>
      <c r="P98" s="835">
        <v>2272.86</v>
      </c>
      <c r="Q98" s="837">
        <v>0.6</v>
      </c>
      <c r="R98" s="832">
        <v>18</v>
      </c>
      <c r="S98" s="837">
        <v>0.6</v>
      </c>
      <c r="T98" s="836">
        <v>17</v>
      </c>
      <c r="U98" s="838">
        <v>0.62962962962962965</v>
      </c>
    </row>
    <row r="99" spans="1:21" ht="14.4" customHeight="1" x14ac:dyDescent="0.3">
      <c r="A99" s="831">
        <v>22</v>
      </c>
      <c r="B99" s="832" t="s">
        <v>787</v>
      </c>
      <c r="C99" s="832" t="s">
        <v>791</v>
      </c>
      <c r="D99" s="833" t="s">
        <v>1125</v>
      </c>
      <c r="E99" s="834" t="s">
        <v>804</v>
      </c>
      <c r="F99" s="832" t="s">
        <v>788</v>
      </c>
      <c r="G99" s="832" t="s">
        <v>865</v>
      </c>
      <c r="H99" s="832" t="s">
        <v>580</v>
      </c>
      <c r="I99" s="832" t="s">
        <v>878</v>
      </c>
      <c r="J99" s="832" t="s">
        <v>764</v>
      </c>
      <c r="K99" s="832" t="s">
        <v>879</v>
      </c>
      <c r="L99" s="835">
        <v>63.14</v>
      </c>
      <c r="M99" s="835">
        <v>378.84000000000003</v>
      </c>
      <c r="N99" s="832">
        <v>6</v>
      </c>
      <c r="O99" s="836">
        <v>5.5</v>
      </c>
      <c r="P99" s="835">
        <v>189.42000000000002</v>
      </c>
      <c r="Q99" s="837">
        <v>0.5</v>
      </c>
      <c r="R99" s="832">
        <v>3</v>
      </c>
      <c r="S99" s="837">
        <v>0.5</v>
      </c>
      <c r="T99" s="836">
        <v>3</v>
      </c>
      <c r="U99" s="838">
        <v>0.54545454545454541</v>
      </c>
    </row>
    <row r="100" spans="1:21" ht="14.4" customHeight="1" x14ac:dyDescent="0.3">
      <c r="A100" s="831">
        <v>22</v>
      </c>
      <c r="B100" s="832" t="s">
        <v>787</v>
      </c>
      <c r="C100" s="832" t="s">
        <v>791</v>
      </c>
      <c r="D100" s="833" t="s">
        <v>1125</v>
      </c>
      <c r="E100" s="834" t="s">
        <v>804</v>
      </c>
      <c r="F100" s="832" t="s">
        <v>788</v>
      </c>
      <c r="G100" s="832" t="s">
        <v>865</v>
      </c>
      <c r="H100" s="832" t="s">
        <v>580</v>
      </c>
      <c r="I100" s="832" t="s">
        <v>880</v>
      </c>
      <c r="J100" s="832" t="s">
        <v>764</v>
      </c>
      <c r="K100" s="832" t="s">
        <v>881</v>
      </c>
      <c r="L100" s="835">
        <v>84.18</v>
      </c>
      <c r="M100" s="835">
        <v>3367.2000000000016</v>
      </c>
      <c r="N100" s="832">
        <v>40</v>
      </c>
      <c r="O100" s="836">
        <v>33</v>
      </c>
      <c r="P100" s="835">
        <v>1936.1400000000008</v>
      </c>
      <c r="Q100" s="837">
        <v>0.57499999999999996</v>
      </c>
      <c r="R100" s="832">
        <v>23</v>
      </c>
      <c r="S100" s="837">
        <v>0.57499999999999996</v>
      </c>
      <c r="T100" s="836">
        <v>20</v>
      </c>
      <c r="U100" s="838">
        <v>0.60606060606060608</v>
      </c>
    </row>
    <row r="101" spans="1:21" ht="14.4" customHeight="1" x14ac:dyDescent="0.3">
      <c r="A101" s="831">
        <v>22</v>
      </c>
      <c r="B101" s="832" t="s">
        <v>787</v>
      </c>
      <c r="C101" s="832" t="s">
        <v>791</v>
      </c>
      <c r="D101" s="833" t="s">
        <v>1125</v>
      </c>
      <c r="E101" s="834" t="s">
        <v>804</v>
      </c>
      <c r="F101" s="832" t="s">
        <v>788</v>
      </c>
      <c r="G101" s="832" t="s">
        <v>865</v>
      </c>
      <c r="H101" s="832" t="s">
        <v>580</v>
      </c>
      <c r="I101" s="832" t="s">
        <v>882</v>
      </c>
      <c r="J101" s="832" t="s">
        <v>767</v>
      </c>
      <c r="K101" s="832" t="s">
        <v>883</v>
      </c>
      <c r="L101" s="835">
        <v>63.14</v>
      </c>
      <c r="M101" s="835">
        <v>505.12</v>
      </c>
      <c r="N101" s="832">
        <v>8</v>
      </c>
      <c r="O101" s="836">
        <v>7</v>
      </c>
      <c r="P101" s="835">
        <v>126.28</v>
      </c>
      <c r="Q101" s="837">
        <v>0.25</v>
      </c>
      <c r="R101" s="832">
        <v>2</v>
      </c>
      <c r="S101" s="837">
        <v>0.25</v>
      </c>
      <c r="T101" s="836">
        <v>1.5</v>
      </c>
      <c r="U101" s="838">
        <v>0.21428571428571427</v>
      </c>
    </row>
    <row r="102" spans="1:21" ht="14.4" customHeight="1" x14ac:dyDescent="0.3">
      <c r="A102" s="831">
        <v>22</v>
      </c>
      <c r="B102" s="832" t="s">
        <v>787</v>
      </c>
      <c r="C102" s="832" t="s">
        <v>791</v>
      </c>
      <c r="D102" s="833" t="s">
        <v>1125</v>
      </c>
      <c r="E102" s="834" t="s">
        <v>804</v>
      </c>
      <c r="F102" s="832" t="s">
        <v>788</v>
      </c>
      <c r="G102" s="832" t="s">
        <v>865</v>
      </c>
      <c r="H102" s="832" t="s">
        <v>545</v>
      </c>
      <c r="I102" s="832" t="s">
        <v>884</v>
      </c>
      <c r="J102" s="832" t="s">
        <v>767</v>
      </c>
      <c r="K102" s="832" t="s">
        <v>885</v>
      </c>
      <c r="L102" s="835">
        <v>105.23</v>
      </c>
      <c r="M102" s="835">
        <v>736.61</v>
      </c>
      <c r="N102" s="832">
        <v>7</v>
      </c>
      <c r="O102" s="836">
        <v>7</v>
      </c>
      <c r="P102" s="835">
        <v>210.46</v>
      </c>
      <c r="Q102" s="837">
        <v>0.2857142857142857</v>
      </c>
      <c r="R102" s="832">
        <v>2</v>
      </c>
      <c r="S102" s="837">
        <v>0.2857142857142857</v>
      </c>
      <c r="T102" s="836">
        <v>2</v>
      </c>
      <c r="U102" s="838">
        <v>0.2857142857142857</v>
      </c>
    </row>
    <row r="103" spans="1:21" ht="14.4" customHeight="1" x14ac:dyDescent="0.3">
      <c r="A103" s="831">
        <v>22</v>
      </c>
      <c r="B103" s="832" t="s">
        <v>787</v>
      </c>
      <c r="C103" s="832" t="s">
        <v>791</v>
      </c>
      <c r="D103" s="833" t="s">
        <v>1125</v>
      </c>
      <c r="E103" s="834" t="s">
        <v>804</v>
      </c>
      <c r="F103" s="832" t="s">
        <v>788</v>
      </c>
      <c r="G103" s="832" t="s">
        <v>865</v>
      </c>
      <c r="H103" s="832" t="s">
        <v>580</v>
      </c>
      <c r="I103" s="832" t="s">
        <v>766</v>
      </c>
      <c r="J103" s="832" t="s">
        <v>767</v>
      </c>
      <c r="K103" s="832" t="s">
        <v>768</v>
      </c>
      <c r="L103" s="835">
        <v>49.08</v>
      </c>
      <c r="M103" s="835">
        <v>49.08</v>
      </c>
      <c r="N103" s="832">
        <v>1</v>
      </c>
      <c r="O103" s="836">
        <v>0.5</v>
      </c>
      <c r="P103" s="835">
        <v>49.08</v>
      </c>
      <c r="Q103" s="837">
        <v>1</v>
      </c>
      <c r="R103" s="832">
        <v>1</v>
      </c>
      <c r="S103" s="837">
        <v>1</v>
      </c>
      <c r="T103" s="836">
        <v>0.5</v>
      </c>
      <c r="U103" s="838">
        <v>1</v>
      </c>
    </row>
    <row r="104" spans="1:21" ht="14.4" customHeight="1" x14ac:dyDescent="0.3">
      <c r="A104" s="831">
        <v>22</v>
      </c>
      <c r="B104" s="832" t="s">
        <v>787</v>
      </c>
      <c r="C104" s="832" t="s">
        <v>791</v>
      </c>
      <c r="D104" s="833" t="s">
        <v>1125</v>
      </c>
      <c r="E104" s="834" t="s">
        <v>804</v>
      </c>
      <c r="F104" s="832" t="s">
        <v>788</v>
      </c>
      <c r="G104" s="832" t="s">
        <v>865</v>
      </c>
      <c r="H104" s="832" t="s">
        <v>580</v>
      </c>
      <c r="I104" s="832" t="s">
        <v>886</v>
      </c>
      <c r="J104" s="832" t="s">
        <v>767</v>
      </c>
      <c r="K104" s="832" t="s">
        <v>887</v>
      </c>
      <c r="L104" s="835">
        <v>126.27</v>
      </c>
      <c r="M104" s="835">
        <v>2399.13</v>
      </c>
      <c r="N104" s="832">
        <v>19</v>
      </c>
      <c r="O104" s="836">
        <v>16</v>
      </c>
      <c r="P104" s="835">
        <v>1641.51</v>
      </c>
      <c r="Q104" s="837">
        <v>0.68421052631578949</v>
      </c>
      <c r="R104" s="832">
        <v>13</v>
      </c>
      <c r="S104" s="837">
        <v>0.68421052631578949</v>
      </c>
      <c r="T104" s="836">
        <v>12.5</v>
      </c>
      <c r="U104" s="838">
        <v>0.78125</v>
      </c>
    </row>
    <row r="105" spans="1:21" ht="14.4" customHeight="1" x14ac:dyDescent="0.3">
      <c r="A105" s="831">
        <v>22</v>
      </c>
      <c r="B105" s="832" t="s">
        <v>787</v>
      </c>
      <c r="C105" s="832" t="s">
        <v>791</v>
      </c>
      <c r="D105" s="833" t="s">
        <v>1125</v>
      </c>
      <c r="E105" s="834" t="s">
        <v>804</v>
      </c>
      <c r="F105" s="832" t="s">
        <v>788</v>
      </c>
      <c r="G105" s="832" t="s">
        <v>865</v>
      </c>
      <c r="H105" s="832" t="s">
        <v>545</v>
      </c>
      <c r="I105" s="832" t="s">
        <v>888</v>
      </c>
      <c r="J105" s="832" t="s">
        <v>767</v>
      </c>
      <c r="K105" s="832" t="s">
        <v>889</v>
      </c>
      <c r="L105" s="835">
        <v>84.18</v>
      </c>
      <c r="M105" s="835">
        <v>2104.5000000000009</v>
      </c>
      <c r="N105" s="832">
        <v>25</v>
      </c>
      <c r="O105" s="836">
        <v>21.5</v>
      </c>
      <c r="P105" s="835">
        <v>1346.8800000000006</v>
      </c>
      <c r="Q105" s="837">
        <v>0.64</v>
      </c>
      <c r="R105" s="832">
        <v>16</v>
      </c>
      <c r="S105" s="837">
        <v>0.64</v>
      </c>
      <c r="T105" s="836">
        <v>14</v>
      </c>
      <c r="U105" s="838">
        <v>0.65116279069767447</v>
      </c>
    </row>
    <row r="106" spans="1:21" ht="14.4" customHeight="1" x14ac:dyDescent="0.3">
      <c r="A106" s="831">
        <v>22</v>
      </c>
      <c r="B106" s="832" t="s">
        <v>787</v>
      </c>
      <c r="C106" s="832" t="s">
        <v>791</v>
      </c>
      <c r="D106" s="833" t="s">
        <v>1125</v>
      </c>
      <c r="E106" s="834" t="s">
        <v>804</v>
      </c>
      <c r="F106" s="832" t="s">
        <v>788</v>
      </c>
      <c r="G106" s="832" t="s">
        <v>890</v>
      </c>
      <c r="H106" s="832" t="s">
        <v>545</v>
      </c>
      <c r="I106" s="832" t="s">
        <v>891</v>
      </c>
      <c r="J106" s="832" t="s">
        <v>892</v>
      </c>
      <c r="K106" s="832" t="s">
        <v>893</v>
      </c>
      <c r="L106" s="835">
        <v>0</v>
      </c>
      <c r="M106" s="835">
        <v>0</v>
      </c>
      <c r="N106" s="832">
        <v>6</v>
      </c>
      <c r="O106" s="836">
        <v>4.5</v>
      </c>
      <c r="P106" s="835">
        <v>0</v>
      </c>
      <c r="Q106" s="837"/>
      <c r="R106" s="832">
        <v>6</v>
      </c>
      <c r="S106" s="837">
        <v>1</v>
      </c>
      <c r="T106" s="836">
        <v>4.5</v>
      </c>
      <c r="U106" s="838">
        <v>1</v>
      </c>
    </row>
    <row r="107" spans="1:21" ht="14.4" customHeight="1" x14ac:dyDescent="0.3">
      <c r="A107" s="831">
        <v>22</v>
      </c>
      <c r="B107" s="832" t="s">
        <v>787</v>
      </c>
      <c r="C107" s="832" t="s">
        <v>791</v>
      </c>
      <c r="D107" s="833" t="s">
        <v>1125</v>
      </c>
      <c r="E107" s="834" t="s">
        <v>804</v>
      </c>
      <c r="F107" s="832" t="s">
        <v>788</v>
      </c>
      <c r="G107" s="832" t="s">
        <v>1019</v>
      </c>
      <c r="H107" s="832" t="s">
        <v>545</v>
      </c>
      <c r="I107" s="832" t="s">
        <v>1020</v>
      </c>
      <c r="J107" s="832" t="s">
        <v>1021</v>
      </c>
      <c r="K107" s="832" t="s">
        <v>1022</v>
      </c>
      <c r="L107" s="835">
        <v>107.27</v>
      </c>
      <c r="M107" s="835">
        <v>107.27</v>
      </c>
      <c r="N107" s="832">
        <v>1</v>
      </c>
      <c r="O107" s="836"/>
      <c r="P107" s="835"/>
      <c r="Q107" s="837">
        <v>0</v>
      </c>
      <c r="R107" s="832"/>
      <c r="S107" s="837">
        <v>0</v>
      </c>
      <c r="T107" s="836"/>
      <c r="U107" s="838"/>
    </row>
    <row r="108" spans="1:21" ht="14.4" customHeight="1" x14ac:dyDescent="0.3">
      <c r="A108" s="831">
        <v>22</v>
      </c>
      <c r="B108" s="832" t="s">
        <v>787</v>
      </c>
      <c r="C108" s="832" t="s">
        <v>791</v>
      </c>
      <c r="D108" s="833" t="s">
        <v>1125</v>
      </c>
      <c r="E108" s="834" t="s">
        <v>798</v>
      </c>
      <c r="F108" s="832" t="s">
        <v>788</v>
      </c>
      <c r="G108" s="832" t="s">
        <v>1023</v>
      </c>
      <c r="H108" s="832" t="s">
        <v>545</v>
      </c>
      <c r="I108" s="832" t="s">
        <v>1024</v>
      </c>
      <c r="J108" s="832" t="s">
        <v>1025</v>
      </c>
      <c r="K108" s="832" t="s">
        <v>1026</v>
      </c>
      <c r="L108" s="835">
        <v>117.71</v>
      </c>
      <c r="M108" s="835">
        <v>117.71</v>
      </c>
      <c r="N108" s="832">
        <v>1</v>
      </c>
      <c r="O108" s="836">
        <v>0.5</v>
      </c>
      <c r="P108" s="835">
        <v>117.71</v>
      </c>
      <c r="Q108" s="837">
        <v>1</v>
      </c>
      <c r="R108" s="832">
        <v>1</v>
      </c>
      <c r="S108" s="837">
        <v>1</v>
      </c>
      <c r="T108" s="836">
        <v>0.5</v>
      </c>
      <c r="U108" s="838">
        <v>1</v>
      </c>
    </row>
    <row r="109" spans="1:21" ht="14.4" customHeight="1" x14ac:dyDescent="0.3">
      <c r="A109" s="831">
        <v>22</v>
      </c>
      <c r="B109" s="832" t="s">
        <v>787</v>
      </c>
      <c r="C109" s="832" t="s">
        <v>791</v>
      </c>
      <c r="D109" s="833" t="s">
        <v>1125</v>
      </c>
      <c r="E109" s="834" t="s">
        <v>798</v>
      </c>
      <c r="F109" s="832" t="s">
        <v>788</v>
      </c>
      <c r="G109" s="832" t="s">
        <v>815</v>
      </c>
      <c r="H109" s="832" t="s">
        <v>545</v>
      </c>
      <c r="I109" s="832" t="s">
        <v>1027</v>
      </c>
      <c r="J109" s="832" t="s">
        <v>817</v>
      </c>
      <c r="K109" s="832" t="s">
        <v>1028</v>
      </c>
      <c r="L109" s="835">
        <v>91.11</v>
      </c>
      <c r="M109" s="835">
        <v>182.22</v>
      </c>
      <c r="N109" s="832">
        <v>2</v>
      </c>
      <c r="O109" s="836">
        <v>2</v>
      </c>
      <c r="P109" s="835">
        <v>91.11</v>
      </c>
      <c r="Q109" s="837">
        <v>0.5</v>
      </c>
      <c r="R109" s="832">
        <v>1</v>
      </c>
      <c r="S109" s="837">
        <v>0.5</v>
      </c>
      <c r="T109" s="836">
        <v>1</v>
      </c>
      <c r="U109" s="838">
        <v>0.5</v>
      </c>
    </row>
    <row r="110" spans="1:21" ht="14.4" customHeight="1" x14ac:dyDescent="0.3">
      <c r="A110" s="831">
        <v>22</v>
      </c>
      <c r="B110" s="832" t="s">
        <v>787</v>
      </c>
      <c r="C110" s="832" t="s">
        <v>791</v>
      </c>
      <c r="D110" s="833" t="s">
        <v>1125</v>
      </c>
      <c r="E110" s="834" t="s">
        <v>798</v>
      </c>
      <c r="F110" s="832" t="s">
        <v>788</v>
      </c>
      <c r="G110" s="832" t="s">
        <v>1000</v>
      </c>
      <c r="H110" s="832" t="s">
        <v>545</v>
      </c>
      <c r="I110" s="832" t="s">
        <v>1001</v>
      </c>
      <c r="J110" s="832" t="s">
        <v>1002</v>
      </c>
      <c r="K110" s="832" t="s">
        <v>1003</v>
      </c>
      <c r="L110" s="835">
        <v>94.7</v>
      </c>
      <c r="M110" s="835">
        <v>94.7</v>
      </c>
      <c r="N110" s="832">
        <v>1</v>
      </c>
      <c r="O110" s="836">
        <v>1</v>
      </c>
      <c r="P110" s="835"/>
      <c r="Q110" s="837">
        <v>0</v>
      </c>
      <c r="R110" s="832"/>
      <c r="S110" s="837">
        <v>0</v>
      </c>
      <c r="T110" s="836"/>
      <c r="U110" s="838">
        <v>0</v>
      </c>
    </row>
    <row r="111" spans="1:21" ht="14.4" customHeight="1" x14ac:dyDescent="0.3">
      <c r="A111" s="831">
        <v>22</v>
      </c>
      <c r="B111" s="832" t="s">
        <v>787</v>
      </c>
      <c r="C111" s="832" t="s">
        <v>791</v>
      </c>
      <c r="D111" s="833" t="s">
        <v>1125</v>
      </c>
      <c r="E111" s="834" t="s">
        <v>798</v>
      </c>
      <c r="F111" s="832" t="s">
        <v>788</v>
      </c>
      <c r="G111" s="832" t="s">
        <v>923</v>
      </c>
      <c r="H111" s="832" t="s">
        <v>545</v>
      </c>
      <c r="I111" s="832" t="s">
        <v>1029</v>
      </c>
      <c r="J111" s="832" t="s">
        <v>1030</v>
      </c>
      <c r="K111" s="832" t="s">
        <v>1031</v>
      </c>
      <c r="L111" s="835">
        <v>89.91</v>
      </c>
      <c r="M111" s="835">
        <v>179.82</v>
      </c>
      <c r="N111" s="832">
        <v>2</v>
      </c>
      <c r="O111" s="836">
        <v>2</v>
      </c>
      <c r="P111" s="835">
        <v>89.91</v>
      </c>
      <c r="Q111" s="837">
        <v>0.5</v>
      </c>
      <c r="R111" s="832">
        <v>1</v>
      </c>
      <c r="S111" s="837">
        <v>0.5</v>
      </c>
      <c r="T111" s="836">
        <v>1</v>
      </c>
      <c r="U111" s="838">
        <v>0.5</v>
      </c>
    </row>
    <row r="112" spans="1:21" ht="14.4" customHeight="1" x14ac:dyDescent="0.3">
      <c r="A112" s="831">
        <v>22</v>
      </c>
      <c r="B112" s="832" t="s">
        <v>787</v>
      </c>
      <c r="C112" s="832" t="s">
        <v>791</v>
      </c>
      <c r="D112" s="833" t="s">
        <v>1125</v>
      </c>
      <c r="E112" s="834" t="s">
        <v>798</v>
      </c>
      <c r="F112" s="832" t="s">
        <v>788</v>
      </c>
      <c r="G112" s="832" t="s">
        <v>1032</v>
      </c>
      <c r="H112" s="832" t="s">
        <v>545</v>
      </c>
      <c r="I112" s="832" t="s">
        <v>1033</v>
      </c>
      <c r="J112" s="832" t="s">
        <v>1034</v>
      </c>
      <c r="K112" s="832" t="s">
        <v>1035</v>
      </c>
      <c r="L112" s="835">
        <v>95.57</v>
      </c>
      <c r="M112" s="835">
        <v>95.57</v>
      </c>
      <c r="N112" s="832">
        <v>1</v>
      </c>
      <c r="O112" s="836">
        <v>0.5</v>
      </c>
      <c r="P112" s="835">
        <v>95.57</v>
      </c>
      <c r="Q112" s="837">
        <v>1</v>
      </c>
      <c r="R112" s="832">
        <v>1</v>
      </c>
      <c r="S112" s="837">
        <v>1</v>
      </c>
      <c r="T112" s="836">
        <v>0.5</v>
      </c>
      <c r="U112" s="838">
        <v>1</v>
      </c>
    </row>
    <row r="113" spans="1:21" ht="14.4" customHeight="1" x14ac:dyDescent="0.3">
      <c r="A113" s="831">
        <v>22</v>
      </c>
      <c r="B113" s="832" t="s">
        <v>787</v>
      </c>
      <c r="C113" s="832" t="s">
        <v>791</v>
      </c>
      <c r="D113" s="833" t="s">
        <v>1125</v>
      </c>
      <c r="E113" s="834" t="s">
        <v>798</v>
      </c>
      <c r="F113" s="832" t="s">
        <v>788</v>
      </c>
      <c r="G113" s="832" t="s">
        <v>865</v>
      </c>
      <c r="H113" s="832" t="s">
        <v>580</v>
      </c>
      <c r="I113" s="832" t="s">
        <v>868</v>
      </c>
      <c r="J113" s="832" t="s">
        <v>767</v>
      </c>
      <c r="K113" s="832" t="s">
        <v>869</v>
      </c>
      <c r="L113" s="835">
        <v>94.28</v>
      </c>
      <c r="M113" s="835">
        <v>754.24</v>
      </c>
      <c r="N113" s="832">
        <v>8</v>
      </c>
      <c r="O113" s="836">
        <v>7</v>
      </c>
      <c r="P113" s="835">
        <v>282.84000000000003</v>
      </c>
      <c r="Q113" s="837">
        <v>0.37500000000000006</v>
      </c>
      <c r="R113" s="832">
        <v>3</v>
      </c>
      <c r="S113" s="837">
        <v>0.375</v>
      </c>
      <c r="T113" s="836">
        <v>2</v>
      </c>
      <c r="U113" s="838">
        <v>0.2857142857142857</v>
      </c>
    </row>
    <row r="114" spans="1:21" ht="14.4" customHeight="1" x14ac:dyDescent="0.3">
      <c r="A114" s="831">
        <v>22</v>
      </c>
      <c r="B114" s="832" t="s">
        <v>787</v>
      </c>
      <c r="C114" s="832" t="s">
        <v>791</v>
      </c>
      <c r="D114" s="833" t="s">
        <v>1125</v>
      </c>
      <c r="E114" s="834" t="s">
        <v>798</v>
      </c>
      <c r="F114" s="832" t="s">
        <v>788</v>
      </c>
      <c r="G114" s="832" t="s">
        <v>865</v>
      </c>
      <c r="H114" s="832" t="s">
        <v>545</v>
      </c>
      <c r="I114" s="832" t="s">
        <v>870</v>
      </c>
      <c r="J114" s="832" t="s">
        <v>767</v>
      </c>
      <c r="K114" s="832" t="s">
        <v>871</v>
      </c>
      <c r="L114" s="835">
        <v>168.36</v>
      </c>
      <c r="M114" s="835">
        <v>505.08000000000004</v>
      </c>
      <c r="N114" s="832">
        <v>3</v>
      </c>
      <c r="O114" s="836">
        <v>2</v>
      </c>
      <c r="P114" s="835">
        <v>336.72</v>
      </c>
      <c r="Q114" s="837">
        <v>0.66666666666666663</v>
      </c>
      <c r="R114" s="832">
        <v>2</v>
      </c>
      <c r="S114" s="837">
        <v>0.66666666666666663</v>
      </c>
      <c r="T114" s="836">
        <v>1.5</v>
      </c>
      <c r="U114" s="838">
        <v>0.75</v>
      </c>
    </row>
    <row r="115" spans="1:21" ht="14.4" customHeight="1" x14ac:dyDescent="0.3">
      <c r="A115" s="831">
        <v>22</v>
      </c>
      <c r="B115" s="832" t="s">
        <v>787</v>
      </c>
      <c r="C115" s="832" t="s">
        <v>791</v>
      </c>
      <c r="D115" s="833" t="s">
        <v>1125</v>
      </c>
      <c r="E115" s="834" t="s">
        <v>798</v>
      </c>
      <c r="F115" s="832" t="s">
        <v>788</v>
      </c>
      <c r="G115" s="832" t="s">
        <v>865</v>
      </c>
      <c r="H115" s="832" t="s">
        <v>580</v>
      </c>
      <c r="I115" s="832" t="s">
        <v>872</v>
      </c>
      <c r="J115" s="832" t="s">
        <v>767</v>
      </c>
      <c r="K115" s="832" t="s">
        <v>873</v>
      </c>
      <c r="L115" s="835">
        <v>115.33</v>
      </c>
      <c r="M115" s="835">
        <v>230.66</v>
      </c>
      <c r="N115" s="832">
        <v>2</v>
      </c>
      <c r="O115" s="836">
        <v>2</v>
      </c>
      <c r="P115" s="835">
        <v>230.66</v>
      </c>
      <c r="Q115" s="837">
        <v>1</v>
      </c>
      <c r="R115" s="832">
        <v>2</v>
      </c>
      <c r="S115" s="837">
        <v>1</v>
      </c>
      <c r="T115" s="836">
        <v>2</v>
      </c>
      <c r="U115" s="838">
        <v>1</v>
      </c>
    </row>
    <row r="116" spans="1:21" ht="14.4" customHeight="1" x14ac:dyDescent="0.3">
      <c r="A116" s="831">
        <v>22</v>
      </c>
      <c r="B116" s="832" t="s">
        <v>787</v>
      </c>
      <c r="C116" s="832" t="s">
        <v>791</v>
      </c>
      <c r="D116" s="833" t="s">
        <v>1125</v>
      </c>
      <c r="E116" s="834" t="s">
        <v>798</v>
      </c>
      <c r="F116" s="832" t="s">
        <v>788</v>
      </c>
      <c r="G116" s="832" t="s">
        <v>865</v>
      </c>
      <c r="H116" s="832" t="s">
        <v>580</v>
      </c>
      <c r="I116" s="832" t="s">
        <v>874</v>
      </c>
      <c r="J116" s="832" t="s">
        <v>764</v>
      </c>
      <c r="K116" s="832" t="s">
        <v>875</v>
      </c>
      <c r="L116" s="835">
        <v>105.23</v>
      </c>
      <c r="M116" s="835">
        <v>1367.99</v>
      </c>
      <c r="N116" s="832">
        <v>13</v>
      </c>
      <c r="O116" s="836">
        <v>13</v>
      </c>
      <c r="P116" s="835">
        <v>210.46</v>
      </c>
      <c r="Q116" s="837">
        <v>0.15384615384615385</v>
      </c>
      <c r="R116" s="832">
        <v>2</v>
      </c>
      <c r="S116" s="837">
        <v>0.15384615384615385</v>
      </c>
      <c r="T116" s="836">
        <v>2</v>
      </c>
      <c r="U116" s="838">
        <v>0.15384615384615385</v>
      </c>
    </row>
    <row r="117" spans="1:21" ht="14.4" customHeight="1" x14ac:dyDescent="0.3">
      <c r="A117" s="831">
        <v>22</v>
      </c>
      <c r="B117" s="832" t="s">
        <v>787</v>
      </c>
      <c r="C117" s="832" t="s">
        <v>791</v>
      </c>
      <c r="D117" s="833" t="s">
        <v>1125</v>
      </c>
      <c r="E117" s="834" t="s">
        <v>798</v>
      </c>
      <c r="F117" s="832" t="s">
        <v>788</v>
      </c>
      <c r="G117" s="832" t="s">
        <v>865</v>
      </c>
      <c r="H117" s="832" t="s">
        <v>580</v>
      </c>
      <c r="I117" s="832" t="s">
        <v>876</v>
      </c>
      <c r="J117" s="832" t="s">
        <v>764</v>
      </c>
      <c r="K117" s="832" t="s">
        <v>877</v>
      </c>
      <c r="L117" s="835">
        <v>126.27</v>
      </c>
      <c r="M117" s="835">
        <v>4798.26</v>
      </c>
      <c r="N117" s="832">
        <v>38</v>
      </c>
      <c r="O117" s="836">
        <v>35</v>
      </c>
      <c r="P117" s="835">
        <v>2272.86</v>
      </c>
      <c r="Q117" s="837">
        <v>0.47368421052631582</v>
      </c>
      <c r="R117" s="832">
        <v>18</v>
      </c>
      <c r="S117" s="837">
        <v>0.47368421052631576</v>
      </c>
      <c r="T117" s="836">
        <v>16</v>
      </c>
      <c r="U117" s="838">
        <v>0.45714285714285713</v>
      </c>
    </row>
    <row r="118" spans="1:21" ht="14.4" customHeight="1" x14ac:dyDescent="0.3">
      <c r="A118" s="831">
        <v>22</v>
      </c>
      <c r="B118" s="832" t="s">
        <v>787</v>
      </c>
      <c r="C118" s="832" t="s">
        <v>791</v>
      </c>
      <c r="D118" s="833" t="s">
        <v>1125</v>
      </c>
      <c r="E118" s="834" t="s">
        <v>798</v>
      </c>
      <c r="F118" s="832" t="s">
        <v>788</v>
      </c>
      <c r="G118" s="832" t="s">
        <v>865</v>
      </c>
      <c r="H118" s="832" t="s">
        <v>580</v>
      </c>
      <c r="I118" s="832" t="s">
        <v>878</v>
      </c>
      <c r="J118" s="832" t="s">
        <v>764</v>
      </c>
      <c r="K118" s="832" t="s">
        <v>879</v>
      </c>
      <c r="L118" s="835">
        <v>63.14</v>
      </c>
      <c r="M118" s="835">
        <v>126.28</v>
      </c>
      <c r="N118" s="832">
        <v>2</v>
      </c>
      <c r="O118" s="836">
        <v>2</v>
      </c>
      <c r="P118" s="835">
        <v>63.14</v>
      </c>
      <c r="Q118" s="837">
        <v>0.5</v>
      </c>
      <c r="R118" s="832">
        <v>1</v>
      </c>
      <c r="S118" s="837">
        <v>0.5</v>
      </c>
      <c r="T118" s="836">
        <v>1</v>
      </c>
      <c r="U118" s="838">
        <v>0.5</v>
      </c>
    </row>
    <row r="119" spans="1:21" ht="14.4" customHeight="1" x14ac:dyDescent="0.3">
      <c r="A119" s="831">
        <v>22</v>
      </c>
      <c r="B119" s="832" t="s">
        <v>787</v>
      </c>
      <c r="C119" s="832" t="s">
        <v>791</v>
      </c>
      <c r="D119" s="833" t="s">
        <v>1125</v>
      </c>
      <c r="E119" s="834" t="s">
        <v>798</v>
      </c>
      <c r="F119" s="832" t="s">
        <v>788</v>
      </c>
      <c r="G119" s="832" t="s">
        <v>865</v>
      </c>
      <c r="H119" s="832" t="s">
        <v>580</v>
      </c>
      <c r="I119" s="832" t="s">
        <v>880</v>
      </c>
      <c r="J119" s="832" t="s">
        <v>764</v>
      </c>
      <c r="K119" s="832" t="s">
        <v>881</v>
      </c>
      <c r="L119" s="835">
        <v>84.18</v>
      </c>
      <c r="M119" s="835">
        <v>1515.2400000000002</v>
      </c>
      <c r="N119" s="832">
        <v>18</v>
      </c>
      <c r="O119" s="836">
        <v>15</v>
      </c>
      <c r="P119" s="835">
        <v>757.62000000000012</v>
      </c>
      <c r="Q119" s="837">
        <v>0.5</v>
      </c>
      <c r="R119" s="832">
        <v>9</v>
      </c>
      <c r="S119" s="837">
        <v>0.5</v>
      </c>
      <c r="T119" s="836">
        <v>7.5</v>
      </c>
      <c r="U119" s="838">
        <v>0.5</v>
      </c>
    </row>
    <row r="120" spans="1:21" ht="14.4" customHeight="1" x14ac:dyDescent="0.3">
      <c r="A120" s="831">
        <v>22</v>
      </c>
      <c r="B120" s="832" t="s">
        <v>787</v>
      </c>
      <c r="C120" s="832" t="s">
        <v>791</v>
      </c>
      <c r="D120" s="833" t="s">
        <v>1125</v>
      </c>
      <c r="E120" s="834" t="s">
        <v>798</v>
      </c>
      <c r="F120" s="832" t="s">
        <v>788</v>
      </c>
      <c r="G120" s="832" t="s">
        <v>865</v>
      </c>
      <c r="H120" s="832" t="s">
        <v>580</v>
      </c>
      <c r="I120" s="832" t="s">
        <v>882</v>
      </c>
      <c r="J120" s="832" t="s">
        <v>767</v>
      </c>
      <c r="K120" s="832" t="s">
        <v>883</v>
      </c>
      <c r="L120" s="835">
        <v>63.14</v>
      </c>
      <c r="M120" s="835">
        <v>126.28</v>
      </c>
      <c r="N120" s="832">
        <v>2</v>
      </c>
      <c r="O120" s="836">
        <v>1.5</v>
      </c>
      <c r="P120" s="835">
        <v>63.14</v>
      </c>
      <c r="Q120" s="837">
        <v>0.5</v>
      </c>
      <c r="R120" s="832">
        <v>1</v>
      </c>
      <c r="S120" s="837">
        <v>0.5</v>
      </c>
      <c r="T120" s="836">
        <v>1</v>
      </c>
      <c r="U120" s="838">
        <v>0.66666666666666663</v>
      </c>
    </row>
    <row r="121" spans="1:21" ht="14.4" customHeight="1" x14ac:dyDescent="0.3">
      <c r="A121" s="831">
        <v>22</v>
      </c>
      <c r="B121" s="832" t="s">
        <v>787</v>
      </c>
      <c r="C121" s="832" t="s">
        <v>791</v>
      </c>
      <c r="D121" s="833" t="s">
        <v>1125</v>
      </c>
      <c r="E121" s="834" t="s">
        <v>798</v>
      </c>
      <c r="F121" s="832" t="s">
        <v>788</v>
      </c>
      <c r="G121" s="832" t="s">
        <v>865</v>
      </c>
      <c r="H121" s="832" t="s">
        <v>545</v>
      </c>
      <c r="I121" s="832" t="s">
        <v>884</v>
      </c>
      <c r="J121" s="832" t="s">
        <v>767</v>
      </c>
      <c r="K121" s="832" t="s">
        <v>885</v>
      </c>
      <c r="L121" s="835">
        <v>105.23</v>
      </c>
      <c r="M121" s="835">
        <v>315.69</v>
      </c>
      <c r="N121" s="832">
        <v>3</v>
      </c>
      <c r="O121" s="836">
        <v>3</v>
      </c>
      <c r="P121" s="835">
        <v>105.23</v>
      </c>
      <c r="Q121" s="837">
        <v>0.33333333333333337</v>
      </c>
      <c r="R121" s="832">
        <v>1</v>
      </c>
      <c r="S121" s="837">
        <v>0.33333333333333331</v>
      </c>
      <c r="T121" s="836">
        <v>1</v>
      </c>
      <c r="U121" s="838">
        <v>0.33333333333333331</v>
      </c>
    </row>
    <row r="122" spans="1:21" ht="14.4" customHeight="1" x14ac:dyDescent="0.3">
      <c r="A122" s="831">
        <v>22</v>
      </c>
      <c r="B122" s="832" t="s">
        <v>787</v>
      </c>
      <c r="C122" s="832" t="s">
        <v>791</v>
      </c>
      <c r="D122" s="833" t="s">
        <v>1125</v>
      </c>
      <c r="E122" s="834" t="s">
        <v>798</v>
      </c>
      <c r="F122" s="832" t="s">
        <v>788</v>
      </c>
      <c r="G122" s="832" t="s">
        <v>865</v>
      </c>
      <c r="H122" s="832" t="s">
        <v>580</v>
      </c>
      <c r="I122" s="832" t="s">
        <v>766</v>
      </c>
      <c r="J122" s="832" t="s">
        <v>767</v>
      </c>
      <c r="K122" s="832" t="s">
        <v>768</v>
      </c>
      <c r="L122" s="835">
        <v>49.08</v>
      </c>
      <c r="M122" s="835">
        <v>49.08</v>
      </c>
      <c r="N122" s="832">
        <v>1</v>
      </c>
      <c r="O122" s="836">
        <v>0.5</v>
      </c>
      <c r="P122" s="835">
        <v>49.08</v>
      </c>
      <c r="Q122" s="837">
        <v>1</v>
      </c>
      <c r="R122" s="832">
        <v>1</v>
      </c>
      <c r="S122" s="837">
        <v>1</v>
      </c>
      <c r="T122" s="836">
        <v>0.5</v>
      </c>
      <c r="U122" s="838">
        <v>1</v>
      </c>
    </row>
    <row r="123" spans="1:21" ht="14.4" customHeight="1" x14ac:dyDescent="0.3">
      <c r="A123" s="831">
        <v>22</v>
      </c>
      <c r="B123" s="832" t="s">
        <v>787</v>
      </c>
      <c r="C123" s="832" t="s">
        <v>791</v>
      </c>
      <c r="D123" s="833" t="s">
        <v>1125</v>
      </c>
      <c r="E123" s="834" t="s">
        <v>798</v>
      </c>
      <c r="F123" s="832" t="s">
        <v>788</v>
      </c>
      <c r="G123" s="832" t="s">
        <v>865</v>
      </c>
      <c r="H123" s="832" t="s">
        <v>580</v>
      </c>
      <c r="I123" s="832" t="s">
        <v>886</v>
      </c>
      <c r="J123" s="832" t="s">
        <v>767</v>
      </c>
      <c r="K123" s="832" t="s">
        <v>887</v>
      </c>
      <c r="L123" s="835">
        <v>126.27</v>
      </c>
      <c r="M123" s="835">
        <v>1388.97</v>
      </c>
      <c r="N123" s="832">
        <v>11</v>
      </c>
      <c r="O123" s="836">
        <v>9</v>
      </c>
      <c r="P123" s="835">
        <v>1010.16</v>
      </c>
      <c r="Q123" s="837">
        <v>0.72727272727272718</v>
      </c>
      <c r="R123" s="832">
        <v>8</v>
      </c>
      <c r="S123" s="837">
        <v>0.72727272727272729</v>
      </c>
      <c r="T123" s="836">
        <v>7</v>
      </c>
      <c r="U123" s="838">
        <v>0.77777777777777779</v>
      </c>
    </row>
    <row r="124" spans="1:21" ht="14.4" customHeight="1" x14ac:dyDescent="0.3">
      <c r="A124" s="831">
        <v>22</v>
      </c>
      <c r="B124" s="832" t="s">
        <v>787</v>
      </c>
      <c r="C124" s="832" t="s">
        <v>791</v>
      </c>
      <c r="D124" s="833" t="s">
        <v>1125</v>
      </c>
      <c r="E124" s="834" t="s">
        <v>798</v>
      </c>
      <c r="F124" s="832" t="s">
        <v>788</v>
      </c>
      <c r="G124" s="832" t="s">
        <v>865</v>
      </c>
      <c r="H124" s="832" t="s">
        <v>545</v>
      </c>
      <c r="I124" s="832" t="s">
        <v>888</v>
      </c>
      <c r="J124" s="832" t="s">
        <v>767</v>
      </c>
      <c r="K124" s="832" t="s">
        <v>889</v>
      </c>
      <c r="L124" s="835">
        <v>84.18</v>
      </c>
      <c r="M124" s="835">
        <v>925.98</v>
      </c>
      <c r="N124" s="832">
        <v>11</v>
      </c>
      <c r="O124" s="836">
        <v>9</v>
      </c>
      <c r="P124" s="835">
        <v>420.90000000000003</v>
      </c>
      <c r="Q124" s="837">
        <v>0.45454545454545459</v>
      </c>
      <c r="R124" s="832">
        <v>5</v>
      </c>
      <c r="S124" s="837">
        <v>0.45454545454545453</v>
      </c>
      <c r="T124" s="836">
        <v>4</v>
      </c>
      <c r="U124" s="838">
        <v>0.44444444444444442</v>
      </c>
    </row>
    <row r="125" spans="1:21" ht="14.4" customHeight="1" x14ac:dyDescent="0.3">
      <c r="A125" s="831">
        <v>22</v>
      </c>
      <c r="B125" s="832" t="s">
        <v>787</v>
      </c>
      <c r="C125" s="832" t="s">
        <v>791</v>
      </c>
      <c r="D125" s="833" t="s">
        <v>1125</v>
      </c>
      <c r="E125" s="834" t="s">
        <v>798</v>
      </c>
      <c r="F125" s="832" t="s">
        <v>788</v>
      </c>
      <c r="G125" s="832" t="s">
        <v>865</v>
      </c>
      <c r="H125" s="832" t="s">
        <v>580</v>
      </c>
      <c r="I125" s="832" t="s">
        <v>763</v>
      </c>
      <c r="J125" s="832" t="s">
        <v>764</v>
      </c>
      <c r="K125" s="832" t="s">
        <v>765</v>
      </c>
      <c r="L125" s="835">
        <v>49.08</v>
      </c>
      <c r="M125" s="835">
        <v>196.32</v>
      </c>
      <c r="N125" s="832">
        <v>4</v>
      </c>
      <c r="O125" s="836">
        <v>3</v>
      </c>
      <c r="P125" s="835">
        <v>98.16</v>
      </c>
      <c r="Q125" s="837">
        <v>0.5</v>
      </c>
      <c r="R125" s="832">
        <v>2</v>
      </c>
      <c r="S125" s="837">
        <v>0.5</v>
      </c>
      <c r="T125" s="836">
        <v>1.5</v>
      </c>
      <c r="U125" s="838">
        <v>0.5</v>
      </c>
    </row>
    <row r="126" spans="1:21" ht="14.4" customHeight="1" x14ac:dyDescent="0.3">
      <c r="A126" s="831">
        <v>22</v>
      </c>
      <c r="B126" s="832" t="s">
        <v>787</v>
      </c>
      <c r="C126" s="832" t="s">
        <v>791</v>
      </c>
      <c r="D126" s="833" t="s">
        <v>1125</v>
      </c>
      <c r="E126" s="834" t="s">
        <v>798</v>
      </c>
      <c r="F126" s="832" t="s">
        <v>788</v>
      </c>
      <c r="G126" s="832" t="s">
        <v>890</v>
      </c>
      <c r="H126" s="832" t="s">
        <v>545</v>
      </c>
      <c r="I126" s="832" t="s">
        <v>891</v>
      </c>
      <c r="J126" s="832" t="s">
        <v>892</v>
      </c>
      <c r="K126" s="832" t="s">
        <v>893</v>
      </c>
      <c r="L126" s="835">
        <v>0</v>
      </c>
      <c r="M126" s="835">
        <v>0</v>
      </c>
      <c r="N126" s="832">
        <v>13</v>
      </c>
      <c r="O126" s="836">
        <v>10</v>
      </c>
      <c r="P126" s="835">
        <v>0</v>
      </c>
      <c r="Q126" s="837"/>
      <c r="R126" s="832">
        <v>12</v>
      </c>
      <c r="S126" s="837">
        <v>0.92307692307692313</v>
      </c>
      <c r="T126" s="836">
        <v>9</v>
      </c>
      <c r="U126" s="838">
        <v>0.9</v>
      </c>
    </row>
    <row r="127" spans="1:21" ht="14.4" customHeight="1" x14ac:dyDescent="0.3">
      <c r="A127" s="831">
        <v>22</v>
      </c>
      <c r="B127" s="832" t="s">
        <v>787</v>
      </c>
      <c r="C127" s="832" t="s">
        <v>791</v>
      </c>
      <c r="D127" s="833" t="s">
        <v>1125</v>
      </c>
      <c r="E127" s="834" t="s">
        <v>798</v>
      </c>
      <c r="F127" s="832" t="s">
        <v>788</v>
      </c>
      <c r="G127" s="832" t="s">
        <v>1019</v>
      </c>
      <c r="H127" s="832" t="s">
        <v>545</v>
      </c>
      <c r="I127" s="832" t="s">
        <v>1020</v>
      </c>
      <c r="J127" s="832" t="s">
        <v>1021</v>
      </c>
      <c r="K127" s="832" t="s">
        <v>1022</v>
      </c>
      <c r="L127" s="835">
        <v>107.27</v>
      </c>
      <c r="M127" s="835">
        <v>214.54</v>
      </c>
      <c r="N127" s="832">
        <v>2</v>
      </c>
      <c r="O127" s="836">
        <v>2</v>
      </c>
      <c r="P127" s="835">
        <v>107.27</v>
      </c>
      <c r="Q127" s="837">
        <v>0.5</v>
      </c>
      <c r="R127" s="832">
        <v>1</v>
      </c>
      <c r="S127" s="837">
        <v>0.5</v>
      </c>
      <c r="T127" s="836">
        <v>1</v>
      </c>
      <c r="U127" s="838">
        <v>0.5</v>
      </c>
    </row>
    <row r="128" spans="1:21" ht="14.4" customHeight="1" x14ac:dyDescent="0.3">
      <c r="A128" s="831">
        <v>22</v>
      </c>
      <c r="B128" s="832" t="s">
        <v>787</v>
      </c>
      <c r="C128" s="832" t="s">
        <v>791</v>
      </c>
      <c r="D128" s="833" t="s">
        <v>1125</v>
      </c>
      <c r="E128" s="834" t="s">
        <v>805</v>
      </c>
      <c r="F128" s="832" t="s">
        <v>788</v>
      </c>
      <c r="G128" s="832" t="s">
        <v>1023</v>
      </c>
      <c r="H128" s="832" t="s">
        <v>545</v>
      </c>
      <c r="I128" s="832" t="s">
        <v>1036</v>
      </c>
      <c r="J128" s="832" t="s">
        <v>1025</v>
      </c>
      <c r="K128" s="832" t="s">
        <v>970</v>
      </c>
      <c r="L128" s="835">
        <v>196.2</v>
      </c>
      <c r="M128" s="835">
        <v>196.2</v>
      </c>
      <c r="N128" s="832">
        <v>1</v>
      </c>
      <c r="O128" s="836">
        <v>0.5</v>
      </c>
      <c r="P128" s="835">
        <v>196.2</v>
      </c>
      <c r="Q128" s="837">
        <v>1</v>
      </c>
      <c r="R128" s="832">
        <v>1</v>
      </c>
      <c r="S128" s="837">
        <v>1</v>
      </c>
      <c r="T128" s="836">
        <v>0.5</v>
      </c>
      <c r="U128" s="838">
        <v>1</v>
      </c>
    </row>
    <row r="129" spans="1:21" ht="14.4" customHeight="1" x14ac:dyDescent="0.3">
      <c r="A129" s="831">
        <v>22</v>
      </c>
      <c r="B129" s="832" t="s">
        <v>787</v>
      </c>
      <c r="C129" s="832" t="s">
        <v>791</v>
      </c>
      <c r="D129" s="833" t="s">
        <v>1125</v>
      </c>
      <c r="E129" s="834" t="s">
        <v>805</v>
      </c>
      <c r="F129" s="832" t="s">
        <v>788</v>
      </c>
      <c r="G129" s="832" t="s">
        <v>1037</v>
      </c>
      <c r="H129" s="832" t="s">
        <v>545</v>
      </c>
      <c r="I129" s="832" t="s">
        <v>1038</v>
      </c>
      <c r="J129" s="832" t="s">
        <v>711</v>
      </c>
      <c r="K129" s="832" t="s">
        <v>712</v>
      </c>
      <c r="L129" s="835">
        <v>18.809999999999999</v>
      </c>
      <c r="M129" s="835">
        <v>18.809999999999999</v>
      </c>
      <c r="N129" s="832">
        <v>1</v>
      </c>
      <c r="O129" s="836">
        <v>0.5</v>
      </c>
      <c r="P129" s="835">
        <v>18.809999999999999</v>
      </c>
      <c r="Q129" s="837">
        <v>1</v>
      </c>
      <c r="R129" s="832">
        <v>1</v>
      </c>
      <c r="S129" s="837">
        <v>1</v>
      </c>
      <c r="T129" s="836">
        <v>0.5</v>
      </c>
      <c r="U129" s="838">
        <v>1</v>
      </c>
    </row>
    <row r="130" spans="1:21" ht="14.4" customHeight="1" x14ac:dyDescent="0.3">
      <c r="A130" s="831">
        <v>22</v>
      </c>
      <c r="B130" s="832" t="s">
        <v>787</v>
      </c>
      <c r="C130" s="832" t="s">
        <v>791</v>
      </c>
      <c r="D130" s="833" t="s">
        <v>1125</v>
      </c>
      <c r="E130" s="834" t="s">
        <v>805</v>
      </c>
      <c r="F130" s="832" t="s">
        <v>788</v>
      </c>
      <c r="G130" s="832" t="s">
        <v>1039</v>
      </c>
      <c r="H130" s="832" t="s">
        <v>545</v>
      </c>
      <c r="I130" s="832" t="s">
        <v>1040</v>
      </c>
      <c r="J130" s="832" t="s">
        <v>1041</v>
      </c>
      <c r="K130" s="832" t="s">
        <v>1042</v>
      </c>
      <c r="L130" s="835">
        <v>1992.86</v>
      </c>
      <c r="M130" s="835">
        <v>1992.86</v>
      </c>
      <c r="N130" s="832">
        <v>1</v>
      </c>
      <c r="O130" s="836">
        <v>0.5</v>
      </c>
      <c r="P130" s="835">
        <v>1992.86</v>
      </c>
      <c r="Q130" s="837">
        <v>1</v>
      </c>
      <c r="R130" s="832">
        <v>1</v>
      </c>
      <c r="S130" s="837">
        <v>1</v>
      </c>
      <c r="T130" s="836">
        <v>0.5</v>
      </c>
      <c r="U130" s="838">
        <v>1</v>
      </c>
    </row>
    <row r="131" spans="1:21" ht="14.4" customHeight="1" x14ac:dyDescent="0.3">
      <c r="A131" s="831">
        <v>22</v>
      </c>
      <c r="B131" s="832" t="s">
        <v>787</v>
      </c>
      <c r="C131" s="832" t="s">
        <v>791</v>
      </c>
      <c r="D131" s="833" t="s">
        <v>1125</v>
      </c>
      <c r="E131" s="834" t="s">
        <v>805</v>
      </c>
      <c r="F131" s="832" t="s">
        <v>788</v>
      </c>
      <c r="G131" s="832" t="s">
        <v>1032</v>
      </c>
      <c r="H131" s="832" t="s">
        <v>545</v>
      </c>
      <c r="I131" s="832" t="s">
        <v>1033</v>
      </c>
      <c r="J131" s="832" t="s">
        <v>1034</v>
      </c>
      <c r="K131" s="832" t="s">
        <v>1035</v>
      </c>
      <c r="L131" s="835">
        <v>95.57</v>
      </c>
      <c r="M131" s="835">
        <v>95.57</v>
      </c>
      <c r="N131" s="832">
        <v>1</v>
      </c>
      <c r="O131" s="836">
        <v>1</v>
      </c>
      <c r="P131" s="835"/>
      <c r="Q131" s="837">
        <v>0</v>
      </c>
      <c r="R131" s="832"/>
      <c r="S131" s="837">
        <v>0</v>
      </c>
      <c r="T131" s="836"/>
      <c r="U131" s="838">
        <v>0</v>
      </c>
    </row>
    <row r="132" spans="1:21" ht="14.4" customHeight="1" x14ac:dyDescent="0.3">
      <c r="A132" s="831">
        <v>22</v>
      </c>
      <c r="B132" s="832" t="s">
        <v>787</v>
      </c>
      <c r="C132" s="832" t="s">
        <v>791</v>
      </c>
      <c r="D132" s="833" t="s">
        <v>1125</v>
      </c>
      <c r="E132" s="834" t="s">
        <v>805</v>
      </c>
      <c r="F132" s="832" t="s">
        <v>788</v>
      </c>
      <c r="G132" s="832" t="s">
        <v>1043</v>
      </c>
      <c r="H132" s="832" t="s">
        <v>545</v>
      </c>
      <c r="I132" s="832" t="s">
        <v>1044</v>
      </c>
      <c r="J132" s="832" t="s">
        <v>1045</v>
      </c>
      <c r="K132" s="832" t="s">
        <v>996</v>
      </c>
      <c r="L132" s="835">
        <v>111.72</v>
      </c>
      <c r="M132" s="835">
        <v>111.72</v>
      </c>
      <c r="N132" s="832">
        <v>1</v>
      </c>
      <c r="O132" s="836">
        <v>0.5</v>
      </c>
      <c r="P132" s="835">
        <v>111.72</v>
      </c>
      <c r="Q132" s="837">
        <v>1</v>
      </c>
      <c r="R132" s="832">
        <v>1</v>
      </c>
      <c r="S132" s="837">
        <v>1</v>
      </c>
      <c r="T132" s="836">
        <v>0.5</v>
      </c>
      <c r="U132" s="838">
        <v>1</v>
      </c>
    </row>
    <row r="133" spans="1:21" ht="14.4" customHeight="1" x14ac:dyDescent="0.3">
      <c r="A133" s="831">
        <v>22</v>
      </c>
      <c r="B133" s="832" t="s">
        <v>787</v>
      </c>
      <c r="C133" s="832" t="s">
        <v>791</v>
      </c>
      <c r="D133" s="833" t="s">
        <v>1125</v>
      </c>
      <c r="E133" s="834" t="s">
        <v>805</v>
      </c>
      <c r="F133" s="832" t="s">
        <v>788</v>
      </c>
      <c r="G133" s="832" t="s">
        <v>1043</v>
      </c>
      <c r="H133" s="832" t="s">
        <v>545</v>
      </c>
      <c r="I133" s="832" t="s">
        <v>1046</v>
      </c>
      <c r="J133" s="832" t="s">
        <v>1047</v>
      </c>
      <c r="K133" s="832" t="s">
        <v>1048</v>
      </c>
      <c r="L133" s="835">
        <v>167.58</v>
      </c>
      <c r="M133" s="835">
        <v>167.58</v>
      </c>
      <c r="N133" s="832">
        <v>1</v>
      </c>
      <c r="O133" s="836">
        <v>1</v>
      </c>
      <c r="P133" s="835">
        <v>167.58</v>
      </c>
      <c r="Q133" s="837">
        <v>1</v>
      </c>
      <c r="R133" s="832">
        <v>1</v>
      </c>
      <c r="S133" s="837">
        <v>1</v>
      </c>
      <c r="T133" s="836">
        <v>1</v>
      </c>
      <c r="U133" s="838">
        <v>1</v>
      </c>
    </row>
    <row r="134" spans="1:21" ht="14.4" customHeight="1" x14ac:dyDescent="0.3">
      <c r="A134" s="831">
        <v>22</v>
      </c>
      <c r="B134" s="832" t="s">
        <v>787</v>
      </c>
      <c r="C134" s="832" t="s">
        <v>791</v>
      </c>
      <c r="D134" s="833" t="s">
        <v>1125</v>
      </c>
      <c r="E134" s="834" t="s">
        <v>805</v>
      </c>
      <c r="F134" s="832" t="s">
        <v>788</v>
      </c>
      <c r="G134" s="832" t="s">
        <v>1049</v>
      </c>
      <c r="H134" s="832" t="s">
        <v>545</v>
      </c>
      <c r="I134" s="832" t="s">
        <v>1050</v>
      </c>
      <c r="J134" s="832" t="s">
        <v>1051</v>
      </c>
      <c r="K134" s="832" t="s">
        <v>1052</v>
      </c>
      <c r="L134" s="835">
        <v>38.5</v>
      </c>
      <c r="M134" s="835">
        <v>38.5</v>
      </c>
      <c r="N134" s="832">
        <v>1</v>
      </c>
      <c r="O134" s="836">
        <v>0.5</v>
      </c>
      <c r="P134" s="835">
        <v>38.5</v>
      </c>
      <c r="Q134" s="837">
        <v>1</v>
      </c>
      <c r="R134" s="832">
        <v>1</v>
      </c>
      <c r="S134" s="837">
        <v>1</v>
      </c>
      <c r="T134" s="836">
        <v>0.5</v>
      </c>
      <c r="U134" s="838">
        <v>1</v>
      </c>
    </row>
    <row r="135" spans="1:21" ht="14.4" customHeight="1" x14ac:dyDescent="0.3">
      <c r="A135" s="831">
        <v>22</v>
      </c>
      <c r="B135" s="832" t="s">
        <v>787</v>
      </c>
      <c r="C135" s="832" t="s">
        <v>791</v>
      </c>
      <c r="D135" s="833" t="s">
        <v>1125</v>
      </c>
      <c r="E135" s="834" t="s">
        <v>805</v>
      </c>
      <c r="F135" s="832" t="s">
        <v>788</v>
      </c>
      <c r="G135" s="832" t="s">
        <v>979</v>
      </c>
      <c r="H135" s="832" t="s">
        <v>545</v>
      </c>
      <c r="I135" s="832" t="s">
        <v>1053</v>
      </c>
      <c r="J135" s="832" t="s">
        <v>1009</v>
      </c>
      <c r="K135" s="832" t="s">
        <v>1054</v>
      </c>
      <c r="L135" s="835">
        <v>39.18</v>
      </c>
      <c r="M135" s="835">
        <v>39.18</v>
      </c>
      <c r="N135" s="832">
        <v>1</v>
      </c>
      <c r="O135" s="836">
        <v>1</v>
      </c>
      <c r="P135" s="835">
        <v>39.18</v>
      </c>
      <c r="Q135" s="837">
        <v>1</v>
      </c>
      <c r="R135" s="832">
        <v>1</v>
      </c>
      <c r="S135" s="837">
        <v>1</v>
      </c>
      <c r="T135" s="836">
        <v>1</v>
      </c>
      <c r="U135" s="838">
        <v>1</v>
      </c>
    </row>
    <row r="136" spans="1:21" ht="14.4" customHeight="1" x14ac:dyDescent="0.3">
      <c r="A136" s="831">
        <v>22</v>
      </c>
      <c r="B136" s="832" t="s">
        <v>787</v>
      </c>
      <c r="C136" s="832" t="s">
        <v>791</v>
      </c>
      <c r="D136" s="833" t="s">
        <v>1125</v>
      </c>
      <c r="E136" s="834" t="s">
        <v>805</v>
      </c>
      <c r="F136" s="832" t="s">
        <v>788</v>
      </c>
      <c r="G136" s="832" t="s">
        <v>1055</v>
      </c>
      <c r="H136" s="832" t="s">
        <v>580</v>
      </c>
      <c r="I136" s="832" t="s">
        <v>1056</v>
      </c>
      <c r="J136" s="832" t="s">
        <v>1057</v>
      </c>
      <c r="K136" s="832" t="s">
        <v>1058</v>
      </c>
      <c r="L136" s="835">
        <v>490.89</v>
      </c>
      <c r="M136" s="835">
        <v>490.89</v>
      </c>
      <c r="N136" s="832">
        <v>1</v>
      </c>
      <c r="O136" s="836">
        <v>1</v>
      </c>
      <c r="P136" s="835">
        <v>490.89</v>
      </c>
      <c r="Q136" s="837">
        <v>1</v>
      </c>
      <c r="R136" s="832">
        <v>1</v>
      </c>
      <c r="S136" s="837">
        <v>1</v>
      </c>
      <c r="T136" s="836">
        <v>1</v>
      </c>
      <c r="U136" s="838">
        <v>1</v>
      </c>
    </row>
    <row r="137" spans="1:21" ht="14.4" customHeight="1" x14ac:dyDescent="0.3">
      <c r="A137" s="831">
        <v>22</v>
      </c>
      <c r="B137" s="832" t="s">
        <v>787</v>
      </c>
      <c r="C137" s="832" t="s">
        <v>791</v>
      </c>
      <c r="D137" s="833" t="s">
        <v>1125</v>
      </c>
      <c r="E137" s="834" t="s">
        <v>805</v>
      </c>
      <c r="F137" s="832" t="s">
        <v>788</v>
      </c>
      <c r="G137" s="832" t="s">
        <v>838</v>
      </c>
      <c r="H137" s="832" t="s">
        <v>545</v>
      </c>
      <c r="I137" s="832" t="s">
        <v>1059</v>
      </c>
      <c r="J137" s="832" t="s">
        <v>1060</v>
      </c>
      <c r="K137" s="832" t="s">
        <v>1061</v>
      </c>
      <c r="L137" s="835">
        <v>112.87</v>
      </c>
      <c r="M137" s="835">
        <v>112.87</v>
      </c>
      <c r="N137" s="832">
        <v>1</v>
      </c>
      <c r="O137" s="836">
        <v>0.5</v>
      </c>
      <c r="P137" s="835">
        <v>112.87</v>
      </c>
      <c r="Q137" s="837">
        <v>1</v>
      </c>
      <c r="R137" s="832">
        <v>1</v>
      </c>
      <c r="S137" s="837">
        <v>1</v>
      </c>
      <c r="T137" s="836">
        <v>0.5</v>
      </c>
      <c r="U137" s="838">
        <v>1</v>
      </c>
    </row>
    <row r="138" spans="1:21" ht="14.4" customHeight="1" x14ac:dyDescent="0.3">
      <c r="A138" s="831">
        <v>22</v>
      </c>
      <c r="B138" s="832" t="s">
        <v>787</v>
      </c>
      <c r="C138" s="832" t="s">
        <v>791</v>
      </c>
      <c r="D138" s="833" t="s">
        <v>1125</v>
      </c>
      <c r="E138" s="834" t="s">
        <v>805</v>
      </c>
      <c r="F138" s="832" t="s">
        <v>788</v>
      </c>
      <c r="G138" s="832" t="s">
        <v>845</v>
      </c>
      <c r="H138" s="832" t="s">
        <v>580</v>
      </c>
      <c r="I138" s="832" t="s">
        <v>846</v>
      </c>
      <c r="J138" s="832" t="s">
        <v>847</v>
      </c>
      <c r="K138" s="832" t="s">
        <v>848</v>
      </c>
      <c r="L138" s="835">
        <v>143.09</v>
      </c>
      <c r="M138" s="835">
        <v>143.09</v>
      </c>
      <c r="N138" s="832">
        <v>1</v>
      </c>
      <c r="O138" s="836">
        <v>1</v>
      </c>
      <c r="P138" s="835">
        <v>143.09</v>
      </c>
      <c r="Q138" s="837">
        <v>1</v>
      </c>
      <c r="R138" s="832">
        <v>1</v>
      </c>
      <c r="S138" s="837">
        <v>1</v>
      </c>
      <c r="T138" s="836">
        <v>1</v>
      </c>
      <c r="U138" s="838">
        <v>1</v>
      </c>
    </row>
    <row r="139" spans="1:21" ht="14.4" customHeight="1" x14ac:dyDescent="0.3">
      <c r="A139" s="831">
        <v>22</v>
      </c>
      <c r="B139" s="832" t="s">
        <v>787</v>
      </c>
      <c r="C139" s="832" t="s">
        <v>791</v>
      </c>
      <c r="D139" s="833" t="s">
        <v>1125</v>
      </c>
      <c r="E139" s="834" t="s">
        <v>805</v>
      </c>
      <c r="F139" s="832" t="s">
        <v>788</v>
      </c>
      <c r="G139" s="832" t="s">
        <v>1062</v>
      </c>
      <c r="H139" s="832" t="s">
        <v>545</v>
      </c>
      <c r="I139" s="832" t="s">
        <v>1063</v>
      </c>
      <c r="J139" s="832" t="s">
        <v>1064</v>
      </c>
      <c r="K139" s="832" t="s">
        <v>1065</v>
      </c>
      <c r="L139" s="835">
        <v>61.97</v>
      </c>
      <c r="M139" s="835">
        <v>61.97</v>
      </c>
      <c r="N139" s="832">
        <v>1</v>
      </c>
      <c r="O139" s="836">
        <v>1</v>
      </c>
      <c r="P139" s="835">
        <v>61.97</v>
      </c>
      <c r="Q139" s="837">
        <v>1</v>
      </c>
      <c r="R139" s="832">
        <v>1</v>
      </c>
      <c r="S139" s="837">
        <v>1</v>
      </c>
      <c r="T139" s="836">
        <v>1</v>
      </c>
      <c r="U139" s="838">
        <v>1</v>
      </c>
    </row>
    <row r="140" spans="1:21" ht="14.4" customHeight="1" x14ac:dyDescent="0.3">
      <c r="A140" s="831">
        <v>22</v>
      </c>
      <c r="B140" s="832" t="s">
        <v>787</v>
      </c>
      <c r="C140" s="832" t="s">
        <v>791</v>
      </c>
      <c r="D140" s="833" t="s">
        <v>1125</v>
      </c>
      <c r="E140" s="834" t="s">
        <v>805</v>
      </c>
      <c r="F140" s="832" t="s">
        <v>788</v>
      </c>
      <c r="G140" s="832" t="s">
        <v>1062</v>
      </c>
      <c r="H140" s="832" t="s">
        <v>545</v>
      </c>
      <c r="I140" s="832" t="s">
        <v>1066</v>
      </c>
      <c r="J140" s="832" t="s">
        <v>1064</v>
      </c>
      <c r="K140" s="832" t="s">
        <v>1067</v>
      </c>
      <c r="L140" s="835">
        <v>61.97</v>
      </c>
      <c r="M140" s="835">
        <v>61.97</v>
      </c>
      <c r="N140" s="832">
        <v>1</v>
      </c>
      <c r="O140" s="836">
        <v>1</v>
      </c>
      <c r="P140" s="835">
        <v>61.97</v>
      </c>
      <c r="Q140" s="837">
        <v>1</v>
      </c>
      <c r="R140" s="832">
        <v>1</v>
      </c>
      <c r="S140" s="837">
        <v>1</v>
      </c>
      <c r="T140" s="836">
        <v>1</v>
      </c>
      <c r="U140" s="838">
        <v>1</v>
      </c>
    </row>
    <row r="141" spans="1:21" ht="14.4" customHeight="1" x14ac:dyDescent="0.3">
      <c r="A141" s="831">
        <v>22</v>
      </c>
      <c r="B141" s="832" t="s">
        <v>787</v>
      </c>
      <c r="C141" s="832" t="s">
        <v>791</v>
      </c>
      <c r="D141" s="833" t="s">
        <v>1125</v>
      </c>
      <c r="E141" s="834" t="s">
        <v>805</v>
      </c>
      <c r="F141" s="832" t="s">
        <v>788</v>
      </c>
      <c r="G141" s="832" t="s">
        <v>1012</v>
      </c>
      <c r="H141" s="832" t="s">
        <v>545</v>
      </c>
      <c r="I141" s="832" t="s">
        <v>1068</v>
      </c>
      <c r="J141" s="832" t="s">
        <v>1069</v>
      </c>
      <c r="K141" s="832" t="s">
        <v>1070</v>
      </c>
      <c r="L141" s="835">
        <v>311.02</v>
      </c>
      <c r="M141" s="835">
        <v>311.02</v>
      </c>
      <c r="N141" s="832">
        <v>1</v>
      </c>
      <c r="O141" s="836">
        <v>0.5</v>
      </c>
      <c r="P141" s="835"/>
      <c r="Q141" s="837">
        <v>0</v>
      </c>
      <c r="R141" s="832"/>
      <c r="S141" s="837">
        <v>0</v>
      </c>
      <c r="T141" s="836"/>
      <c r="U141" s="838">
        <v>0</v>
      </c>
    </row>
    <row r="142" spans="1:21" ht="14.4" customHeight="1" x14ac:dyDescent="0.3">
      <c r="A142" s="831">
        <v>22</v>
      </c>
      <c r="B142" s="832" t="s">
        <v>787</v>
      </c>
      <c r="C142" s="832" t="s">
        <v>791</v>
      </c>
      <c r="D142" s="833" t="s">
        <v>1125</v>
      </c>
      <c r="E142" s="834" t="s">
        <v>805</v>
      </c>
      <c r="F142" s="832" t="s">
        <v>788</v>
      </c>
      <c r="G142" s="832" t="s">
        <v>1071</v>
      </c>
      <c r="H142" s="832" t="s">
        <v>545</v>
      </c>
      <c r="I142" s="832" t="s">
        <v>1072</v>
      </c>
      <c r="J142" s="832" t="s">
        <v>1073</v>
      </c>
      <c r="K142" s="832" t="s">
        <v>860</v>
      </c>
      <c r="L142" s="835">
        <v>184.74</v>
      </c>
      <c r="M142" s="835">
        <v>184.74</v>
      </c>
      <c r="N142" s="832">
        <v>1</v>
      </c>
      <c r="O142" s="836">
        <v>0.5</v>
      </c>
      <c r="P142" s="835"/>
      <c r="Q142" s="837">
        <v>0</v>
      </c>
      <c r="R142" s="832"/>
      <c r="S142" s="837">
        <v>0</v>
      </c>
      <c r="T142" s="836"/>
      <c r="U142" s="838">
        <v>0</v>
      </c>
    </row>
    <row r="143" spans="1:21" ht="14.4" customHeight="1" x14ac:dyDescent="0.3">
      <c r="A143" s="831">
        <v>22</v>
      </c>
      <c r="B143" s="832" t="s">
        <v>787</v>
      </c>
      <c r="C143" s="832" t="s">
        <v>791</v>
      </c>
      <c r="D143" s="833" t="s">
        <v>1125</v>
      </c>
      <c r="E143" s="834" t="s">
        <v>805</v>
      </c>
      <c r="F143" s="832" t="s">
        <v>788</v>
      </c>
      <c r="G143" s="832" t="s">
        <v>864</v>
      </c>
      <c r="H143" s="832" t="s">
        <v>545</v>
      </c>
      <c r="I143" s="832" t="s">
        <v>968</v>
      </c>
      <c r="J143" s="832" t="s">
        <v>969</v>
      </c>
      <c r="K143" s="832" t="s">
        <v>970</v>
      </c>
      <c r="L143" s="835">
        <v>0</v>
      </c>
      <c r="M143" s="835">
        <v>0</v>
      </c>
      <c r="N143" s="832">
        <v>1</v>
      </c>
      <c r="O143" s="836">
        <v>1</v>
      </c>
      <c r="P143" s="835">
        <v>0</v>
      </c>
      <c r="Q143" s="837"/>
      <c r="R143" s="832">
        <v>1</v>
      </c>
      <c r="S143" s="837">
        <v>1</v>
      </c>
      <c r="T143" s="836">
        <v>1</v>
      </c>
      <c r="U143" s="838">
        <v>1</v>
      </c>
    </row>
    <row r="144" spans="1:21" ht="14.4" customHeight="1" x14ac:dyDescent="0.3">
      <c r="A144" s="831">
        <v>22</v>
      </c>
      <c r="B144" s="832" t="s">
        <v>787</v>
      </c>
      <c r="C144" s="832" t="s">
        <v>791</v>
      </c>
      <c r="D144" s="833" t="s">
        <v>1125</v>
      </c>
      <c r="E144" s="834" t="s">
        <v>805</v>
      </c>
      <c r="F144" s="832" t="s">
        <v>788</v>
      </c>
      <c r="G144" s="832" t="s">
        <v>865</v>
      </c>
      <c r="H144" s="832" t="s">
        <v>580</v>
      </c>
      <c r="I144" s="832" t="s">
        <v>866</v>
      </c>
      <c r="J144" s="832" t="s">
        <v>767</v>
      </c>
      <c r="K144" s="832" t="s">
        <v>867</v>
      </c>
      <c r="L144" s="835">
        <v>74.08</v>
      </c>
      <c r="M144" s="835">
        <v>222.24</v>
      </c>
      <c r="N144" s="832">
        <v>3</v>
      </c>
      <c r="O144" s="836">
        <v>3</v>
      </c>
      <c r="P144" s="835"/>
      <c r="Q144" s="837">
        <v>0</v>
      </c>
      <c r="R144" s="832"/>
      <c r="S144" s="837">
        <v>0</v>
      </c>
      <c r="T144" s="836"/>
      <c r="U144" s="838">
        <v>0</v>
      </c>
    </row>
    <row r="145" spans="1:21" ht="14.4" customHeight="1" x14ac:dyDescent="0.3">
      <c r="A145" s="831">
        <v>22</v>
      </c>
      <c r="B145" s="832" t="s">
        <v>787</v>
      </c>
      <c r="C145" s="832" t="s">
        <v>791</v>
      </c>
      <c r="D145" s="833" t="s">
        <v>1125</v>
      </c>
      <c r="E145" s="834" t="s">
        <v>805</v>
      </c>
      <c r="F145" s="832" t="s">
        <v>788</v>
      </c>
      <c r="G145" s="832" t="s">
        <v>865</v>
      </c>
      <c r="H145" s="832" t="s">
        <v>580</v>
      </c>
      <c r="I145" s="832" t="s">
        <v>868</v>
      </c>
      <c r="J145" s="832" t="s">
        <v>767</v>
      </c>
      <c r="K145" s="832" t="s">
        <v>869</v>
      </c>
      <c r="L145" s="835">
        <v>94.28</v>
      </c>
      <c r="M145" s="835">
        <v>377.12</v>
      </c>
      <c r="N145" s="832">
        <v>4</v>
      </c>
      <c r="O145" s="836">
        <v>3.5</v>
      </c>
      <c r="P145" s="835">
        <v>282.84000000000003</v>
      </c>
      <c r="Q145" s="837">
        <v>0.75000000000000011</v>
      </c>
      <c r="R145" s="832">
        <v>3</v>
      </c>
      <c r="S145" s="837">
        <v>0.75</v>
      </c>
      <c r="T145" s="836">
        <v>2.5</v>
      </c>
      <c r="U145" s="838">
        <v>0.7142857142857143</v>
      </c>
    </row>
    <row r="146" spans="1:21" ht="14.4" customHeight="1" x14ac:dyDescent="0.3">
      <c r="A146" s="831">
        <v>22</v>
      </c>
      <c r="B146" s="832" t="s">
        <v>787</v>
      </c>
      <c r="C146" s="832" t="s">
        <v>791</v>
      </c>
      <c r="D146" s="833" t="s">
        <v>1125</v>
      </c>
      <c r="E146" s="834" t="s">
        <v>805</v>
      </c>
      <c r="F146" s="832" t="s">
        <v>788</v>
      </c>
      <c r="G146" s="832" t="s">
        <v>865</v>
      </c>
      <c r="H146" s="832" t="s">
        <v>545</v>
      </c>
      <c r="I146" s="832" t="s">
        <v>870</v>
      </c>
      <c r="J146" s="832" t="s">
        <v>767</v>
      </c>
      <c r="K146" s="832" t="s">
        <v>871</v>
      </c>
      <c r="L146" s="835">
        <v>168.36</v>
      </c>
      <c r="M146" s="835">
        <v>673.44</v>
      </c>
      <c r="N146" s="832">
        <v>4</v>
      </c>
      <c r="O146" s="836">
        <v>3.5</v>
      </c>
      <c r="P146" s="835">
        <v>673.44</v>
      </c>
      <c r="Q146" s="837">
        <v>1</v>
      </c>
      <c r="R146" s="832">
        <v>4</v>
      </c>
      <c r="S146" s="837">
        <v>1</v>
      </c>
      <c r="T146" s="836">
        <v>3.5</v>
      </c>
      <c r="U146" s="838">
        <v>1</v>
      </c>
    </row>
    <row r="147" spans="1:21" ht="14.4" customHeight="1" x14ac:dyDescent="0.3">
      <c r="A147" s="831">
        <v>22</v>
      </c>
      <c r="B147" s="832" t="s">
        <v>787</v>
      </c>
      <c r="C147" s="832" t="s">
        <v>791</v>
      </c>
      <c r="D147" s="833" t="s">
        <v>1125</v>
      </c>
      <c r="E147" s="834" t="s">
        <v>805</v>
      </c>
      <c r="F147" s="832" t="s">
        <v>788</v>
      </c>
      <c r="G147" s="832" t="s">
        <v>865</v>
      </c>
      <c r="H147" s="832" t="s">
        <v>580</v>
      </c>
      <c r="I147" s="832" t="s">
        <v>872</v>
      </c>
      <c r="J147" s="832" t="s">
        <v>767</v>
      </c>
      <c r="K147" s="832" t="s">
        <v>873</v>
      </c>
      <c r="L147" s="835">
        <v>115.33</v>
      </c>
      <c r="M147" s="835">
        <v>691.98</v>
      </c>
      <c r="N147" s="832">
        <v>6</v>
      </c>
      <c r="O147" s="836">
        <v>5.5</v>
      </c>
      <c r="P147" s="835">
        <v>115.33</v>
      </c>
      <c r="Q147" s="837">
        <v>0.16666666666666666</v>
      </c>
      <c r="R147" s="832">
        <v>1</v>
      </c>
      <c r="S147" s="837">
        <v>0.16666666666666666</v>
      </c>
      <c r="T147" s="836">
        <v>1</v>
      </c>
      <c r="U147" s="838">
        <v>0.18181818181818182</v>
      </c>
    </row>
    <row r="148" spans="1:21" ht="14.4" customHeight="1" x14ac:dyDescent="0.3">
      <c r="A148" s="831">
        <v>22</v>
      </c>
      <c r="B148" s="832" t="s">
        <v>787</v>
      </c>
      <c r="C148" s="832" t="s">
        <v>791</v>
      </c>
      <c r="D148" s="833" t="s">
        <v>1125</v>
      </c>
      <c r="E148" s="834" t="s">
        <v>805</v>
      </c>
      <c r="F148" s="832" t="s">
        <v>788</v>
      </c>
      <c r="G148" s="832" t="s">
        <v>865</v>
      </c>
      <c r="H148" s="832" t="s">
        <v>580</v>
      </c>
      <c r="I148" s="832" t="s">
        <v>874</v>
      </c>
      <c r="J148" s="832" t="s">
        <v>764</v>
      </c>
      <c r="K148" s="832" t="s">
        <v>875</v>
      </c>
      <c r="L148" s="835">
        <v>105.23</v>
      </c>
      <c r="M148" s="835">
        <v>1788.9099999999999</v>
      </c>
      <c r="N148" s="832">
        <v>17</v>
      </c>
      <c r="O148" s="836">
        <v>15</v>
      </c>
      <c r="P148" s="835">
        <v>526.15</v>
      </c>
      <c r="Q148" s="837">
        <v>0.29411764705882354</v>
      </c>
      <c r="R148" s="832">
        <v>5</v>
      </c>
      <c r="S148" s="837">
        <v>0.29411764705882354</v>
      </c>
      <c r="T148" s="836">
        <v>5</v>
      </c>
      <c r="U148" s="838">
        <v>0.33333333333333331</v>
      </c>
    </row>
    <row r="149" spans="1:21" ht="14.4" customHeight="1" x14ac:dyDescent="0.3">
      <c r="A149" s="831">
        <v>22</v>
      </c>
      <c r="B149" s="832" t="s">
        <v>787</v>
      </c>
      <c r="C149" s="832" t="s">
        <v>791</v>
      </c>
      <c r="D149" s="833" t="s">
        <v>1125</v>
      </c>
      <c r="E149" s="834" t="s">
        <v>805</v>
      </c>
      <c r="F149" s="832" t="s">
        <v>788</v>
      </c>
      <c r="G149" s="832" t="s">
        <v>865</v>
      </c>
      <c r="H149" s="832" t="s">
        <v>580</v>
      </c>
      <c r="I149" s="832" t="s">
        <v>876</v>
      </c>
      <c r="J149" s="832" t="s">
        <v>764</v>
      </c>
      <c r="K149" s="832" t="s">
        <v>877</v>
      </c>
      <c r="L149" s="835">
        <v>126.27</v>
      </c>
      <c r="M149" s="835">
        <v>4419.45</v>
      </c>
      <c r="N149" s="832">
        <v>35</v>
      </c>
      <c r="O149" s="836">
        <v>26</v>
      </c>
      <c r="P149" s="835">
        <v>1515.24</v>
      </c>
      <c r="Q149" s="837">
        <v>0.34285714285714286</v>
      </c>
      <c r="R149" s="832">
        <v>12</v>
      </c>
      <c r="S149" s="837">
        <v>0.34285714285714286</v>
      </c>
      <c r="T149" s="836">
        <v>10</v>
      </c>
      <c r="U149" s="838">
        <v>0.38461538461538464</v>
      </c>
    </row>
    <row r="150" spans="1:21" ht="14.4" customHeight="1" x14ac:dyDescent="0.3">
      <c r="A150" s="831">
        <v>22</v>
      </c>
      <c r="B150" s="832" t="s">
        <v>787</v>
      </c>
      <c r="C150" s="832" t="s">
        <v>791</v>
      </c>
      <c r="D150" s="833" t="s">
        <v>1125</v>
      </c>
      <c r="E150" s="834" t="s">
        <v>805</v>
      </c>
      <c r="F150" s="832" t="s">
        <v>788</v>
      </c>
      <c r="G150" s="832" t="s">
        <v>865</v>
      </c>
      <c r="H150" s="832" t="s">
        <v>580</v>
      </c>
      <c r="I150" s="832" t="s">
        <v>878</v>
      </c>
      <c r="J150" s="832" t="s">
        <v>764</v>
      </c>
      <c r="K150" s="832" t="s">
        <v>879</v>
      </c>
      <c r="L150" s="835">
        <v>63.14</v>
      </c>
      <c r="M150" s="835">
        <v>252.56</v>
      </c>
      <c r="N150" s="832">
        <v>4</v>
      </c>
      <c r="O150" s="836">
        <v>3</v>
      </c>
      <c r="P150" s="835">
        <v>126.28</v>
      </c>
      <c r="Q150" s="837">
        <v>0.5</v>
      </c>
      <c r="R150" s="832">
        <v>2</v>
      </c>
      <c r="S150" s="837">
        <v>0.5</v>
      </c>
      <c r="T150" s="836">
        <v>2</v>
      </c>
      <c r="U150" s="838">
        <v>0.66666666666666663</v>
      </c>
    </row>
    <row r="151" spans="1:21" ht="14.4" customHeight="1" x14ac:dyDescent="0.3">
      <c r="A151" s="831">
        <v>22</v>
      </c>
      <c r="B151" s="832" t="s">
        <v>787</v>
      </c>
      <c r="C151" s="832" t="s">
        <v>791</v>
      </c>
      <c r="D151" s="833" t="s">
        <v>1125</v>
      </c>
      <c r="E151" s="834" t="s">
        <v>805</v>
      </c>
      <c r="F151" s="832" t="s">
        <v>788</v>
      </c>
      <c r="G151" s="832" t="s">
        <v>865</v>
      </c>
      <c r="H151" s="832" t="s">
        <v>580</v>
      </c>
      <c r="I151" s="832" t="s">
        <v>880</v>
      </c>
      <c r="J151" s="832" t="s">
        <v>764</v>
      </c>
      <c r="K151" s="832" t="s">
        <v>881</v>
      </c>
      <c r="L151" s="835">
        <v>84.18</v>
      </c>
      <c r="M151" s="835">
        <v>3283.0200000000004</v>
      </c>
      <c r="N151" s="832">
        <v>39</v>
      </c>
      <c r="O151" s="836">
        <v>28</v>
      </c>
      <c r="P151" s="835">
        <v>1262.7000000000005</v>
      </c>
      <c r="Q151" s="837">
        <v>0.38461538461538469</v>
      </c>
      <c r="R151" s="832">
        <v>15</v>
      </c>
      <c r="S151" s="837">
        <v>0.38461538461538464</v>
      </c>
      <c r="T151" s="836">
        <v>12.5</v>
      </c>
      <c r="U151" s="838">
        <v>0.44642857142857145</v>
      </c>
    </row>
    <row r="152" spans="1:21" ht="14.4" customHeight="1" x14ac:dyDescent="0.3">
      <c r="A152" s="831">
        <v>22</v>
      </c>
      <c r="B152" s="832" t="s">
        <v>787</v>
      </c>
      <c r="C152" s="832" t="s">
        <v>791</v>
      </c>
      <c r="D152" s="833" t="s">
        <v>1125</v>
      </c>
      <c r="E152" s="834" t="s">
        <v>805</v>
      </c>
      <c r="F152" s="832" t="s">
        <v>788</v>
      </c>
      <c r="G152" s="832" t="s">
        <v>865</v>
      </c>
      <c r="H152" s="832" t="s">
        <v>580</v>
      </c>
      <c r="I152" s="832" t="s">
        <v>882</v>
      </c>
      <c r="J152" s="832" t="s">
        <v>767</v>
      </c>
      <c r="K152" s="832" t="s">
        <v>883</v>
      </c>
      <c r="L152" s="835">
        <v>63.14</v>
      </c>
      <c r="M152" s="835">
        <v>252.56</v>
      </c>
      <c r="N152" s="832">
        <v>4</v>
      </c>
      <c r="O152" s="836">
        <v>3.5</v>
      </c>
      <c r="P152" s="835">
        <v>126.28</v>
      </c>
      <c r="Q152" s="837">
        <v>0.5</v>
      </c>
      <c r="R152" s="832">
        <v>2</v>
      </c>
      <c r="S152" s="837">
        <v>0.5</v>
      </c>
      <c r="T152" s="836">
        <v>1.5</v>
      </c>
      <c r="U152" s="838">
        <v>0.42857142857142855</v>
      </c>
    </row>
    <row r="153" spans="1:21" ht="14.4" customHeight="1" x14ac:dyDescent="0.3">
      <c r="A153" s="831">
        <v>22</v>
      </c>
      <c r="B153" s="832" t="s">
        <v>787</v>
      </c>
      <c r="C153" s="832" t="s">
        <v>791</v>
      </c>
      <c r="D153" s="833" t="s">
        <v>1125</v>
      </c>
      <c r="E153" s="834" t="s">
        <v>805</v>
      </c>
      <c r="F153" s="832" t="s">
        <v>788</v>
      </c>
      <c r="G153" s="832" t="s">
        <v>865</v>
      </c>
      <c r="H153" s="832" t="s">
        <v>545</v>
      </c>
      <c r="I153" s="832" t="s">
        <v>884</v>
      </c>
      <c r="J153" s="832" t="s">
        <v>767</v>
      </c>
      <c r="K153" s="832" t="s">
        <v>885</v>
      </c>
      <c r="L153" s="835">
        <v>105.23</v>
      </c>
      <c r="M153" s="835">
        <v>210.46</v>
      </c>
      <c r="N153" s="832">
        <v>2</v>
      </c>
      <c r="O153" s="836">
        <v>1.5</v>
      </c>
      <c r="P153" s="835">
        <v>105.23</v>
      </c>
      <c r="Q153" s="837">
        <v>0.5</v>
      </c>
      <c r="R153" s="832">
        <v>1</v>
      </c>
      <c r="S153" s="837">
        <v>0.5</v>
      </c>
      <c r="T153" s="836">
        <v>0.5</v>
      </c>
      <c r="U153" s="838">
        <v>0.33333333333333331</v>
      </c>
    </row>
    <row r="154" spans="1:21" ht="14.4" customHeight="1" x14ac:dyDescent="0.3">
      <c r="A154" s="831">
        <v>22</v>
      </c>
      <c r="B154" s="832" t="s">
        <v>787</v>
      </c>
      <c r="C154" s="832" t="s">
        <v>791</v>
      </c>
      <c r="D154" s="833" t="s">
        <v>1125</v>
      </c>
      <c r="E154" s="834" t="s">
        <v>805</v>
      </c>
      <c r="F154" s="832" t="s">
        <v>788</v>
      </c>
      <c r="G154" s="832" t="s">
        <v>865</v>
      </c>
      <c r="H154" s="832" t="s">
        <v>580</v>
      </c>
      <c r="I154" s="832" t="s">
        <v>766</v>
      </c>
      <c r="J154" s="832" t="s">
        <v>767</v>
      </c>
      <c r="K154" s="832" t="s">
        <v>768</v>
      </c>
      <c r="L154" s="835">
        <v>49.08</v>
      </c>
      <c r="M154" s="835">
        <v>147.24</v>
      </c>
      <c r="N154" s="832">
        <v>3</v>
      </c>
      <c r="O154" s="836">
        <v>2</v>
      </c>
      <c r="P154" s="835">
        <v>49.08</v>
      </c>
      <c r="Q154" s="837">
        <v>0.33333333333333331</v>
      </c>
      <c r="R154" s="832">
        <v>1</v>
      </c>
      <c r="S154" s="837">
        <v>0.33333333333333331</v>
      </c>
      <c r="T154" s="836">
        <v>0.5</v>
      </c>
      <c r="U154" s="838">
        <v>0.25</v>
      </c>
    </row>
    <row r="155" spans="1:21" ht="14.4" customHeight="1" x14ac:dyDescent="0.3">
      <c r="A155" s="831">
        <v>22</v>
      </c>
      <c r="B155" s="832" t="s">
        <v>787</v>
      </c>
      <c r="C155" s="832" t="s">
        <v>791</v>
      </c>
      <c r="D155" s="833" t="s">
        <v>1125</v>
      </c>
      <c r="E155" s="834" t="s">
        <v>805</v>
      </c>
      <c r="F155" s="832" t="s">
        <v>788</v>
      </c>
      <c r="G155" s="832" t="s">
        <v>865</v>
      </c>
      <c r="H155" s="832" t="s">
        <v>580</v>
      </c>
      <c r="I155" s="832" t="s">
        <v>886</v>
      </c>
      <c r="J155" s="832" t="s">
        <v>767</v>
      </c>
      <c r="K155" s="832" t="s">
        <v>887</v>
      </c>
      <c r="L155" s="835">
        <v>126.27</v>
      </c>
      <c r="M155" s="835">
        <v>883.89</v>
      </c>
      <c r="N155" s="832">
        <v>7</v>
      </c>
      <c r="O155" s="836">
        <v>7</v>
      </c>
      <c r="P155" s="835">
        <v>378.81</v>
      </c>
      <c r="Q155" s="837">
        <v>0.4285714285714286</v>
      </c>
      <c r="R155" s="832">
        <v>3</v>
      </c>
      <c r="S155" s="837">
        <v>0.42857142857142855</v>
      </c>
      <c r="T155" s="836">
        <v>3</v>
      </c>
      <c r="U155" s="838">
        <v>0.42857142857142855</v>
      </c>
    </row>
    <row r="156" spans="1:21" ht="14.4" customHeight="1" x14ac:dyDescent="0.3">
      <c r="A156" s="831">
        <v>22</v>
      </c>
      <c r="B156" s="832" t="s">
        <v>787</v>
      </c>
      <c r="C156" s="832" t="s">
        <v>791</v>
      </c>
      <c r="D156" s="833" t="s">
        <v>1125</v>
      </c>
      <c r="E156" s="834" t="s">
        <v>805</v>
      </c>
      <c r="F156" s="832" t="s">
        <v>788</v>
      </c>
      <c r="G156" s="832" t="s">
        <v>865</v>
      </c>
      <c r="H156" s="832" t="s">
        <v>545</v>
      </c>
      <c r="I156" s="832" t="s">
        <v>888</v>
      </c>
      <c r="J156" s="832" t="s">
        <v>767</v>
      </c>
      <c r="K156" s="832" t="s">
        <v>889</v>
      </c>
      <c r="L156" s="835">
        <v>84.18</v>
      </c>
      <c r="M156" s="835">
        <v>1431.0600000000004</v>
      </c>
      <c r="N156" s="832">
        <v>17</v>
      </c>
      <c r="O156" s="836">
        <v>13</v>
      </c>
      <c r="P156" s="835">
        <v>925.98000000000025</v>
      </c>
      <c r="Q156" s="837">
        <v>0.6470588235294118</v>
      </c>
      <c r="R156" s="832">
        <v>11</v>
      </c>
      <c r="S156" s="837">
        <v>0.6470588235294118</v>
      </c>
      <c r="T156" s="836">
        <v>8.5</v>
      </c>
      <c r="U156" s="838">
        <v>0.65384615384615385</v>
      </c>
    </row>
    <row r="157" spans="1:21" ht="14.4" customHeight="1" x14ac:dyDescent="0.3">
      <c r="A157" s="831">
        <v>22</v>
      </c>
      <c r="B157" s="832" t="s">
        <v>787</v>
      </c>
      <c r="C157" s="832" t="s">
        <v>791</v>
      </c>
      <c r="D157" s="833" t="s">
        <v>1125</v>
      </c>
      <c r="E157" s="834" t="s">
        <v>805</v>
      </c>
      <c r="F157" s="832" t="s">
        <v>788</v>
      </c>
      <c r="G157" s="832" t="s">
        <v>865</v>
      </c>
      <c r="H157" s="832" t="s">
        <v>580</v>
      </c>
      <c r="I157" s="832" t="s">
        <v>763</v>
      </c>
      <c r="J157" s="832" t="s">
        <v>764</v>
      </c>
      <c r="K157" s="832" t="s">
        <v>765</v>
      </c>
      <c r="L157" s="835">
        <v>49.08</v>
      </c>
      <c r="M157" s="835">
        <v>196.32</v>
      </c>
      <c r="N157" s="832">
        <v>4</v>
      </c>
      <c r="O157" s="836">
        <v>2</v>
      </c>
      <c r="P157" s="835">
        <v>98.16</v>
      </c>
      <c r="Q157" s="837">
        <v>0.5</v>
      </c>
      <c r="R157" s="832">
        <v>2</v>
      </c>
      <c r="S157" s="837">
        <v>0.5</v>
      </c>
      <c r="T157" s="836">
        <v>1</v>
      </c>
      <c r="U157" s="838">
        <v>0.5</v>
      </c>
    </row>
    <row r="158" spans="1:21" ht="14.4" customHeight="1" x14ac:dyDescent="0.3">
      <c r="A158" s="831">
        <v>22</v>
      </c>
      <c r="B158" s="832" t="s">
        <v>787</v>
      </c>
      <c r="C158" s="832" t="s">
        <v>791</v>
      </c>
      <c r="D158" s="833" t="s">
        <v>1125</v>
      </c>
      <c r="E158" s="834" t="s">
        <v>805</v>
      </c>
      <c r="F158" s="832" t="s">
        <v>788</v>
      </c>
      <c r="G158" s="832" t="s">
        <v>890</v>
      </c>
      <c r="H158" s="832" t="s">
        <v>545</v>
      </c>
      <c r="I158" s="832" t="s">
        <v>891</v>
      </c>
      <c r="J158" s="832" t="s">
        <v>892</v>
      </c>
      <c r="K158" s="832" t="s">
        <v>893</v>
      </c>
      <c r="L158" s="835">
        <v>0</v>
      </c>
      <c r="M158" s="835">
        <v>0</v>
      </c>
      <c r="N158" s="832">
        <v>8</v>
      </c>
      <c r="O158" s="836">
        <v>6</v>
      </c>
      <c r="P158" s="835">
        <v>0</v>
      </c>
      <c r="Q158" s="837"/>
      <c r="R158" s="832">
        <v>7</v>
      </c>
      <c r="S158" s="837">
        <v>0.875</v>
      </c>
      <c r="T158" s="836">
        <v>5</v>
      </c>
      <c r="U158" s="838">
        <v>0.83333333333333337</v>
      </c>
    </row>
    <row r="159" spans="1:21" ht="14.4" customHeight="1" x14ac:dyDescent="0.3">
      <c r="A159" s="831">
        <v>22</v>
      </c>
      <c r="B159" s="832" t="s">
        <v>787</v>
      </c>
      <c r="C159" s="832" t="s">
        <v>791</v>
      </c>
      <c r="D159" s="833" t="s">
        <v>1125</v>
      </c>
      <c r="E159" s="834" t="s">
        <v>805</v>
      </c>
      <c r="F159" s="832" t="s">
        <v>788</v>
      </c>
      <c r="G159" s="832" t="s">
        <v>1019</v>
      </c>
      <c r="H159" s="832" t="s">
        <v>545</v>
      </c>
      <c r="I159" s="832" t="s">
        <v>1020</v>
      </c>
      <c r="J159" s="832" t="s">
        <v>1021</v>
      </c>
      <c r="K159" s="832" t="s">
        <v>1022</v>
      </c>
      <c r="L159" s="835">
        <v>107.27</v>
      </c>
      <c r="M159" s="835">
        <v>107.27</v>
      </c>
      <c r="N159" s="832">
        <v>1</v>
      </c>
      <c r="O159" s="836">
        <v>0.5</v>
      </c>
      <c r="P159" s="835">
        <v>107.27</v>
      </c>
      <c r="Q159" s="837">
        <v>1</v>
      </c>
      <c r="R159" s="832">
        <v>1</v>
      </c>
      <c r="S159" s="837">
        <v>1</v>
      </c>
      <c r="T159" s="836">
        <v>0.5</v>
      </c>
      <c r="U159" s="838">
        <v>1</v>
      </c>
    </row>
    <row r="160" spans="1:21" ht="14.4" customHeight="1" x14ac:dyDescent="0.3">
      <c r="A160" s="831">
        <v>22</v>
      </c>
      <c r="B160" s="832" t="s">
        <v>787</v>
      </c>
      <c r="C160" s="832" t="s">
        <v>791</v>
      </c>
      <c r="D160" s="833" t="s">
        <v>1125</v>
      </c>
      <c r="E160" s="834" t="s">
        <v>806</v>
      </c>
      <c r="F160" s="832" t="s">
        <v>788</v>
      </c>
      <c r="G160" s="832" t="s">
        <v>945</v>
      </c>
      <c r="H160" s="832" t="s">
        <v>580</v>
      </c>
      <c r="I160" s="832" t="s">
        <v>1074</v>
      </c>
      <c r="J160" s="832" t="s">
        <v>1075</v>
      </c>
      <c r="K160" s="832" t="s">
        <v>999</v>
      </c>
      <c r="L160" s="835">
        <v>35.11</v>
      </c>
      <c r="M160" s="835">
        <v>35.11</v>
      </c>
      <c r="N160" s="832">
        <v>1</v>
      </c>
      <c r="O160" s="836">
        <v>0.5</v>
      </c>
      <c r="P160" s="835"/>
      <c r="Q160" s="837">
        <v>0</v>
      </c>
      <c r="R160" s="832"/>
      <c r="S160" s="837">
        <v>0</v>
      </c>
      <c r="T160" s="836"/>
      <c r="U160" s="838">
        <v>0</v>
      </c>
    </row>
    <row r="161" spans="1:21" ht="14.4" customHeight="1" x14ac:dyDescent="0.3">
      <c r="A161" s="831">
        <v>22</v>
      </c>
      <c r="B161" s="832" t="s">
        <v>787</v>
      </c>
      <c r="C161" s="832" t="s">
        <v>791</v>
      </c>
      <c r="D161" s="833" t="s">
        <v>1125</v>
      </c>
      <c r="E161" s="834" t="s">
        <v>806</v>
      </c>
      <c r="F161" s="832" t="s">
        <v>788</v>
      </c>
      <c r="G161" s="832" t="s">
        <v>815</v>
      </c>
      <c r="H161" s="832" t="s">
        <v>545</v>
      </c>
      <c r="I161" s="832" t="s">
        <v>816</v>
      </c>
      <c r="J161" s="832" t="s">
        <v>817</v>
      </c>
      <c r="K161" s="832" t="s">
        <v>818</v>
      </c>
      <c r="L161" s="835">
        <v>182.22</v>
      </c>
      <c r="M161" s="835">
        <v>182.22</v>
      </c>
      <c r="N161" s="832">
        <v>1</v>
      </c>
      <c r="O161" s="836">
        <v>0.5</v>
      </c>
      <c r="P161" s="835"/>
      <c r="Q161" s="837">
        <v>0</v>
      </c>
      <c r="R161" s="832"/>
      <c r="S161" s="837">
        <v>0</v>
      </c>
      <c r="T161" s="836"/>
      <c r="U161" s="838">
        <v>0</v>
      </c>
    </row>
    <row r="162" spans="1:21" ht="14.4" customHeight="1" x14ac:dyDescent="0.3">
      <c r="A162" s="831">
        <v>22</v>
      </c>
      <c r="B162" s="832" t="s">
        <v>787</v>
      </c>
      <c r="C162" s="832" t="s">
        <v>791</v>
      </c>
      <c r="D162" s="833" t="s">
        <v>1125</v>
      </c>
      <c r="E162" s="834" t="s">
        <v>806</v>
      </c>
      <c r="F162" s="832" t="s">
        <v>788</v>
      </c>
      <c r="G162" s="832" t="s">
        <v>1076</v>
      </c>
      <c r="H162" s="832" t="s">
        <v>545</v>
      </c>
      <c r="I162" s="832" t="s">
        <v>1077</v>
      </c>
      <c r="J162" s="832" t="s">
        <v>589</v>
      </c>
      <c r="K162" s="832" t="s">
        <v>1078</v>
      </c>
      <c r="L162" s="835">
        <v>75.05</v>
      </c>
      <c r="M162" s="835">
        <v>150.1</v>
      </c>
      <c r="N162" s="832">
        <v>2</v>
      </c>
      <c r="O162" s="836">
        <v>1</v>
      </c>
      <c r="P162" s="835"/>
      <c r="Q162" s="837">
        <v>0</v>
      </c>
      <c r="R162" s="832"/>
      <c r="S162" s="837">
        <v>0</v>
      </c>
      <c r="T162" s="836"/>
      <c r="U162" s="838">
        <v>0</v>
      </c>
    </row>
    <row r="163" spans="1:21" ht="14.4" customHeight="1" x14ac:dyDescent="0.3">
      <c r="A163" s="831">
        <v>22</v>
      </c>
      <c r="B163" s="832" t="s">
        <v>787</v>
      </c>
      <c r="C163" s="832" t="s">
        <v>791</v>
      </c>
      <c r="D163" s="833" t="s">
        <v>1125</v>
      </c>
      <c r="E163" s="834" t="s">
        <v>806</v>
      </c>
      <c r="F163" s="832" t="s">
        <v>788</v>
      </c>
      <c r="G163" s="832" t="s">
        <v>923</v>
      </c>
      <c r="H163" s="832" t="s">
        <v>545</v>
      </c>
      <c r="I163" s="832" t="s">
        <v>1029</v>
      </c>
      <c r="J163" s="832" t="s">
        <v>1030</v>
      </c>
      <c r="K163" s="832" t="s">
        <v>1031</v>
      </c>
      <c r="L163" s="835">
        <v>89.91</v>
      </c>
      <c r="M163" s="835">
        <v>89.91</v>
      </c>
      <c r="N163" s="832">
        <v>1</v>
      </c>
      <c r="O163" s="836">
        <v>1</v>
      </c>
      <c r="P163" s="835">
        <v>89.91</v>
      </c>
      <c r="Q163" s="837">
        <v>1</v>
      </c>
      <c r="R163" s="832">
        <v>1</v>
      </c>
      <c r="S163" s="837">
        <v>1</v>
      </c>
      <c r="T163" s="836">
        <v>1</v>
      </c>
      <c r="U163" s="838">
        <v>1</v>
      </c>
    </row>
    <row r="164" spans="1:21" ht="14.4" customHeight="1" x14ac:dyDescent="0.3">
      <c r="A164" s="831">
        <v>22</v>
      </c>
      <c r="B164" s="832" t="s">
        <v>787</v>
      </c>
      <c r="C164" s="832" t="s">
        <v>791</v>
      </c>
      <c r="D164" s="833" t="s">
        <v>1125</v>
      </c>
      <c r="E164" s="834" t="s">
        <v>806</v>
      </c>
      <c r="F164" s="832" t="s">
        <v>788</v>
      </c>
      <c r="G164" s="832" t="s">
        <v>1079</v>
      </c>
      <c r="H164" s="832" t="s">
        <v>545</v>
      </c>
      <c r="I164" s="832" t="s">
        <v>1080</v>
      </c>
      <c r="J164" s="832" t="s">
        <v>1081</v>
      </c>
      <c r="K164" s="832" t="s">
        <v>1082</v>
      </c>
      <c r="L164" s="835">
        <v>31.33</v>
      </c>
      <c r="M164" s="835">
        <v>31.33</v>
      </c>
      <c r="N164" s="832">
        <v>1</v>
      </c>
      <c r="O164" s="836">
        <v>1</v>
      </c>
      <c r="P164" s="835">
        <v>31.33</v>
      </c>
      <c r="Q164" s="837">
        <v>1</v>
      </c>
      <c r="R164" s="832">
        <v>1</v>
      </c>
      <c r="S164" s="837">
        <v>1</v>
      </c>
      <c r="T164" s="836">
        <v>1</v>
      </c>
      <c r="U164" s="838">
        <v>1</v>
      </c>
    </row>
    <row r="165" spans="1:21" ht="14.4" customHeight="1" x14ac:dyDescent="0.3">
      <c r="A165" s="831">
        <v>22</v>
      </c>
      <c r="B165" s="832" t="s">
        <v>787</v>
      </c>
      <c r="C165" s="832" t="s">
        <v>791</v>
      </c>
      <c r="D165" s="833" t="s">
        <v>1125</v>
      </c>
      <c r="E165" s="834" t="s">
        <v>806</v>
      </c>
      <c r="F165" s="832" t="s">
        <v>788</v>
      </c>
      <c r="G165" s="832" t="s">
        <v>1043</v>
      </c>
      <c r="H165" s="832" t="s">
        <v>545</v>
      </c>
      <c r="I165" s="832" t="s">
        <v>1044</v>
      </c>
      <c r="J165" s="832" t="s">
        <v>1045</v>
      </c>
      <c r="K165" s="832" t="s">
        <v>996</v>
      </c>
      <c r="L165" s="835">
        <v>111.72</v>
      </c>
      <c r="M165" s="835">
        <v>111.72</v>
      </c>
      <c r="N165" s="832">
        <v>1</v>
      </c>
      <c r="O165" s="836">
        <v>1</v>
      </c>
      <c r="P165" s="835">
        <v>111.72</v>
      </c>
      <c r="Q165" s="837">
        <v>1</v>
      </c>
      <c r="R165" s="832">
        <v>1</v>
      </c>
      <c r="S165" s="837">
        <v>1</v>
      </c>
      <c r="T165" s="836">
        <v>1</v>
      </c>
      <c r="U165" s="838">
        <v>1</v>
      </c>
    </row>
    <row r="166" spans="1:21" ht="14.4" customHeight="1" x14ac:dyDescent="0.3">
      <c r="A166" s="831">
        <v>22</v>
      </c>
      <c r="B166" s="832" t="s">
        <v>787</v>
      </c>
      <c r="C166" s="832" t="s">
        <v>791</v>
      </c>
      <c r="D166" s="833" t="s">
        <v>1125</v>
      </c>
      <c r="E166" s="834" t="s">
        <v>806</v>
      </c>
      <c r="F166" s="832" t="s">
        <v>788</v>
      </c>
      <c r="G166" s="832" t="s">
        <v>1083</v>
      </c>
      <c r="H166" s="832" t="s">
        <v>580</v>
      </c>
      <c r="I166" s="832" t="s">
        <v>1084</v>
      </c>
      <c r="J166" s="832" t="s">
        <v>634</v>
      </c>
      <c r="K166" s="832" t="s">
        <v>1085</v>
      </c>
      <c r="L166" s="835">
        <v>10.65</v>
      </c>
      <c r="M166" s="835">
        <v>10.65</v>
      </c>
      <c r="N166" s="832">
        <v>1</v>
      </c>
      <c r="O166" s="836">
        <v>1</v>
      </c>
      <c r="P166" s="835">
        <v>10.65</v>
      </c>
      <c r="Q166" s="837">
        <v>1</v>
      </c>
      <c r="R166" s="832">
        <v>1</v>
      </c>
      <c r="S166" s="837">
        <v>1</v>
      </c>
      <c r="T166" s="836">
        <v>1</v>
      </c>
      <c r="U166" s="838">
        <v>1</v>
      </c>
    </row>
    <row r="167" spans="1:21" ht="14.4" customHeight="1" x14ac:dyDescent="0.3">
      <c r="A167" s="831">
        <v>22</v>
      </c>
      <c r="B167" s="832" t="s">
        <v>787</v>
      </c>
      <c r="C167" s="832" t="s">
        <v>791</v>
      </c>
      <c r="D167" s="833" t="s">
        <v>1125</v>
      </c>
      <c r="E167" s="834" t="s">
        <v>806</v>
      </c>
      <c r="F167" s="832" t="s">
        <v>788</v>
      </c>
      <c r="G167" s="832" t="s">
        <v>830</v>
      </c>
      <c r="H167" s="832" t="s">
        <v>545</v>
      </c>
      <c r="I167" s="832" t="s">
        <v>831</v>
      </c>
      <c r="J167" s="832" t="s">
        <v>832</v>
      </c>
      <c r="K167" s="832" t="s">
        <v>833</v>
      </c>
      <c r="L167" s="835">
        <v>0</v>
      </c>
      <c r="M167" s="835">
        <v>0</v>
      </c>
      <c r="N167" s="832">
        <v>2</v>
      </c>
      <c r="O167" s="836">
        <v>0.5</v>
      </c>
      <c r="P167" s="835"/>
      <c r="Q167" s="837"/>
      <c r="R167" s="832"/>
      <c r="S167" s="837">
        <v>0</v>
      </c>
      <c r="T167" s="836"/>
      <c r="U167" s="838">
        <v>0</v>
      </c>
    </row>
    <row r="168" spans="1:21" ht="14.4" customHeight="1" x14ac:dyDescent="0.3">
      <c r="A168" s="831">
        <v>22</v>
      </c>
      <c r="B168" s="832" t="s">
        <v>787</v>
      </c>
      <c r="C168" s="832" t="s">
        <v>791</v>
      </c>
      <c r="D168" s="833" t="s">
        <v>1125</v>
      </c>
      <c r="E168" s="834" t="s">
        <v>806</v>
      </c>
      <c r="F168" s="832" t="s">
        <v>788</v>
      </c>
      <c r="G168" s="832" t="s">
        <v>834</v>
      </c>
      <c r="H168" s="832" t="s">
        <v>545</v>
      </c>
      <c r="I168" s="832" t="s">
        <v>1086</v>
      </c>
      <c r="J168" s="832" t="s">
        <v>1087</v>
      </c>
      <c r="K168" s="832" t="s">
        <v>1088</v>
      </c>
      <c r="L168" s="835">
        <v>35.25</v>
      </c>
      <c r="M168" s="835">
        <v>35.25</v>
      </c>
      <c r="N168" s="832">
        <v>1</v>
      </c>
      <c r="O168" s="836">
        <v>0.5</v>
      </c>
      <c r="P168" s="835"/>
      <c r="Q168" s="837">
        <v>0</v>
      </c>
      <c r="R168" s="832"/>
      <c r="S168" s="837">
        <v>0</v>
      </c>
      <c r="T168" s="836"/>
      <c r="U168" s="838">
        <v>0</v>
      </c>
    </row>
    <row r="169" spans="1:21" ht="14.4" customHeight="1" x14ac:dyDescent="0.3">
      <c r="A169" s="831">
        <v>22</v>
      </c>
      <c r="B169" s="832" t="s">
        <v>787</v>
      </c>
      <c r="C169" s="832" t="s">
        <v>791</v>
      </c>
      <c r="D169" s="833" t="s">
        <v>1125</v>
      </c>
      <c r="E169" s="834" t="s">
        <v>806</v>
      </c>
      <c r="F169" s="832" t="s">
        <v>788</v>
      </c>
      <c r="G169" s="832" t="s">
        <v>1089</v>
      </c>
      <c r="H169" s="832" t="s">
        <v>545</v>
      </c>
      <c r="I169" s="832" t="s">
        <v>1090</v>
      </c>
      <c r="J169" s="832" t="s">
        <v>1091</v>
      </c>
      <c r="K169" s="832" t="s">
        <v>1092</v>
      </c>
      <c r="L169" s="835">
        <v>106.09</v>
      </c>
      <c r="M169" s="835">
        <v>318.27</v>
      </c>
      <c r="N169" s="832">
        <v>3</v>
      </c>
      <c r="O169" s="836">
        <v>0.5</v>
      </c>
      <c r="P169" s="835">
        <v>318.27</v>
      </c>
      <c r="Q169" s="837">
        <v>1</v>
      </c>
      <c r="R169" s="832">
        <v>3</v>
      </c>
      <c r="S169" s="837">
        <v>1</v>
      </c>
      <c r="T169" s="836">
        <v>0.5</v>
      </c>
      <c r="U169" s="838">
        <v>1</v>
      </c>
    </row>
    <row r="170" spans="1:21" ht="14.4" customHeight="1" x14ac:dyDescent="0.3">
      <c r="A170" s="831">
        <v>22</v>
      </c>
      <c r="B170" s="832" t="s">
        <v>787</v>
      </c>
      <c r="C170" s="832" t="s">
        <v>791</v>
      </c>
      <c r="D170" s="833" t="s">
        <v>1125</v>
      </c>
      <c r="E170" s="834" t="s">
        <v>806</v>
      </c>
      <c r="F170" s="832" t="s">
        <v>788</v>
      </c>
      <c r="G170" s="832" t="s">
        <v>1093</v>
      </c>
      <c r="H170" s="832" t="s">
        <v>545</v>
      </c>
      <c r="I170" s="832" t="s">
        <v>1094</v>
      </c>
      <c r="J170" s="832" t="s">
        <v>1095</v>
      </c>
      <c r="K170" s="832" t="s">
        <v>1096</v>
      </c>
      <c r="L170" s="835">
        <v>75.739999999999995</v>
      </c>
      <c r="M170" s="835">
        <v>75.739999999999995</v>
      </c>
      <c r="N170" s="832">
        <v>1</v>
      </c>
      <c r="O170" s="836">
        <v>1</v>
      </c>
      <c r="P170" s="835"/>
      <c r="Q170" s="837">
        <v>0</v>
      </c>
      <c r="R170" s="832"/>
      <c r="S170" s="837">
        <v>0</v>
      </c>
      <c r="T170" s="836"/>
      <c r="U170" s="838">
        <v>0</v>
      </c>
    </row>
    <row r="171" spans="1:21" ht="14.4" customHeight="1" x14ac:dyDescent="0.3">
      <c r="A171" s="831">
        <v>22</v>
      </c>
      <c r="B171" s="832" t="s">
        <v>787</v>
      </c>
      <c r="C171" s="832" t="s">
        <v>791</v>
      </c>
      <c r="D171" s="833" t="s">
        <v>1125</v>
      </c>
      <c r="E171" s="834" t="s">
        <v>806</v>
      </c>
      <c r="F171" s="832" t="s">
        <v>788</v>
      </c>
      <c r="G171" s="832" t="s">
        <v>838</v>
      </c>
      <c r="H171" s="832" t="s">
        <v>545</v>
      </c>
      <c r="I171" s="832" t="s">
        <v>841</v>
      </c>
      <c r="J171" s="832" t="s">
        <v>586</v>
      </c>
      <c r="K171" s="832" t="s">
        <v>842</v>
      </c>
      <c r="L171" s="835">
        <v>32.25</v>
      </c>
      <c r="M171" s="835">
        <v>129</v>
      </c>
      <c r="N171" s="832">
        <v>4</v>
      </c>
      <c r="O171" s="836">
        <v>2.5</v>
      </c>
      <c r="P171" s="835">
        <v>64.5</v>
      </c>
      <c r="Q171" s="837">
        <v>0.5</v>
      </c>
      <c r="R171" s="832">
        <v>2</v>
      </c>
      <c r="S171" s="837">
        <v>0.5</v>
      </c>
      <c r="T171" s="836">
        <v>1</v>
      </c>
      <c r="U171" s="838">
        <v>0.4</v>
      </c>
    </row>
    <row r="172" spans="1:21" ht="14.4" customHeight="1" x14ac:dyDescent="0.3">
      <c r="A172" s="831">
        <v>22</v>
      </c>
      <c r="B172" s="832" t="s">
        <v>787</v>
      </c>
      <c r="C172" s="832" t="s">
        <v>791</v>
      </c>
      <c r="D172" s="833" t="s">
        <v>1125</v>
      </c>
      <c r="E172" s="834" t="s">
        <v>806</v>
      </c>
      <c r="F172" s="832" t="s">
        <v>788</v>
      </c>
      <c r="G172" s="832" t="s">
        <v>838</v>
      </c>
      <c r="H172" s="832" t="s">
        <v>545</v>
      </c>
      <c r="I172" s="832" t="s">
        <v>843</v>
      </c>
      <c r="J172" s="832" t="s">
        <v>586</v>
      </c>
      <c r="K172" s="832" t="s">
        <v>844</v>
      </c>
      <c r="L172" s="835">
        <v>103.67</v>
      </c>
      <c r="M172" s="835">
        <v>103.67</v>
      </c>
      <c r="N172" s="832">
        <v>1</v>
      </c>
      <c r="O172" s="836">
        <v>0.5</v>
      </c>
      <c r="P172" s="835"/>
      <c r="Q172" s="837">
        <v>0</v>
      </c>
      <c r="R172" s="832"/>
      <c r="S172" s="837">
        <v>0</v>
      </c>
      <c r="T172" s="836"/>
      <c r="U172" s="838">
        <v>0</v>
      </c>
    </row>
    <row r="173" spans="1:21" ht="14.4" customHeight="1" x14ac:dyDescent="0.3">
      <c r="A173" s="831">
        <v>22</v>
      </c>
      <c r="B173" s="832" t="s">
        <v>787</v>
      </c>
      <c r="C173" s="832" t="s">
        <v>791</v>
      </c>
      <c r="D173" s="833" t="s">
        <v>1125</v>
      </c>
      <c r="E173" s="834" t="s">
        <v>806</v>
      </c>
      <c r="F173" s="832" t="s">
        <v>788</v>
      </c>
      <c r="G173" s="832" t="s">
        <v>838</v>
      </c>
      <c r="H173" s="832" t="s">
        <v>545</v>
      </c>
      <c r="I173" s="832" t="s">
        <v>1097</v>
      </c>
      <c r="J173" s="832" t="s">
        <v>1098</v>
      </c>
      <c r="K173" s="832" t="s">
        <v>1099</v>
      </c>
      <c r="L173" s="835">
        <v>34.56</v>
      </c>
      <c r="M173" s="835">
        <v>34.56</v>
      </c>
      <c r="N173" s="832">
        <v>1</v>
      </c>
      <c r="O173" s="836">
        <v>1</v>
      </c>
      <c r="P173" s="835"/>
      <c r="Q173" s="837">
        <v>0</v>
      </c>
      <c r="R173" s="832"/>
      <c r="S173" s="837">
        <v>0</v>
      </c>
      <c r="T173" s="836"/>
      <c r="U173" s="838">
        <v>0</v>
      </c>
    </row>
    <row r="174" spans="1:21" ht="14.4" customHeight="1" x14ac:dyDescent="0.3">
      <c r="A174" s="831">
        <v>22</v>
      </c>
      <c r="B174" s="832" t="s">
        <v>787</v>
      </c>
      <c r="C174" s="832" t="s">
        <v>791</v>
      </c>
      <c r="D174" s="833" t="s">
        <v>1125</v>
      </c>
      <c r="E174" s="834" t="s">
        <v>806</v>
      </c>
      <c r="F174" s="832" t="s">
        <v>788</v>
      </c>
      <c r="G174" s="832" t="s">
        <v>853</v>
      </c>
      <c r="H174" s="832" t="s">
        <v>545</v>
      </c>
      <c r="I174" s="832" t="s">
        <v>854</v>
      </c>
      <c r="J174" s="832" t="s">
        <v>855</v>
      </c>
      <c r="K174" s="832" t="s">
        <v>856</v>
      </c>
      <c r="L174" s="835">
        <v>87.67</v>
      </c>
      <c r="M174" s="835">
        <v>701.36</v>
      </c>
      <c r="N174" s="832">
        <v>8</v>
      </c>
      <c r="O174" s="836">
        <v>3</v>
      </c>
      <c r="P174" s="835">
        <v>175.34</v>
      </c>
      <c r="Q174" s="837">
        <v>0.25</v>
      </c>
      <c r="R174" s="832">
        <v>2</v>
      </c>
      <c r="S174" s="837">
        <v>0.25</v>
      </c>
      <c r="T174" s="836">
        <v>1</v>
      </c>
      <c r="U174" s="838">
        <v>0.33333333333333331</v>
      </c>
    </row>
    <row r="175" spans="1:21" ht="14.4" customHeight="1" x14ac:dyDescent="0.3">
      <c r="A175" s="831">
        <v>22</v>
      </c>
      <c r="B175" s="832" t="s">
        <v>787</v>
      </c>
      <c r="C175" s="832" t="s">
        <v>791</v>
      </c>
      <c r="D175" s="833" t="s">
        <v>1125</v>
      </c>
      <c r="E175" s="834" t="s">
        <v>806</v>
      </c>
      <c r="F175" s="832" t="s">
        <v>788</v>
      </c>
      <c r="G175" s="832" t="s">
        <v>861</v>
      </c>
      <c r="H175" s="832" t="s">
        <v>545</v>
      </c>
      <c r="I175" s="832" t="s">
        <v>862</v>
      </c>
      <c r="J175" s="832" t="s">
        <v>863</v>
      </c>
      <c r="K175" s="832" t="s">
        <v>771</v>
      </c>
      <c r="L175" s="835">
        <v>192.28</v>
      </c>
      <c r="M175" s="835">
        <v>1538.24</v>
      </c>
      <c r="N175" s="832">
        <v>8</v>
      </c>
      <c r="O175" s="836">
        <v>4.5</v>
      </c>
      <c r="P175" s="835">
        <v>769.12</v>
      </c>
      <c r="Q175" s="837">
        <v>0.5</v>
      </c>
      <c r="R175" s="832">
        <v>4</v>
      </c>
      <c r="S175" s="837">
        <v>0.5</v>
      </c>
      <c r="T175" s="836">
        <v>2</v>
      </c>
      <c r="U175" s="838">
        <v>0.44444444444444442</v>
      </c>
    </row>
    <row r="176" spans="1:21" ht="14.4" customHeight="1" x14ac:dyDescent="0.3">
      <c r="A176" s="831">
        <v>22</v>
      </c>
      <c r="B176" s="832" t="s">
        <v>787</v>
      </c>
      <c r="C176" s="832" t="s">
        <v>791</v>
      </c>
      <c r="D176" s="833" t="s">
        <v>1125</v>
      </c>
      <c r="E176" s="834" t="s">
        <v>806</v>
      </c>
      <c r="F176" s="832" t="s">
        <v>788</v>
      </c>
      <c r="G176" s="832" t="s">
        <v>1100</v>
      </c>
      <c r="H176" s="832" t="s">
        <v>545</v>
      </c>
      <c r="I176" s="832" t="s">
        <v>1101</v>
      </c>
      <c r="J176" s="832" t="s">
        <v>1102</v>
      </c>
      <c r="K176" s="832" t="s">
        <v>1103</v>
      </c>
      <c r="L176" s="835">
        <v>154.36000000000001</v>
      </c>
      <c r="M176" s="835">
        <v>308.72000000000003</v>
      </c>
      <c r="N176" s="832">
        <v>2</v>
      </c>
      <c r="O176" s="836">
        <v>0.5</v>
      </c>
      <c r="P176" s="835"/>
      <c r="Q176" s="837">
        <v>0</v>
      </c>
      <c r="R176" s="832"/>
      <c r="S176" s="837">
        <v>0</v>
      </c>
      <c r="T176" s="836"/>
      <c r="U176" s="838">
        <v>0</v>
      </c>
    </row>
    <row r="177" spans="1:21" ht="14.4" customHeight="1" x14ac:dyDescent="0.3">
      <c r="A177" s="831">
        <v>22</v>
      </c>
      <c r="B177" s="832" t="s">
        <v>787</v>
      </c>
      <c r="C177" s="832" t="s">
        <v>791</v>
      </c>
      <c r="D177" s="833" t="s">
        <v>1125</v>
      </c>
      <c r="E177" s="834" t="s">
        <v>806</v>
      </c>
      <c r="F177" s="832" t="s">
        <v>788</v>
      </c>
      <c r="G177" s="832" t="s">
        <v>865</v>
      </c>
      <c r="H177" s="832" t="s">
        <v>580</v>
      </c>
      <c r="I177" s="832" t="s">
        <v>866</v>
      </c>
      <c r="J177" s="832" t="s">
        <v>767</v>
      </c>
      <c r="K177" s="832" t="s">
        <v>867</v>
      </c>
      <c r="L177" s="835">
        <v>74.08</v>
      </c>
      <c r="M177" s="835">
        <v>74.08</v>
      </c>
      <c r="N177" s="832">
        <v>1</v>
      </c>
      <c r="O177" s="836">
        <v>1</v>
      </c>
      <c r="P177" s="835"/>
      <c r="Q177" s="837">
        <v>0</v>
      </c>
      <c r="R177" s="832"/>
      <c r="S177" s="837">
        <v>0</v>
      </c>
      <c r="T177" s="836"/>
      <c r="U177" s="838">
        <v>0</v>
      </c>
    </row>
    <row r="178" spans="1:21" ht="14.4" customHeight="1" x14ac:dyDescent="0.3">
      <c r="A178" s="831">
        <v>22</v>
      </c>
      <c r="B178" s="832" t="s">
        <v>787</v>
      </c>
      <c r="C178" s="832" t="s">
        <v>791</v>
      </c>
      <c r="D178" s="833" t="s">
        <v>1125</v>
      </c>
      <c r="E178" s="834" t="s">
        <v>806</v>
      </c>
      <c r="F178" s="832" t="s">
        <v>788</v>
      </c>
      <c r="G178" s="832" t="s">
        <v>865</v>
      </c>
      <c r="H178" s="832" t="s">
        <v>580</v>
      </c>
      <c r="I178" s="832" t="s">
        <v>868</v>
      </c>
      <c r="J178" s="832" t="s">
        <v>767</v>
      </c>
      <c r="K178" s="832" t="s">
        <v>869</v>
      </c>
      <c r="L178" s="835">
        <v>94.28</v>
      </c>
      <c r="M178" s="835">
        <v>659.96</v>
      </c>
      <c r="N178" s="832">
        <v>7</v>
      </c>
      <c r="O178" s="836">
        <v>7</v>
      </c>
      <c r="P178" s="835">
        <v>282.84000000000003</v>
      </c>
      <c r="Q178" s="837">
        <v>0.4285714285714286</v>
      </c>
      <c r="R178" s="832">
        <v>3</v>
      </c>
      <c r="S178" s="837">
        <v>0.42857142857142855</v>
      </c>
      <c r="T178" s="836">
        <v>3</v>
      </c>
      <c r="U178" s="838">
        <v>0.42857142857142855</v>
      </c>
    </row>
    <row r="179" spans="1:21" ht="14.4" customHeight="1" x14ac:dyDescent="0.3">
      <c r="A179" s="831">
        <v>22</v>
      </c>
      <c r="B179" s="832" t="s">
        <v>787</v>
      </c>
      <c r="C179" s="832" t="s">
        <v>791</v>
      </c>
      <c r="D179" s="833" t="s">
        <v>1125</v>
      </c>
      <c r="E179" s="834" t="s">
        <v>806</v>
      </c>
      <c r="F179" s="832" t="s">
        <v>788</v>
      </c>
      <c r="G179" s="832" t="s">
        <v>865</v>
      </c>
      <c r="H179" s="832" t="s">
        <v>545</v>
      </c>
      <c r="I179" s="832" t="s">
        <v>870</v>
      </c>
      <c r="J179" s="832" t="s">
        <v>767</v>
      </c>
      <c r="K179" s="832" t="s">
        <v>871</v>
      </c>
      <c r="L179" s="835">
        <v>168.36</v>
      </c>
      <c r="M179" s="835">
        <v>505.08000000000004</v>
      </c>
      <c r="N179" s="832">
        <v>3</v>
      </c>
      <c r="O179" s="836">
        <v>2</v>
      </c>
      <c r="P179" s="835">
        <v>505.08000000000004</v>
      </c>
      <c r="Q179" s="837">
        <v>1</v>
      </c>
      <c r="R179" s="832">
        <v>3</v>
      </c>
      <c r="S179" s="837">
        <v>1</v>
      </c>
      <c r="T179" s="836">
        <v>2</v>
      </c>
      <c r="U179" s="838">
        <v>1</v>
      </c>
    </row>
    <row r="180" spans="1:21" ht="14.4" customHeight="1" x14ac:dyDescent="0.3">
      <c r="A180" s="831">
        <v>22</v>
      </c>
      <c r="B180" s="832" t="s">
        <v>787</v>
      </c>
      <c r="C180" s="832" t="s">
        <v>791</v>
      </c>
      <c r="D180" s="833" t="s">
        <v>1125</v>
      </c>
      <c r="E180" s="834" t="s">
        <v>806</v>
      </c>
      <c r="F180" s="832" t="s">
        <v>788</v>
      </c>
      <c r="G180" s="832" t="s">
        <v>865</v>
      </c>
      <c r="H180" s="832" t="s">
        <v>580</v>
      </c>
      <c r="I180" s="832" t="s">
        <v>872</v>
      </c>
      <c r="J180" s="832" t="s">
        <v>767</v>
      </c>
      <c r="K180" s="832" t="s">
        <v>873</v>
      </c>
      <c r="L180" s="835">
        <v>115.33</v>
      </c>
      <c r="M180" s="835">
        <v>1037.97</v>
      </c>
      <c r="N180" s="832">
        <v>9</v>
      </c>
      <c r="O180" s="836">
        <v>8.5</v>
      </c>
      <c r="P180" s="835">
        <v>576.65</v>
      </c>
      <c r="Q180" s="837">
        <v>0.55555555555555547</v>
      </c>
      <c r="R180" s="832">
        <v>5</v>
      </c>
      <c r="S180" s="837">
        <v>0.55555555555555558</v>
      </c>
      <c r="T180" s="836">
        <v>4.5</v>
      </c>
      <c r="U180" s="838">
        <v>0.52941176470588236</v>
      </c>
    </row>
    <row r="181" spans="1:21" ht="14.4" customHeight="1" x14ac:dyDescent="0.3">
      <c r="A181" s="831">
        <v>22</v>
      </c>
      <c r="B181" s="832" t="s">
        <v>787</v>
      </c>
      <c r="C181" s="832" t="s">
        <v>791</v>
      </c>
      <c r="D181" s="833" t="s">
        <v>1125</v>
      </c>
      <c r="E181" s="834" t="s">
        <v>806</v>
      </c>
      <c r="F181" s="832" t="s">
        <v>788</v>
      </c>
      <c r="G181" s="832" t="s">
        <v>865</v>
      </c>
      <c r="H181" s="832" t="s">
        <v>580</v>
      </c>
      <c r="I181" s="832" t="s">
        <v>874</v>
      </c>
      <c r="J181" s="832" t="s">
        <v>764</v>
      </c>
      <c r="K181" s="832" t="s">
        <v>875</v>
      </c>
      <c r="L181" s="835">
        <v>105.23</v>
      </c>
      <c r="M181" s="835">
        <v>1999.37</v>
      </c>
      <c r="N181" s="832">
        <v>19</v>
      </c>
      <c r="O181" s="836">
        <v>18</v>
      </c>
      <c r="P181" s="835">
        <v>947.07</v>
      </c>
      <c r="Q181" s="837">
        <v>0.47368421052631582</v>
      </c>
      <c r="R181" s="832">
        <v>9</v>
      </c>
      <c r="S181" s="837">
        <v>0.47368421052631576</v>
      </c>
      <c r="T181" s="836">
        <v>8.5</v>
      </c>
      <c r="U181" s="838">
        <v>0.47222222222222221</v>
      </c>
    </row>
    <row r="182" spans="1:21" ht="14.4" customHeight="1" x14ac:dyDescent="0.3">
      <c r="A182" s="831">
        <v>22</v>
      </c>
      <c r="B182" s="832" t="s">
        <v>787</v>
      </c>
      <c r="C182" s="832" t="s">
        <v>791</v>
      </c>
      <c r="D182" s="833" t="s">
        <v>1125</v>
      </c>
      <c r="E182" s="834" t="s">
        <v>806</v>
      </c>
      <c r="F182" s="832" t="s">
        <v>788</v>
      </c>
      <c r="G182" s="832" t="s">
        <v>865</v>
      </c>
      <c r="H182" s="832" t="s">
        <v>580</v>
      </c>
      <c r="I182" s="832" t="s">
        <v>876</v>
      </c>
      <c r="J182" s="832" t="s">
        <v>764</v>
      </c>
      <c r="K182" s="832" t="s">
        <v>877</v>
      </c>
      <c r="L182" s="835">
        <v>126.27</v>
      </c>
      <c r="M182" s="835">
        <v>5429.6100000000006</v>
      </c>
      <c r="N182" s="832">
        <v>43</v>
      </c>
      <c r="O182" s="836">
        <v>40.5</v>
      </c>
      <c r="P182" s="835">
        <v>2525.4</v>
      </c>
      <c r="Q182" s="837">
        <v>0.46511627906976744</v>
      </c>
      <c r="R182" s="832">
        <v>20</v>
      </c>
      <c r="S182" s="837">
        <v>0.46511627906976744</v>
      </c>
      <c r="T182" s="836">
        <v>17.5</v>
      </c>
      <c r="U182" s="838">
        <v>0.43209876543209874</v>
      </c>
    </row>
    <row r="183" spans="1:21" ht="14.4" customHeight="1" x14ac:dyDescent="0.3">
      <c r="A183" s="831">
        <v>22</v>
      </c>
      <c r="B183" s="832" t="s">
        <v>787</v>
      </c>
      <c r="C183" s="832" t="s">
        <v>791</v>
      </c>
      <c r="D183" s="833" t="s">
        <v>1125</v>
      </c>
      <c r="E183" s="834" t="s">
        <v>806</v>
      </c>
      <c r="F183" s="832" t="s">
        <v>788</v>
      </c>
      <c r="G183" s="832" t="s">
        <v>865</v>
      </c>
      <c r="H183" s="832" t="s">
        <v>580</v>
      </c>
      <c r="I183" s="832" t="s">
        <v>878</v>
      </c>
      <c r="J183" s="832" t="s">
        <v>764</v>
      </c>
      <c r="K183" s="832" t="s">
        <v>879</v>
      </c>
      <c r="L183" s="835">
        <v>63.14</v>
      </c>
      <c r="M183" s="835">
        <v>505.12</v>
      </c>
      <c r="N183" s="832">
        <v>8</v>
      </c>
      <c r="O183" s="836">
        <v>7.5</v>
      </c>
      <c r="P183" s="835">
        <v>189.42000000000002</v>
      </c>
      <c r="Q183" s="837">
        <v>0.37500000000000006</v>
      </c>
      <c r="R183" s="832">
        <v>3</v>
      </c>
      <c r="S183" s="837">
        <v>0.375</v>
      </c>
      <c r="T183" s="836">
        <v>3</v>
      </c>
      <c r="U183" s="838">
        <v>0.4</v>
      </c>
    </row>
    <row r="184" spans="1:21" ht="14.4" customHeight="1" x14ac:dyDescent="0.3">
      <c r="A184" s="831">
        <v>22</v>
      </c>
      <c r="B184" s="832" t="s">
        <v>787</v>
      </c>
      <c r="C184" s="832" t="s">
        <v>791</v>
      </c>
      <c r="D184" s="833" t="s">
        <v>1125</v>
      </c>
      <c r="E184" s="834" t="s">
        <v>806</v>
      </c>
      <c r="F184" s="832" t="s">
        <v>788</v>
      </c>
      <c r="G184" s="832" t="s">
        <v>865</v>
      </c>
      <c r="H184" s="832" t="s">
        <v>580</v>
      </c>
      <c r="I184" s="832" t="s">
        <v>880</v>
      </c>
      <c r="J184" s="832" t="s">
        <v>764</v>
      </c>
      <c r="K184" s="832" t="s">
        <v>881</v>
      </c>
      <c r="L184" s="835">
        <v>84.18</v>
      </c>
      <c r="M184" s="835">
        <v>4629.9000000000015</v>
      </c>
      <c r="N184" s="832">
        <v>55</v>
      </c>
      <c r="O184" s="836">
        <v>49.5</v>
      </c>
      <c r="P184" s="835">
        <v>2104.5000000000009</v>
      </c>
      <c r="Q184" s="837">
        <v>0.45454545454545459</v>
      </c>
      <c r="R184" s="832">
        <v>25</v>
      </c>
      <c r="S184" s="837">
        <v>0.45454545454545453</v>
      </c>
      <c r="T184" s="836">
        <v>22</v>
      </c>
      <c r="U184" s="838">
        <v>0.44444444444444442</v>
      </c>
    </row>
    <row r="185" spans="1:21" ht="14.4" customHeight="1" x14ac:dyDescent="0.3">
      <c r="A185" s="831">
        <v>22</v>
      </c>
      <c r="B185" s="832" t="s">
        <v>787</v>
      </c>
      <c r="C185" s="832" t="s">
        <v>791</v>
      </c>
      <c r="D185" s="833" t="s">
        <v>1125</v>
      </c>
      <c r="E185" s="834" t="s">
        <v>806</v>
      </c>
      <c r="F185" s="832" t="s">
        <v>788</v>
      </c>
      <c r="G185" s="832" t="s">
        <v>865</v>
      </c>
      <c r="H185" s="832" t="s">
        <v>580</v>
      </c>
      <c r="I185" s="832" t="s">
        <v>882</v>
      </c>
      <c r="J185" s="832" t="s">
        <v>767</v>
      </c>
      <c r="K185" s="832" t="s">
        <v>883</v>
      </c>
      <c r="L185" s="835">
        <v>63.14</v>
      </c>
      <c r="M185" s="835">
        <v>189.42000000000002</v>
      </c>
      <c r="N185" s="832">
        <v>3</v>
      </c>
      <c r="O185" s="836">
        <v>2.5</v>
      </c>
      <c r="P185" s="835">
        <v>126.28</v>
      </c>
      <c r="Q185" s="837">
        <v>0.66666666666666663</v>
      </c>
      <c r="R185" s="832">
        <v>2</v>
      </c>
      <c r="S185" s="837">
        <v>0.66666666666666663</v>
      </c>
      <c r="T185" s="836">
        <v>1.5</v>
      </c>
      <c r="U185" s="838">
        <v>0.6</v>
      </c>
    </row>
    <row r="186" spans="1:21" ht="14.4" customHeight="1" x14ac:dyDescent="0.3">
      <c r="A186" s="831">
        <v>22</v>
      </c>
      <c r="B186" s="832" t="s">
        <v>787</v>
      </c>
      <c r="C186" s="832" t="s">
        <v>791</v>
      </c>
      <c r="D186" s="833" t="s">
        <v>1125</v>
      </c>
      <c r="E186" s="834" t="s">
        <v>806</v>
      </c>
      <c r="F186" s="832" t="s">
        <v>788</v>
      </c>
      <c r="G186" s="832" t="s">
        <v>865</v>
      </c>
      <c r="H186" s="832" t="s">
        <v>545</v>
      </c>
      <c r="I186" s="832" t="s">
        <v>884</v>
      </c>
      <c r="J186" s="832" t="s">
        <v>767</v>
      </c>
      <c r="K186" s="832" t="s">
        <v>885</v>
      </c>
      <c r="L186" s="835">
        <v>105.23</v>
      </c>
      <c r="M186" s="835">
        <v>841.84</v>
      </c>
      <c r="N186" s="832">
        <v>8</v>
      </c>
      <c r="O186" s="836">
        <v>8</v>
      </c>
      <c r="P186" s="835">
        <v>420.92</v>
      </c>
      <c r="Q186" s="837">
        <v>0.5</v>
      </c>
      <c r="R186" s="832">
        <v>4</v>
      </c>
      <c r="S186" s="837">
        <v>0.5</v>
      </c>
      <c r="T186" s="836">
        <v>4</v>
      </c>
      <c r="U186" s="838">
        <v>0.5</v>
      </c>
    </row>
    <row r="187" spans="1:21" ht="14.4" customHeight="1" x14ac:dyDescent="0.3">
      <c r="A187" s="831">
        <v>22</v>
      </c>
      <c r="B187" s="832" t="s">
        <v>787</v>
      </c>
      <c r="C187" s="832" t="s">
        <v>791</v>
      </c>
      <c r="D187" s="833" t="s">
        <v>1125</v>
      </c>
      <c r="E187" s="834" t="s">
        <v>806</v>
      </c>
      <c r="F187" s="832" t="s">
        <v>788</v>
      </c>
      <c r="G187" s="832" t="s">
        <v>865</v>
      </c>
      <c r="H187" s="832" t="s">
        <v>580</v>
      </c>
      <c r="I187" s="832" t="s">
        <v>766</v>
      </c>
      <c r="J187" s="832" t="s">
        <v>767</v>
      </c>
      <c r="K187" s="832" t="s">
        <v>768</v>
      </c>
      <c r="L187" s="835">
        <v>49.08</v>
      </c>
      <c r="M187" s="835">
        <v>196.32</v>
      </c>
      <c r="N187" s="832">
        <v>4</v>
      </c>
      <c r="O187" s="836">
        <v>2</v>
      </c>
      <c r="P187" s="835">
        <v>196.32</v>
      </c>
      <c r="Q187" s="837">
        <v>1</v>
      </c>
      <c r="R187" s="832">
        <v>4</v>
      </c>
      <c r="S187" s="837">
        <v>1</v>
      </c>
      <c r="T187" s="836">
        <v>2</v>
      </c>
      <c r="U187" s="838">
        <v>1</v>
      </c>
    </row>
    <row r="188" spans="1:21" ht="14.4" customHeight="1" x14ac:dyDescent="0.3">
      <c r="A188" s="831">
        <v>22</v>
      </c>
      <c r="B188" s="832" t="s">
        <v>787</v>
      </c>
      <c r="C188" s="832" t="s">
        <v>791</v>
      </c>
      <c r="D188" s="833" t="s">
        <v>1125</v>
      </c>
      <c r="E188" s="834" t="s">
        <v>806</v>
      </c>
      <c r="F188" s="832" t="s">
        <v>788</v>
      </c>
      <c r="G188" s="832" t="s">
        <v>865</v>
      </c>
      <c r="H188" s="832" t="s">
        <v>580</v>
      </c>
      <c r="I188" s="832" t="s">
        <v>886</v>
      </c>
      <c r="J188" s="832" t="s">
        <v>767</v>
      </c>
      <c r="K188" s="832" t="s">
        <v>887</v>
      </c>
      <c r="L188" s="835">
        <v>126.27</v>
      </c>
      <c r="M188" s="835">
        <v>1262.7</v>
      </c>
      <c r="N188" s="832">
        <v>10</v>
      </c>
      <c r="O188" s="836">
        <v>9</v>
      </c>
      <c r="P188" s="835">
        <v>631.35</v>
      </c>
      <c r="Q188" s="837">
        <v>0.5</v>
      </c>
      <c r="R188" s="832">
        <v>5</v>
      </c>
      <c r="S188" s="837">
        <v>0.5</v>
      </c>
      <c r="T188" s="836">
        <v>4</v>
      </c>
      <c r="U188" s="838">
        <v>0.44444444444444442</v>
      </c>
    </row>
    <row r="189" spans="1:21" ht="14.4" customHeight="1" x14ac:dyDescent="0.3">
      <c r="A189" s="831">
        <v>22</v>
      </c>
      <c r="B189" s="832" t="s">
        <v>787</v>
      </c>
      <c r="C189" s="832" t="s">
        <v>791</v>
      </c>
      <c r="D189" s="833" t="s">
        <v>1125</v>
      </c>
      <c r="E189" s="834" t="s">
        <v>806</v>
      </c>
      <c r="F189" s="832" t="s">
        <v>788</v>
      </c>
      <c r="G189" s="832" t="s">
        <v>865</v>
      </c>
      <c r="H189" s="832" t="s">
        <v>545</v>
      </c>
      <c r="I189" s="832" t="s">
        <v>888</v>
      </c>
      <c r="J189" s="832" t="s">
        <v>767</v>
      </c>
      <c r="K189" s="832" t="s">
        <v>889</v>
      </c>
      <c r="L189" s="835">
        <v>84.18</v>
      </c>
      <c r="M189" s="835">
        <v>1178.52</v>
      </c>
      <c r="N189" s="832">
        <v>14</v>
      </c>
      <c r="O189" s="836">
        <v>13</v>
      </c>
      <c r="P189" s="835">
        <v>673.44</v>
      </c>
      <c r="Q189" s="837">
        <v>0.57142857142857151</v>
      </c>
      <c r="R189" s="832">
        <v>8</v>
      </c>
      <c r="S189" s="837">
        <v>0.5714285714285714</v>
      </c>
      <c r="T189" s="836">
        <v>7</v>
      </c>
      <c r="U189" s="838">
        <v>0.53846153846153844</v>
      </c>
    </row>
    <row r="190" spans="1:21" ht="14.4" customHeight="1" x14ac:dyDescent="0.3">
      <c r="A190" s="831">
        <v>22</v>
      </c>
      <c r="B190" s="832" t="s">
        <v>787</v>
      </c>
      <c r="C190" s="832" t="s">
        <v>791</v>
      </c>
      <c r="D190" s="833" t="s">
        <v>1125</v>
      </c>
      <c r="E190" s="834" t="s">
        <v>806</v>
      </c>
      <c r="F190" s="832" t="s">
        <v>788</v>
      </c>
      <c r="G190" s="832" t="s">
        <v>865</v>
      </c>
      <c r="H190" s="832" t="s">
        <v>580</v>
      </c>
      <c r="I190" s="832" t="s">
        <v>763</v>
      </c>
      <c r="J190" s="832" t="s">
        <v>764</v>
      </c>
      <c r="K190" s="832" t="s">
        <v>765</v>
      </c>
      <c r="L190" s="835">
        <v>49.08</v>
      </c>
      <c r="M190" s="835">
        <v>98.16</v>
      </c>
      <c r="N190" s="832">
        <v>2</v>
      </c>
      <c r="O190" s="836">
        <v>1.5</v>
      </c>
      <c r="P190" s="835"/>
      <c r="Q190" s="837">
        <v>0</v>
      </c>
      <c r="R190" s="832"/>
      <c r="S190" s="837">
        <v>0</v>
      </c>
      <c r="T190" s="836"/>
      <c r="U190" s="838">
        <v>0</v>
      </c>
    </row>
    <row r="191" spans="1:21" ht="14.4" customHeight="1" x14ac:dyDescent="0.3">
      <c r="A191" s="831">
        <v>22</v>
      </c>
      <c r="B191" s="832" t="s">
        <v>787</v>
      </c>
      <c r="C191" s="832" t="s">
        <v>791</v>
      </c>
      <c r="D191" s="833" t="s">
        <v>1125</v>
      </c>
      <c r="E191" s="834" t="s">
        <v>806</v>
      </c>
      <c r="F191" s="832" t="s">
        <v>788</v>
      </c>
      <c r="G191" s="832" t="s">
        <v>890</v>
      </c>
      <c r="H191" s="832" t="s">
        <v>545</v>
      </c>
      <c r="I191" s="832" t="s">
        <v>891</v>
      </c>
      <c r="J191" s="832" t="s">
        <v>892</v>
      </c>
      <c r="K191" s="832" t="s">
        <v>893</v>
      </c>
      <c r="L191" s="835">
        <v>0</v>
      </c>
      <c r="M191" s="835">
        <v>0</v>
      </c>
      <c r="N191" s="832">
        <v>13</v>
      </c>
      <c r="O191" s="836">
        <v>9.5</v>
      </c>
      <c r="P191" s="835">
        <v>0</v>
      </c>
      <c r="Q191" s="837"/>
      <c r="R191" s="832">
        <v>13</v>
      </c>
      <c r="S191" s="837">
        <v>1</v>
      </c>
      <c r="T191" s="836">
        <v>9.5</v>
      </c>
      <c r="U191" s="838">
        <v>1</v>
      </c>
    </row>
    <row r="192" spans="1:21" ht="14.4" customHeight="1" x14ac:dyDescent="0.3">
      <c r="A192" s="831">
        <v>22</v>
      </c>
      <c r="B192" s="832" t="s">
        <v>787</v>
      </c>
      <c r="C192" s="832" t="s">
        <v>791</v>
      </c>
      <c r="D192" s="833" t="s">
        <v>1125</v>
      </c>
      <c r="E192" s="834" t="s">
        <v>801</v>
      </c>
      <c r="F192" s="832" t="s">
        <v>788</v>
      </c>
      <c r="G192" s="832" t="s">
        <v>1104</v>
      </c>
      <c r="H192" s="832" t="s">
        <v>545</v>
      </c>
      <c r="I192" s="832" t="s">
        <v>1105</v>
      </c>
      <c r="J192" s="832" t="s">
        <v>1106</v>
      </c>
      <c r="K192" s="832" t="s">
        <v>1107</v>
      </c>
      <c r="L192" s="835">
        <v>263.26</v>
      </c>
      <c r="M192" s="835">
        <v>263.26</v>
      </c>
      <c r="N192" s="832">
        <v>1</v>
      </c>
      <c r="O192" s="836">
        <v>1</v>
      </c>
      <c r="P192" s="835">
        <v>263.26</v>
      </c>
      <c r="Q192" s="837">
        <v>1</v>
      </c>
      <c r="R192" s="832">
        <v>1</v>
      </c>
      <c r="S192" s="837">
        <v>1</v>
      </c>
      <c r="T192" s="836">
        <v>1</v>
      </c>
      <c r="U192" s="838">
        <v>1</v>
      </c>
    </row>
    <row r="193" spans="1:21" ht="14.4" customHeight="1" x14ac:dyDescent="0.3">
      <c r="A193" s="831">
        <v>22</v>
      </c>
      <c r="B193" s="832" t="s">
        <v>787</v>
      </c>
      <c r="C193" s="832" t="s">
        <v>791</v>
      </c>
      <c r="D193" s="833" t="s">
        <v>1125</v>
      </c>
      <c r="E193" s="834" t="s">
        <v>801</v>
      </c>
      <c r="F193" s="832" t="s">
        <v>788</v>
      </c>
      <c r="G193" s="832" t="s">
        <v>957</v>
      </c>
      <c r="H193" s="832" t="s">
        <v>545</v>
      </c>
      <c r="I193" s="832" t="s">
        <v>958</v>
      </c>
      <c r="J193" s="832" t="s">
        <v>959</v>
      </c>
      <c r="K193" s="832" t="s">
        <v>960</v>
      </c>
      <c r="L193" s="835">
        <v>52.61</v>
      </c>
      <c r="M193" s="835">
        <v>52.61</v>
      </c>
      <c r="N193" s="832">
        <v>1</v>
      </c>
      <c r="O193" s="836">
        <v>1</v>
      </c>
      <c r="P193" s="835">
        <v>52.61</v>
      </c>
      <c r="Q193" s="837">
        <v>1</v>
      </c>
      <c r="R193" s="832">
        <v>1</v>
      </c>
      <c r="S193" s="837">
        <v>1</v>
      </c>
      <c r="T193" s="836">
        <v>1</v>
      </c>
      <c r="U193" s="838">
        <v>1</v>
      </c>
    </row>
    <row r="194" spans="1:21" ht="14.4" customHeight="1" x14ac:dyDescent="0.3">
      <c r="A194" s="831">
        <v>22</v>
      </c>
      <c r="B194" s="832" t="s">
        <v>787</v>
      </c>
      <c r="C194" s="832" t="s">
        <v>791</v>
      </c>
      <c r="D194" s="833" t="s">
        <v>1125</v>
      </c>
      <c r="E194" s="834" t="s">
        <v>801</v>
      </c>
      <c r="F194" s="832" t="s">
        <v>788</v>
      </c>
      <c r="G194" s="832" t="s">
        <v>1108</v>
      </c>
      <c r="H194" s="832" t="s">
        <v>545</v>
      </c>
      <c r="I194" s="832" t="s">
        <v>1109</v>
      </c>
      <c r="J194" s="832" t="s">
        <v>1110</v>
      </c>
      <c r="K194" s="832" t="s">
        <v>1111</v>
      </c>
      <c r="L194" s="835">
        <v>0</v>
      </c>
      <c r="M194" s="835">
        <v>0</v>
      </c>
      <c r="N194" s="832">
        <v>1</v>
      </c>
      <c r="O194" s="836">
        <v>0.5</v>
      </c>
      <c r="P194" s="835">
        <v>0</v>
      </c>
      <c r="Q194" s="837"/>
      <c r="R194" s="832">
        <v>1</v>
      </c>
      <c r="S194" s="837">
        <v>1</v>
      </c>
      <c r="T194" s="836">
        <v>0.5</v>
      </c>
      <c r="U194" s="838">
        <v>1</v>
      </c>
    </row>
    <row r="195" spans="1:21" ht="14.4" customHeight="1" x14ac:dyDescent="0.3">
      <c r="A195" s="831">
        <v>22</v>
      </c>
      <c r="B195" s="832" t="s">
        <v>787</v>
      </c>
      <c r="C195" s="832" t="s">
        <v>791</v>
      </c>
      <c r="D195" s="833" t="s">
        <v>1125</v>
      </c>
      <c r="E195" s="834" t="s">
        <v>801</v>
      </c>
      <c r="F195" s="832" t="s">
        <v>788</v>
      </c>
      <c r="G195" s="832" t="s">
        <v>1112</v>
      </c>
      <c r="H195" s="832" t="s">
        <v>545</v>
      </c>
      <c r="I195" s="832" t="s">
        <v>1113</v>
      </c>
      <c r="J195" s="832" t="s">
        <v>1114</v>
      </c>
      <c r="K195" s="832" t="s">
        <v>1115</v>
      </c>
      <c r="L195" s="835">
        <v>95.63</v>
      </c>
      <c r="M195" s="835">
        <v>95.63</v>
      </c>
      <c r="N195" s="832">
        <v>1</v>
      </c>
      <c r="O195" s="836">
        <v>1</v>
      </c>
      <c r="P195" s="835">
        <v>95.63</v>
      </c>
      <c r="Q195" s="837">
        <v>1</v>
      </c>
      <c r="R195" s="832">
        <v>1</v>
      </c>
      <c r="S195" s="837">
        <v>1</v>
      </c>
      <c r="T195" s="836">
        <v>1</v>
      </c>
      <c r="U195" s="838">
        <v>1</v>
      </c>
    </row>
    <row r="196" spans="1:21" ht="14.4" customHeight="1" x14ac:dyDescent="0.3">
      <c r="A196" s="831">
        <v>22</v>
      </c>
      <c r="B196" s="832" t="s">
        <v>787</v>
      </c>
      <c r="C196" s="832" t="s">
        <v>791</v>
      </c>
      <c r="D196" s="833" t="s">
        <v>1125</v>
      </c>
      <c r="E196" s="834" t="s">
        <v>801</v>
      </c>
      <c r="F196" s="832" t="s">
        <v>788</v>
      </c>
      <c r="G196" s="832" t="s">
        <v>861</v>
      </c>
      <c r="H196" s="832" t="s">
        <v>545</v>
      </c>
      <c r="I196" s="832" t="s">
        <v>862</v>
      </c>
      <c r="J196" s="832" t="s">
        <v>863</v>
      </c>
      <c r="K196" s="832" t="s">
        <v>771</v>
      </c>
      <c r="L196" s="835">
        <v>192.28</v>
      </c>
      <c r="M196" s="835">
        <v>192.28</v>
      </c>
      <c r="N196" s="832">
        <v>1</v>
      </c>
      <c r="O196" s="836">
        <v>0.5</v>
      </c>
      <c r="P196" s="835">
        <v>192.28</v>
      </c>
      <c r="Q196" s="837">
        <v>1</v>
      </c>
      <c r="R196" s="832">
        <v>1</v>
      </c>
      <c r="S196" s="837">
        <v>1</v>
      </c>
      <c r="T196" s="836">
        <v>0.5</v>
      </c>
      <c r="U196" s="838">
        <v>1</v>
      </c>
    </row>
    <row r="197" spans="1:21" ht="14.4" customHeight="1" x14ac:dyDescent="0.3">
      <c r="A197" s="831">
        <v>22</v>
      </c>
      <c r="B197" s="832" t="s">
        <v>787</v>
      </c>
      <c r="C197" s="832" t="s">
        <v>791</v>
      </c>
      <c r="D197" s="833" t="s">
        <v>1125</v>
      </c>
      <c r="E197" s="834" t="s">
        <v>801</v>
      </c>
      <c r="F197" s="832" t="s">
        <v>788</v>
      </c>
      <c r="G197" s="832" t="s">
        <v>865</v>
      </c>
      <c r="H197" s="832" t="s">
        <v>580</v>
      </c>
      <c r="I197" s="832" t="s">
        <v>866</v>
      </c>
      <c r="J197" s="832" t="s">
        <v>767</v>
      </c>
      <c r="K197" s="832" t="s">
        <v>867</v>
      </c>
      <c r="L197" s="835">
        <v>74.08</v>
      </c>
      <c r="M197" s="835">
        <v>74.08</v>
      </c>
      <c r="N197" s="832">
        <v>1</v>
      </c>
      <c r="O197" s="836">
        <v>1</v>
      </c>
      <c r="P197" s="835">
        <v>74.08</v>
      </c>
      <c r="Q197" s="837">
        <v>1</v>
      </c>
      <c r="R197" s="832">
        <v>1</v>
      </c>
      <c r="S197" s="837">
        <v>1</v>
      </c>
      <c r="T197" s="836">
        <v>1</v>
      </c>
      <c r="U197" s="838">
        <v>1</v>
      </c>
    </row>
    <row r="198" spans="1:21" ht="14.4" customHeight="1" x14ac:dyDescent="0.3">
      <c r="A198" s="831">
        <v>22</v>
      </c>
      <c r="B198" s="832" t="s">
        <v>787</v>
      </c>
      <c r="C198" s="832" t="s">
        <v>791</v>
      </c>
      <c r="D198" s="833" t="s">
        <v>1125</v>
      </c>
      <c r="E198" s="834" t="s">
        <v>797</v>
      </c>
      <c r="F198" s="832" t="s">
        <v>788</v>
      </c>
      <c r="G198" s="832" t="s">
        <v>807</v>
      </c>
      <c r="H198" s="832" t="s">
        <v>580</v>
      </c>
      <c r="I198" s="832" t="s">
        <v>1116</v>
      </c>
      <c r="J198" s="832" t="s">
        <v>809</v>
      </c>
      <c r="K198" s="832" t="s">
        <v>1117</v>
      </c>
      <c r="L198" s="835">
        <v>119.7</v>
      </c>
      <c r="M198" s="835">
        <v>119.7</v>
      </c>
      <c r="N198" s="832">
        <v>1</v>
      </c>
      <c r="O198" s="836">
        <v>0.5</v>
      </c>
      <c r="P198" s="835"/>
      <c r="Q198" s="837">
        <v>0</v>
      </c>
      <c r="R198" s="832"/>
      <c r="S198" s="837">
        <v>0</v>
      </c>
      <c r="T198" s="836"/>
      <c r="U198" s="838">
        <v>0</v>
      </c>
    </row>
    <row r="199" spans="1:21" ht="14.4" customHeight="1" x14ac:dyDescent="0.3">
      <c r="A199" s="831">
        <v>22</v>
      </c>
      <c r="B199" s="832" t="s">
        <v>787</v>
      </c>
      <c r="C199" s="832" t="s">
        <v>791</v>
      </c>
      <c r="D199" s="833" t="s">
        <v>1125</v>
      </c>
      <c r="E199" s="834" t="s">
        <v>797</v>
      </c>
      <c r="F199" s="832" t="s">
        <v>788</v>
      </c>
      <c r="G199" s="832" t="s">
        <v>834</v>
      </c>
      <c r="H199" s="832" t="s">
        <v>545</v>
      </c>
      <c r="I199" s="832" t="s">
        <v>1118</v>
      </c>
      <c r="J199" s="832" t="s">
        <v>836</v>
      </c>
      <c r="K199" s="832" t="s">
        <v>1088</v>
      </c>
      <c r="L199" s="835">
        <v>35.25</v>
      </c>
      <c r="M199" s="835">
        <v>70.5</v>
      </c>
      <c r="N199" s="832">
        <v>2</v>
      </c>
      <c r="O199" s="836">
        <v>0.5</v>
      </c>
      <c r="P199" s="835"/>
      <c r="Q199" s="837">
        <v>0</v>
      </c>
      <c r="R199" s="832"/>
      <c r="S199" s="837">
        <v>0</v>
      </c>
      <c r="T199" s="836"/>
      <c r="U199" s="838">
        <v>0</v>
      </c>
    </row>
    <row r="200" spans="1:21" ht="14.4" customHeight="1" x14ac:dyDescent="0.3">
      <c r="A200" s="831">
        <v>22</v>
      </c>
      <c r="B200" s="832" t="s">
        <v>787</v>
      </c>
      <c r="C200" s="832" t="s">
        <v>791</v>
      </c>
      <c r="D200" s="833" t="s">
        <v>1125</v>
      </c>
      <c r="E200" s="834" t="s">
        <v>797</v>
      </c>
      <c r="F200" s="832" t="s">
        <v>788</v>
      </c>
      <c r="G200" s="832" t="s">
        <v>1119</v>
      </c>
      <c r="H200" s="832" t="s">
        <v>545</v>
      </c>
      <c r="I200" s="832" t="s">
        <v>1120</v>
      </c>
      <c r="J200" s="832" t="s">
        <v>1121</v>
      </c>
      <c r="K200" s="832" t="s">
        <v>1122</v>
      </c>
      <c r="L200" s="835">
        <v>77.13</v>
      </c>
      <c r="M200" s="835">
        <v>154.26</v>
      </c>
      <c r="N200" s="832">
        <v>2</v>
      </c>
      <c r="O200" s="836">
        <v>1</v>
      </c>
      <c r="P200" s="835">
        <v>77.13</v>
      </c>
      <c r="Q200" s="837">
        <v>0.5</v>
      </c>
      <c r="R200" s="832">
        <v>1</v>
      </c>
      <c r="S200" s="837">
        <v>0.5</v>
      </c>
      <c r="T200" s="836">
        <v>0.5</v>
      </c>
      <c r="U200" s="838">
        <v>0.5</v>
      </c>
    </row>
    <row r="201" spans="1:21" ht="14.4" customHeight="1" x14ac:dyDescent="0.3">
      <c r="A201" s="831">
        <v>22</v>
      </c>
      <c r="B201" s="832" t="s">
        <v>787</v>
      </c>
      <c r="C201" s="832" t="s">
        <v>791</v>
      </c>
      <c r="D201" s="833" t="s">
        <v>1125</v>
      </c>
      <c r="E201" s="834" t="s">
        <v>797</v>
      </c>
      <c r="F201" s="832" t="s">
        <v>788</v>
      </c>
      <c r="G201" s="832" t="s">
        <v>1062</v>
      </c>
      <c r="H201" s="832" t="s">
        <v>545</v>
      </c>
      <c r="I201" s="832" t="s">
        <v>1063</v>
      </c>
      <c r="J201" s="832" t="s">
        <v>1064</v>
      </c>
      <c r="K201" s="832" t="s">
        <v>1065</v>
      </c>
      <c r="L201" s="835">
        <v>61.97</v>
      </c>
      <c r="M201" s="835">
        <v>123.94</v>
      </c>
      <c r="N201" s="832">
        <v>2</v>
      </c>
      <c r="O201" s="836">
        <v>1</v>
      </c>
      <c r="P201" s="835">
        <v>123.94</v>
      </c>
      <c r="Q201" s="837">
        <v>1</v>
      </c>
      <c r="R201" s="832">
        <v>2</v>
      </c>
      <c r="S201" s="837">
        <v>1</v>
      </c>
      <c r="T201" s="836">
        <v>1</v>
      </c>
      <c r="U201" s="838">
        <v>1</v>
      </c>
    </row>
    <row r="202" spans="1:21" ht="14.4" customHeight="1" x14ac:dyDescent="0.3">
      <c r="A202" s="831">
        <v>22</v>
      </c>
      <c r="B202" s="832" t="s">
        <v>787</v>
      </c>
      <c r="C202" s="832" t="s">
        <v>791</v>
      </c>
      <c r="D202" s="833" t="s">
        <v>1125</v>
      </c>
      <c r="E202" s="834" t="s">
        <v>797</v>
      </c>
      <c r="F202" s="832" t="s">
        <v>788</v>
      </c>
      <c r="G202" s="832" t="s">
        <v>864</v>
      </c>
      <c r="H202" s="832" t="s">
        <v>545</v>
      </c>
      <c r="I202" s="832" t="s">
        <v>1123</v>
      </c>
      <c r="J202" s="832" t="s">
        <v>1017</v>
      </c>
      <c r="K202" s="832" t="s">
        <v>1124</v>
      </c>
      <c r="L202" s="835">
        <v>0</v>
      </c>
      <c r="M202" s="835">
        <v>0</v>
      </c>
      <c r="N202" s="832">
        <v>3</v>
      </c>
      <c r="O202" s="836">
        <v>2</v>
      </c>
      <c r="P202" s="835">
        <v>0</v>
      </c>
      <c r="Q202" s="837"/>
      <c r="R202" s="832">
        <v>1</v>
      </c>
      <c r="S202" s="837">
        <v>0.33333333333333331</v>
      </c>
      <c r="T202" s="836">
        <v>0.5</v>
      </c>
      <c r="U202" s="838">
        <v>0.25</v>
      </c>
    </row>
    <row r="203" spans="1:21" ht="14.4" customHeight="1" thickBot="1" x14ac:dyDescent="0.35">
      <c r="A203" s="839">
        <v>22</v>
      </c>
      <c r="B203" s="840" t="s">
        <v>787</v>
      </c>
      <c r="C203" s="840" t="s">
        <v>789</v>
      </c>
      <c r="D203" s="841" t="s">
        <v>1126</v>
      </c>
      <c r="E203" s="842" t="s">
        <v>796</v>
      </c>
      <c r="F203" s="840" t="s">
        <v>788</v>
      </c>
      <c r="G203" s="840" t="s">
        <v>865</v>
      </c>
      <c r="H203" s="840" t="s">
        <v>580</v>
      </c>
      <c r="I203" s="840" t="s">
        <v>872</v>
      </c>
      <c r="J203" s="840" t="s">
        <v>767</v>
      </c>
      <c r="K203" s="840" t="s">
        <v>873</v>
      </c>
      <c r="L203" s="843">
        <v>115.33</v>
      </c>
      <c r="M203" s="843">
        <v>115.33</v>
      </c>
      <c r="N203" s="840">
        <v>1</v>
      </c>
      <c r="O203" s="844">
        <v>1</v>
      </c>
      <c r="P203" s="843"/>
      <c r="Q203" s="845">
        <v>0</v>
      </c>
      <c r="R203" s="840"/>
      <c r="S203" s="845">
        <v>0</v>
      </c>
      <c r="T203" s="844"/>
      <c r="U203" s="846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6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7" width="8.88671875" style="247" customWidth="1"/>
    <col min="8" max="16384" width="8.88671875" style="247"/>
  </cols>
  <sheetData>
    <row r="1" spans="1:6" ht="37.799999999999997" customHeight="1" thickBot="1" x14ac:dyDescent="0.4">
      <c r="A1" s="550" t="s">
        <v>1128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328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847" t="s">
        <v>209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856" t="s">
        <v>805</v>
      </c>
      <c r="B5" s="225">
        <v>4688.7599999999984</v>
      </c>
      <c r="C5" s="830">
        <v>0.26285189564094236</v>
      </c>
      <c r="D5" s="225">
        <v>13149.269999999999</v>
      </c>
      <c r="E5" s="830">
        <v>0.73714810435905753</v>
      </c>
      <c r="F5" s="848">
        <v>17838.03</v>
      </c>
    </row>
    <row r="6" spans="1:6" ht="14.4" customHeight="1" x14ac:dyDescent="0.3">
      <c r="A6" s="857" t="s">
        <v>804</v>
      </c>
      <c r="B6" s="849">
        <v>3980.4000000000005</v>
      </c>
      <c r="C6" s="837">
        <v>0.2206108532957779</v>
      </c>
      <c r="D6" s="849">
        <v>14062.229999999996</v>
      </c>
      <c r="E6" s="837">
        <v>0.7793891467042221</v>
      </c>
      <c r="F6" s="850">
        <v>18042.629999999997</v>
      </c>
    </row>
    <row r="7" spans="1:6" ht="14.4" customHeight="1" x14ac:dyDescent="0.3">
      <c r="A7" s="857" t="s">
        <v>806</v>
      </c>
      <c r="B7" s="849">
        <v>2525.4400000000005</v>
      </c>
      <c r="C7" s="837">
        <v>0.1353846747661738</v>
      </c>
      <c r="D7" s="849">
        <v>16128.37</v>
      </c>
      <c r="E7" s="837">
        <v>0.86461532523382623</v>
      </c>
      <c r="F7" s="850">
        <v>18653.810000000001</v>
      </c>
    </row>
    <row r="8" spans="1:6" ht="14.4" customHeight="1" x14ac:dyDescent="0.3">
      <c r="A8" s="857" t="s">
        <v>798</v>
      </c>
      <c r="B8" s="849">
        <v>1864.4600000000005</v>
      </c>
      <c r="C8" s="837">
        <v>0.15014438973794031</v>
      </c>
      <c r="D8" s="849">
        <v>10553.32</v>
      </c>
      <c r="E8" s="837">
        <v>0.84985561026205969</v>
      </c>
      <c r="F8" s="850">
        <v>12417.78</v>
      </c>
    </row>
    <row r="9" spans="1:6" ht="14.4" customHeight="1" x14ac:dyDescent="0.3">
      <c r="A9" s="857" t="s">
        <v>796</v>
      </c>
      <c r="B9" s="849">
        <v>1796.8300000000002</v>
      </c>
      <c r="C9" s="837">
        <v>0.172953716787242</v>
      </c>
      <c r="D9" s="849">
        <v>8592.25</v>
      </c>
      <c r="E9" s="837">
        <v>0.82704628321275797</v>
      </c>
      <c r="F9" s="850">
        <v>10389.08</v>
      </c>
    </row>
    <row r="10" spans="1:6" ht="14.4" customHeight="1" x14ac:dyDescent="0.3">
      <c r="A10" s="857" t="s">
        <v>800</v>
      </c>
      <c r="B10" s="849">
        <v>1737.5</v>
      </c>
      <c r="C10" s="837">
        <v>0.12787507322917863</v>
      </c>
      <c r="D10" s="849">
        <v>11849.980000000001</v>
      </c>
      <c r="E10" s="837">
        <v>0.87212492677082143</v>
      </c>
      <c r="F10" s="850">
        <v>13587.480000000001</v>
      </c>
    </row>
    <row r="11" spans="1:6" ht="14.4" customHeight="1" x14ac:dyDescent="0.3">
      <c r="A11" s="857" t="s">
        <v>799</v>
      </c>
      <c r="B11" s="849">
        <v>556.04</v>
      </c>
      <c r="C11" s="837">
        <v>0.65423397771528746</v>
      </c>
      <c r="D11" s="849">
        <v>293.87</v>
      </c>
      <c r="E11" s="837">
        <v>0.34576602228471254</v>
      </c>
      <c r="F11" s="850">
        <v>849.91</v>
      </c>
    </row>
    <row r="12" spans="1:6" ht="14.4" customHeight="1" x14ac:dyDescent="0.3">
      <c r="A12" s="857" t="s">
        <v>801</v>
      </c>
      <c r="B12" s="849">
        <v>95.63</v>
      </c>
      <c r="C12" s="837">
        <v>0.56349066053856578</v>
      </c>
      <c r="D12" s="849">
        <v>74.08</v>
      </c>
      <c r="E12" s="837">
        <v>0.43650933946143428</v>
      </c>
      <c r="F12" s="850">
        <v>169.70999999999998</v>
      </c>
    </row>
    <row r="13" spans="1:6" ht="14.4" customHeight="1" x14ac:dyDescent="0.3">
      <c r="A13" s="857" t="s">
        <v>803</v>
      </c>
      <c r="B13" s="849">
        <v>84.18</v>
      </c>
      <c r="C13" s="837">
        <v>0.15001069213771473</v>
      </c>
      <c r="D13" s="849">
        <v>476.98</v>
      </c>
      <c r="E13" s="837">
        <v>0.84998930786228521</v>
      </c>
      <c r="F13" s="850">
        <v>561.16000000000008</v>
      </c>
    </row>
    <row r="14" spans="1:6" ht="14.4" customHeight="1" thickBot="1" x14ac:dyDescent="0.35">
      <c r="A14" s="858" t="s">
        <v>797</v>
      </c>
      <c r="B14" s="853">
        <v>0</v>
      </c>
      <c r="C14" s="854">
        <v>0</v>
      </c>
      <c r="D14" s="853">
        <v>119.7</v>
      </c>
      <c r="E14" s="854">
        <v>1</v>
      </c>
      <c r="F14" s="855">
        <v>119.7</v>
      </c>
    </row>
    <row r="15" spans="1:6" ht="14.4" customHeight="1" thickBot="1" x14ac:dyDescent="0.35">
      <c r="A15" s="771" t="s">
        <v>3</v>
      </c>
      <c r="B15" s="772">
        <v>17329.240000000002</v>
      </c>
      <c r="C15" s="773">
        <v>0.18708164555725304</v>
      </c>
      <c r="D15" s="772">
        <v>75300.049999999988</v>
      </c>
      <c r="E15" s="773">
        <v>0.81291835444274696</v>
      </c>
      <c r="F15" s="774">
        <v>92629.29</v>
      </c>
    </row>
    <row r="16" spans="1:6" ht="14.4" customHeight="1" thickBot="1" x14ac:dyDescent="0.35"/>
    <row r="17" spans="1:6" ht="14.4" customHeight="1" x14ac:dyDescent="0.3">
      <c r="A17" s="856" t="s">
        <v>761</v>
      </c>
      <c r="B17" s="225">
        <v>13595.219999999994</v>
      </c>
      <c r="C17" s="830">
        <v>0.15761124803249973</v>
      </c>
      <c r="D17" s="225">
        <v>72662.709999999963</v>
      </c>
      <c r="E17" s="830">
        <v>0.84238875196750018</v>
      </c>
      <c r="F17" s="848">
        <v>86257.929999999964</v>
      </c>
    </row>
    <row r="18" spans="1:6" ht="14.4" customHeight="1" x14ac:dyDescent="0.3">
      <c r="A18" s="857" t="s">
        <v>1129</v>
      </c>
      <c r="B18" s="849">
        <v>1992.86</v>
      </c>
      <c r="C18" s="837">
        <v>1</v>
      </c>
      <c r="D18" s="849"/>
      <c r="E18" s="837">
        <v>0</v>
      </c>
      <c r="F18" s="850">
        <v>1992.86</v>
      </c>
    </row>
    <row r="19" spans="1:6" ht="14.4" customHeight="1" x14ac:dyDescent="0.3">
      <c r="A19" s="857" t="s">
        <v>1130</v>
      </c>
      <c r="B19" s="849">
        <v>556.04</v>
      </c>
      <c r="C19" s="837">
        <v>1</v>
      </c>
      <c r="D19" s="849"/>
      <c r="E19" s="837">
        <v>0</v>
      </c>
      <c r="F19" s="850">
        <v>556.04</v>
      </c>
    </row>
    <row r="20" spans="1:6" ht="14.4" customHeight="1" x14ac:dyDescent="0.3">
      <c r="A20" s="857" t="s">
        <v>1131</v>
      </c>
      <c r="B20" s="849">
        <v>313.90999999999997</v>
      </c>
      <c r="C20" s="837">
        <v>1</v>
      </c>
      <c r="D20" s="849"/>
      <c r="E20" s="837">
        <v>0</v>
      </c>
      <c r="F20" s="850">
        <v>313.90999999999997</v>
      </c>
    </row>
    <row r="21" spans="1:6" ht="14.4" customHeight="1" x14ac:dyDescent="0.3">
      <c r="A21" s="857" t="s">
        <v>1132</v>
      </c>
      <c r="B21" s="849">
        <v>238.72</v>
      </c>
      <c r="C21" s="837">
        <v>1</v>
      </c>
      <c r="D21" s="849"/>
      <c r="E21" s="837">
        <v>0</v>
      </c>
      <c r="F21" s="850">
        <v>238.72</v>
      </c>
    </row>
    <row r="22" spans="1:6" ht="14.4" customHeight="1" x14ac:dyDescent="0.3">
      <c r="A22" s="857" t="s">
        <v>1133</v>
      </c>
      <c r="B22" s="849">
        <v>235.09</v>
      </c>
      <c r="C22" s="837">
        <v>1</v>
      </c>
      <c r="D22" s="849"/>
      <c r="E22" s="837">
        <v>0</v>
      </c>
      <c r="F22" s="850">
        <v>235.09</v>
      </c>
    </row>
    <row r="23" spans="1:6" ht="14.4" customHeight="1" x14ac:dyDescent="0.3">
      <c r="A23" s="857" t="s">
        <v>1134</v>
      </c>
      <c r="B23" s="849">
        <v>184.74</v>
      </c>
      <c r="C23" s="837">
        <v>1</v>
      </c>
      <c r="D23" s="849"/>
      <c r="E23" s="837">
        <v>0</v>
      </c>
      <c r="F23" s="850">
        <v>184.74</v>
      </c>
    </row>
    <row r="24" spans="1:6" ht="14.4" customHeight="1" x14ac:dyDescent="0.3">
      <c r="A24" s="857" t="s">
        <v>1135</v>
      </c>
      <c r="B24" s="849">
        <v>117.03</v>
      </c>
      <c r="C24" s="837">
        <v>0.76922571315893262</v>
      </c>
      <c r="D24" s="849">
        <v>35.11</v>
      </c>
      <c r="E24" s="837">
        <v>0.23077428684106746</v>
      </c>
      <c r="F24" s="850">
        <v>152.13999999999999</v>
      </c>
    </row>
    <row r="25" spans="1:6" ht="14.4" customHeight="1" x14ac:dyDescent="0.3">
      <c r="A25" s="857" t="s">
        <v>1136</v>
      </c>
      <c r="B25" s="849">
        <v>95.63</v>
      </c>
      <c r="C25" s="837">
        <v>1</v>
      </c>
      <c r="D25" s="849"/>
      <c r="E25" s="837">
        <v>0</v>
      </c>
      <c r="F25" s="850">
        <v>95.63</v>
      </c>
    </row>
    <row r="26" spans="1:6" ht="14.4" customHeight="1" x14ac:dyDescent="0.3">
      <c r="A26" s="857" t="s">
        <v>1137</v>
      </c>
      <c r="B26" s="849"/>
      <c r="C26" s="837">
        <v>0</v>
      </c>
      <c r="D26" s="849">
        <v>158.99</v>
      </c>
      <c r="E26" s="837">
        <v>1</v>
      </c>
      <c r="F26" s="850">
        <v>158.99</v>
      </c>
    </row>
    <row r="27" spans="1:6" ht="14.4" customHeight="1" x14ac:dyDescent="0.3">
      <c r="A27" s="857" t="s">
        <v>757</v>
      </c>
      <c r="B27" s="849">
        <v>0</v>
      </c>
      <c r="C27" s="837"/>
      <c r="D27" s="849">
        <v>0</v>
      </c>
      <c r="E27" s="837"/>
      <c r="F27" s="850">
        <v>0</v>
      </c>
    </row>
    <row r="28" spans="1:6" ht="14.4" customHeight="1" x14ac:dyDescent="0.3">
      <c r="A28" s="857" t="s">
        <v>1138</v>
      </c>
      <c r="B28" s="849"/>
      <c r="C28" s="837">
        <v>0</v>
      </c>
      <c r="D28" s="849">
        <v>64.5</v>
      </c>
      <c r="E28" s="837">
        <v>1</v>
      </c>
      <c r="F28" s="850">
        <v>64.5</v>
      </c>
    </row>
    <row r="29" spans="1:6" ht="14.4" customHeight="1" x14ac:dyDescent="0.3">
      <c r="A29" s="857" t="s">
        <v>1139</v>
      </c>
      <c r="B29" s="849"/>
      <c r="C29" s="837">
        <v>0</v>
      </c>
      <c r="D29" s="849">
        <v>10.65</v>
      </c>
      <c r="E29" s="837">
        <v>1</v>
      </c>
      <c r="F29" s="850">
        <v>10.65</v>
      </c>
    </row>
    <row r="30" spans="1:6" ht="14.4" customHeight="1" x14ac:dyDescent="0.3">
      <c r="A30" s="857" t="s">
        <v>1140</v>
      </c>
      <c r="B30" s="849"/>
      <c r="C30" s="837">
        <v>0</v>
      </c>
      <c r="D30" s="849">
        <v>470.19</v>
      </c>
      <c r="E30" s="837">
        <v>1</v>
      </c>
      <c r="F30" s="850">
        <v>470.19</v>
      </c>
    </row>
    <row r="31" spans="1:6" ht="14.4" customHeight="1" x14ac:dyDescent="0.3">
      <c r="A31" s="857" t="s">
        <v>1141</v>
      </c>
      <c r="B31" s="849"/>
      <c r="C31" s="837">
        <v>0</v>
      </c>
      <c r="D31" s="849">
        <v>429.27</v>
      </c>
      <c r="E31" s="837">
        <v>1</v>
      </c>
      <c r="F31" s="850">
        <v>429.27</v>
      </c>
    </row>
    <row r="32" spans="1:6" ht="14.4" customHeight="1" x14ac:dyDescent="0.3">
      <c r="A32" s="857" t="s">
        <v>1142</v>
      </c>
      <c r="B32" s="849"/>
      <c r="C32" s="837">
        <v>0</v>
      </c>
      <c r="D32" s="849">
        <v>414.07</v>
      </c>
      <c r="E32" s="837">
        <v>1</v>
      </c>
      <c r="F32" s="850">
        <v>414.07</v>
      </c>
    </row>
    <row r="33" spans="1:6" ht="14.4" customHeight="1" x14ac:dyDescent="0.3">
      <c r="A33" s="857" t="s">
        <v>1143</v>
      </c>
      <c r="B33" s="849"/>
      <c r="C33" s="837">
        <v>0</v>
      </c>
      <c r="D33" s="849">
        <v>490.89</v>
      </c>
      <c r="E33" s="837">
        <v>1</v>
      </c>
      <c r="F33" s="850">
        <v>490.89</v>
      </c>
    </row>
    <row r="34" spans="1:6" ht="14.4" customHeight="1" x14ac:dyDescent="0.3">
      <c r="A34" s="857" t="s">
        <v>1144</v>
      </c>
      <c r="B34" s="849"/>
      <c r="C34" s="837">
        <v>0</v>
      </c>
      <c r="D34" s="849">
        <v>18.8</v>
      </c>
      <c r="E34" s="837">
        <v>1</v>
      </c>
      <c r="F34" s="850">
        <v>18.8</v>
      </c>
    </row>
    <row r="35" spans="1:6" ht="14.4" customHeight="1" thickBot="1" x14ac:dyDescent="0.35">
      <c r="A35" s="858" t="s">
        <v>1145</v>
      </c>
      <c r="B35" s="853"/>
      <c r="C35" s="854">
        <v>0</v>
      </c>
      <c r="D35" s="853">
        <v>544.87</v>
      </c>
      <c r="E35" s="854">
        <v>1</v>
      </c>
      <c r="F35" s="855">
        <v>544.87</v>
      </c>
    </row>
    <row r="36" spans="1:6" ht="14.4" customHeight="1" thickBot="1" x14ac:dyDescent="0.35">
      <c r="A36" s="771" t="s">
        <v>3</v>
      </c>
      <c r="B36" s="772">
        <v>17329.239999999994</v>
      </c>
      <c r="C36" s="773">
        <v>0.18708164555725301</v>
      </c>
      <c r="D36" s="772">
        <v>75300.049999999959</v>
      </c>
      <c r="E36" s="773">
        <v>0.81291835444274685</v>
      </c>
      <c r="F36" s="774">
        <v>92629.289999999964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14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{2F44593B-E64F-45DA-BE64-17E9BDE520E9}</x14:id>
        </ext>
      </extLst>
    </cfRule>
  </conditionalFormatting>
  <conditionalFormatting sqref="F17:F35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{ABFC7144-39CF-4577-918E-A346902DC9EC}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F44593B-E64F-45DA-BE64-17E9BDE520E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F5:F14</xm:sqref>
        </x14:conditionalFormatting>
        <x14:conditionalFormatting xmlns:xm="http://schemas.microsoft.com/office/excel/2006/main">
          <x14:cfRule type="dataBar" id="{ABFC7144-39CF-4577-918E-A346902DC9E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F17:F35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1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47" customWidth="1"/>
    <col min="2" max="2" width="8.88671875" style="247" bestFit="1" customWidth="1"/>
    <col min="3" max="3" width="7" style="247" bestFit="1" customWidth="1"/>
    <col min="4" max="5" width="22.21875" style="247" customWidth="1"/>
    <col min="6" max="6" width="6.6640625" style="329" customWidth="1"/>
    <col min="7" max="7" width="10" style="329" customWidth="1"/>
    <col min="8" max="8" width="6.77734375" style="332" customWidth="1"/>
    <col min="9" max="9" width="6.6640625" style="329" customWidth="1"/>
    <col min="10" max="10" width="10" style="329" customWidth="1"/>
    <col min="11" max="11" width="6.77734375" style="332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51" t="s">
        <v>1163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147</v>
      </c>
      <c r="G3" s="47">
        <f>SUBTOTAL(9,G6:G1048576)</f>
        <v>17329.239999999998</v>
      </c>
      <c r="H3" s="48">
        <f>IF(M3=0,0,G3/M3)</f>
        <v>0.18708164555725296</v>
      </c>
      <c r="I3" s="47">
        <f>SUBTOTAL(9,I6:I1048576)</f>
        <v>753</v>
      </c>
      <c r="J3" s="47">
        <f>SUBTOTAL(9,J6:J1048576)</f>
        <v>75300.05</v>
      </c>
      <c r="K3" s="48">
        <f>IF(M3=0,0,J3/M3)</f>
        <v>0.81291835444274696</v>
      </c>
      <c r="L3" s="47">
        <f>SUBTOTAL(9,L6:L1048576)</f>
        <v>900</v>
      </c>
      <c r="M3" s="49">
        <f>SUBTOTAL(9,M6:M1048576)</f>
        <v>92629.290000000008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847" t="s">
        <v>166</v>
      </c>
      <c r="B5" s="859" t="s">
        <v>162</v>
      </c>
      <c r="C5" s="859" t="s">
        <v>89</v>
      </c>
      <c r="D5" s="859" t="s">
        <v>163</v>
      </c>
      <c r="E5" s="85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824" t="s">
        <v>796</v>
      </c>
      <c r="B6" s="825" t="s">
        <v>1146</v>
      </c>
      <c r="C6" s="825" t="s">
        <v>846</v>
      </c>
      <c r="D6" s="825" t="s">
        <v>847</v>
      </c>
      <c r="E6" s="825" t="s">
        <v>848</v>
      </c>
      <c r="F6" s="225"/>
      <c r="G6" s="225"/>
      <c r="H6" s="830">
        <v>0</v>
      </c>
      <c r="I6" s="225">
        <v>2</v>
      </c>
      <c r="J6" s="225">
        <v>286.18</v>
      </c>
      <c r="K6" s="830">
        <v>1</v>
      </c>
      <c r="L6" s="225">
        <v>2</v>
      </c>
      <c r="M6" s="848">
        <v>286.18</v>
      </c>
    </row>
    <row r="7" spans="1:13" ht="14.4" customHeight="1" x14ac:dyDescent="0.3">
      <c r="A7" s="831" t="s">
        <v>796</v>
      </c>
      <c r="B7" s="832" t="s">
        <v>1147</v>
      </c>
      <c r="C7" s="832" t="s">
        <v>858</v>
      </c>
      <c r="D7" s="832" t="s">
        <v>859</v>
      </c>
      <c r="E7" s="832" t="s">
        <v>860</v>
      </c>
      <c r="F7" s="849"/>
      <c r="G7" s="849"/>
      <c r="H7" s="837">
        <v>0</v>
      </c>
      <c r="I7" s="849">
        <v>1</v>
      </c>
      <c r="J7" s="849">
        <v>158.99</v>
      </c>
      <c r="K7" s="837">
        <v>1</v>
      </c>
      <c r="L7" s="849">
        <v>1</v>
      </c>
      <c r="M7" s="850">
        <v>158.99</v>
      </c>
    </row>
    <row r="8" spans="1:13" ht="14.4" customHeight="1" x14ac:dyDescent="0.3">
      <c r="A8" s="831" t="s">
        <v>796</v>
      </c>
      <c r="B8" s="832" t="s">
        <v>762</v>
      </c>
      <c r="C8" s="832" t="s">
        <v>866</v>
      </c>
      <c r="D8" s="832" t="s">
        <v>767</v>
      </c>
      <c r="E8" s="832" t="s">
        <v>867</v>
      </c>
      <c r="F8" s="849"/>
      <c r="G8" s="849"/>
      <c r="H8" s="837">
        <v>0</v>
      </c>
      <c r="I8" s="849">
        <v>3</v>
      </c>
      <c r="J8" s="849">
        <v>222.24</v>
      </c>
      <c r="K8" s="837">
        <v>1</v>
      </c>
      <c r="L8" s="849">
        <v>3</v>
      </c>
      <c r="M8" s="850">
        <v>222.24</v>
      </c>
    </row>
    <row r="9" spans="1:13" ht="14.4" customHeight="1" x14ac:dyDescent="0.3">
      <c r="A9" s="831" t="s">
        <v>796</v>
      </c>
      <c r="B9" s="832" t="s">
        <v>762</v>
      </c>
      <c r="C9" s="832" t="s">
        <v>868</v>
      </c>
      <c r="D9" s="832" t="s">
        <v>767</v>
      </c>
      <c r="E9" s="832" t="s">
        <v>869</v>
      </c>
      <c r="F9" s="849"/>
      <c r="G9" s="849"/>
      <c r="H9" s="837">
        <v>0</v>
      </c>
      <c r="I9" s="849">
        <v>3</v>
      </c>
      <c r="J9" s="849">
        <v>282.84000000000003</v>
      </c>
      <c r="K9" s="837">
        <v>1</v>
      </c>
      <c r="L9" s="849">
        <v>3</v>
      </c>
      <c r="M9" s="850">
        <v>282.84000000000003</v>
      </c>
    </row>
    <row r="10" spans="1:13" ht="14.4" customHeight="1" x14ac:dyDescent="0.3">
      <c r="A10" s="831" t="s">
        <v>796</v>
      </c>
      <c r="B10" s="832" t="s">
        <v>762</v>
      </c>
      <c r="C10" s="832" t="s">
        <v>870</v>
      </c>
      <c r="D10" s="832" t="s">
        <v>767</v>
      </c>
      <c r="E10" s="832" t="s">
        <v>871</v>
      </c>
      <c r="F10" s="849">
        <v>3</v>
      </c>
      <c r="G10" s="849">
        <v>505.08000000000004</v>
      </c>
      <c r="H10" s="837">
        <v>1</v>
      </c>
      <c r="I10" s="849"/>
      <c r="J10" s="849"/>
      <c r="K10" s="837">
        <v>0</v>
      </c>
      <c r="L10" s="849">
        <v>3</v>
      </c>
      <c r="M10" s="850">
        <v>505.08000000000004</v>
      </c>
    </row>
    <row r="11" spans="1:13" ht="14.4" customHeight="1" x14ac:dyDescent="0.3">
      <c r="A11" s="831" t="s">
        <v>796</v>
      </c>
      <c r="B11" s="832" t="s">
        <v>762</v>
      </c>
      <c r="C11" s="832" t="s">
        <v>872</v>
      </c>
      <c r="D11" s="832" t="s">
        <v>767</v>
      </c>
      <c r="E11" s="832" t="s">
        <v>873</v>
      </c>
      <c r="F11" s="849"/>
      <c r="G11" s="849"/>
      <c r="H11" s="837">
        <v>0</v>
      </c>
      <c r="I11" s="849">
        <v>4</v>
      </c>
      <c r="J11" s="849">
        <v>461.32</v>
      </c>
      <c r="K11" s="837">
        <v>1</v>
      </c>
      <c r="L11" s="849">
        <v>4</v>
      </c>
      <c r="M11" s="850">
        <v>461.32</v>
      </c>
    </row>
    <row r="12" spans="1:13" ht="14.4" customHeight="1" x14ac:dyDescent="0.3">
      <c r="A12" s="831" t="s">
        <v>796</v>
      </c>
      <c r="B12" s="832" t="s">
        <v>762</v>
      </c>
      <c r="C12" s="832" t="s">
        <v>874</v>
      </c>
      <c r="D12" s="832" t="s">
        <v>764</v>
      </c>
      <c r="E12" s="832" t="s">
        <v>875</v>
      </c>
      <c r="F12" s="849"/>
      <c r="G12" s="849"/>
      <c r="H12" s="837">
        <v>0</v>
      </c>
      <c r="I12" s="849">
        <v>9</v>
      </c>
      <c r="J12" s="849">
        <v>947.06999999999994</v>
      </c>
      <c r="K12" s="837">
        <v>1</v>
      </c>
      <c r="L12" s="849">
        <v>9</v>
      </c>
      <c r="M12" s="850">
        <v>947.06999999999994</v>
      </c>
    </row>
    <row r="13" spans="1:13" ht="14.4" customHeight="1" x14ac:dyDescent="0.3">
      <c r="A13" s="831" t="s">
        <v>796</v>
      </c>
      <c r="B13" s="832" t="s">
        <v>762</v>
      </c>
      <c r="C13" s="832" t="s">
        <v>880</v>
      </c>
      <c r="D13" s="832" t="s">
        <v>764</v>
      </c>
      <c r="E13" s="832" t="s">
        <v>881</v>
      </c>
      <c r="F13" s="849"/>
      <c r="G13" s="849"/>
      <c r="H13" s="837">
        <v>0</v>
      </c>
      <c r="I13" s="849">
        <v>30</v>
      </c>
      <c r="J13" s="849">
        <v>2525.4000000000005</v>
      </c>
      <c r="K13" s="837">
        <v>1</v>
      </c>
      <c r="L13" s="849">
        <v>30</v>
      </c>
      <c r="M13" s="850">
        <v>2525.4000000000005</v>
      </c>
    </row>
    <row r="14" spans="1:13" ht="14.4" customHeight="1" x14ac:dyDescent="0.3">
      <c r="A14" s="831" t="s">
        <v>796</v>
      </c>
      <c r="B14" s="832" t="s">
        <v>762</v>
      </c>
      <c r="C14" s="832" t="s">
        <v>882</v>
      </c>
      <c r="D14" s="832" t="s">
        <v>767</v>
      </c>
      <c r="E14" s="832" t="s">
        <v>883</v>
      </c>
      <c r="F14" s="849"/>
      <c r="G14" s="849"/>
      <c r="H14" s="837">
        <v>0</v>
      </c>
      <c r="I14" s="849">
        <v>1</v>
      </c>
      <c r="J14" s="849">
        <v>63.14</v>
      </c>
      <c r="K14" s="837">
        <v>1</v>
      </c>
      <c r="L14" s="849">
        <v>1</v>
      </c>
      <c r="M14" s="850">
        <v>63.14</v>
      </c>
    </row>
    <row r="15" spans="1:13" ht="14.4" customHeight="1" x14ac:dyDescent="0.3">
      <c r="A15" s="831" t="s">
        <v>796</v>
      </c>
      <c r="B15" s="832" t="s">
        <v>762</v>
      </c>
      <c r="C15" s="832" t="s">
        <v>884</v>
      </c>
      <c r="D15" s="832" t="s">
        <v>767</v>
      </c>
      <c r="E15" s="832" t="s">
        <v>885</v>
      </c>
      <c r="F15" s="849">
        <v>9</v>
      </c>
      <c r="G15" s="849">
        <v>947.07</v>
      </c>
      <c r="H15" s="837">
        <v>1</v>
      </c>
      <c r="I15" s="849"/>
      <c r="J15" s="849"/>
      <c r="K15" s="837">
        <v>0</v>
      </c>
      <c r="L15" s="849">
        <v>9</v>
      </c>
      <c r="M15" s="850">
        <v>947.07</v>
      </c>
    </row>
    <row r="16" spans="1:13" ht="14.4" customHeight="1" x14ac:dyDescent="0.3">
      <c r="A16" s="831" t="s">
        <v>796</v>
      </c>
      <c r="B16" s="832" t="s">
        <v>762</v>
      </c>
      <c r="C16" s="832" t="s">
        <v>886</v>
      </c>
      <c r="D16" s="832" t="s">
        <v>767</v>
      </c>
      <c r="E16" s="832" t="s">
        <v>887</v>
      </c>
      <c r="F16" s="849"/>
      <c r="G16" s="849"/>
      <c r="H16" s="837">
        <v>0</v>
      </c>
      <c r="I16" s="849">
        <v>3</v>
      </c>
      <c r="J16" s="849">
        <v>378.81</v>
      </c>
      <c r="K16" s="837">
        <v>1</v>
      </c>
      <c r="L16" s="849">
        <v>3</v>
      </c>
      <c r="M16" s="850">
        <v>378.81</v>
      </c>
    </row>
    <row r="17" spans="1:13" ht="14.4" customHeight="1" x14ac:dyDescent="0.3">
      <c r="A17" s="831" t="s">
        <v>796</v>
      </c>
      <c r="B17" s="832" t="s">
        <v>762</v>
      </c>
      <c r="C17" s="832" t="s">
        <v>888</v>
      </c>
      <c r="D17" s="832" t="s">
        <v>767</v>
      </c>
      <c r="E17" s="832" t="s">
        <v>889</v>
      </c>
      <c r="F17" s="849">
        <v>2</v>
      </c>
      <c r="G17" s="849">
        <v>168.36</v>
      </c>
      <c r="H17" s="837">
        <v>1</v>
      </c>
      <c r="I17" s="849"/>
      <c r="J17" s="849"/>
      <c r="K17" s="837">
        <v>0</v>
      </c>
      <c r="L17" s="849">
        <v>2</v>
      </c>
      <c r="M17" s="850">
        <v>168.36</v>
      </c>
    </row>
    <row r="18" spans="1:13" ht="14.4" customHeight="1" x14ac:dyDescent="0.3">
      <c r="A18" s="831" t="s">
        <v>796</v>
      </c>
      <c r="B18" s="832" t="s">
        <v>762</v>
      </c>
      <c r="C18" s="832" t="s">
        <v>876</v>
      </c>
      <c r="D18" s="832" t="s">
        <v>764</v>
      </c>
      <c r="E18" s="832" t="s">
        <v>877</v>
      </c>
      <c r="F18" s="849"/>
      <c r="G18" s="849"/>
      <c r="H18" s="837">
        <v>0</v>
      </c>
      <c r="I18" s="849">
        <v>21</v>
      </c>
      <c r="J18" s="849">
        <v>2651.67</v>
      </c>
      <c r="K18" s="837">
        <v>1</v>
      </c>
      <c r="L18" s="849">
        <v>21</v>
      </c>
      <c r="M18" s="850">
        <v>2651.67</v>
      </c>
    </row>
    <row r="19" spans="1:13" ht="14.4" customHeight="1" x14ac:dyDescent="0.3">
      <c r="A19" s="831" t="s">
        <v>796</v>
      </c>
      <c r="B19" s="832" t="s">
        <v>762</v>
      </c>
      <c r="C19" s="832" t="s">
        <v>878</v>
      </c>
      <c r="D19" s="832" t="s">
        <v>764</v>
      </c>
      <c r="E19" s="832" t="s">
        <v>879</v>
      </c>
      <c r="F19" s="849"/>
      <c r="G19" s="849"/>
      <c r="H19" s="837">
        <v>0</v>
      </c>
      <c r="I19" s="849">
        <v>3</v>
      </c>
      <c r="J19" s="849">
        <v>189.42000000000002</v>
      </c>
      <c r="K19" s="837">
        <v>1</v>
      </c>
      <c r="L19" s="849">
        <v>3</v>
      </c>
      <c r="M19" s="850">
        <v>189.42000000000002</v>
      </c>
    </row>
    <row r="20" spans="1:13" ht="14.4" customHeight="1" x14ac:dyDescent="0.3">
      <c r="A20" s="831" t="s">
        <v>796</v>
      </c>
      <c r="B20" s="832" t="s">
        <v>1148</v>
      </c>
      <c r="C20" s="832" t="s">
        <v>808</v>
      </c>
      <c r="D20" s="832" t="s">
        <v>809</v>
      </c>
      <c r="E20" s="832" t="s">
        <v>810</v>
      </c>
      <c r="F20" s="849"/>
      <c r="G20" s="849"/>
      <c r="H20" s="837">
        <v>0</v>
      </c>
      <c r="I20" s="849">
        <v>1</v>
      </c>
      <c r="J20" s="849">
        <v>425.17</v>
      </c>
      <c r="K20" s="837">
        <v>1</v>
      </c>
      <c r="L20" s="849">
        <v>1</v>
      </c>
      <c r="M20" s="850">
        <v>425.17</v>
      </c>
    </row>
    <row r="21" spans="1:13" ht="14.4" customHeight="1" x14ac:dyDescent="0.3">
      <c r="A21" s="831" t="s">
        <v>796</v>
      </c>
      <c r="B21" s="832" t="s">
        <v>769</v>
      </c>
      <c r="C21" s="832" t="s">
        <v>770</v>
      </c>
      <c r="D21" s="832" t="s">
        <v>613</v>
      </c>
      <c r="E21" s="832" t="s">
        <v>771</v>
      </c>
      <c r="F21" s="849"/>
      <c r="G21" s="849"/>
      <c r="H21" s="837"/>
      <c r="I21" s="849">
        <v>18</v>
      </c>
      <c r="J21" s="849">
        <v>0</v>
      </c>
      <c r="K21" s="837"/>
      <c r="L21" s="849">
        <v>18</v>
      </c>
      <c r="M21" s="850">
        <v>0</v>
      </c>
    </row>
    <row r="22" spans="1:13" ht="14.4" customHeight="1" x14ac:dyDescent="0.3">
      <c r="A22" s="831" t="s">
        <v>796</v>
      </c>
      <c r="B22" s="832" t="s">
        <v>1149</v>
      </c>
      <c r="C22" s="832" t="s">
        <v>812</v>
      </c>
      <c r="D22" s="832" t="s">
        <v>813</v>
      </c>
      <c r="E22" s="832" t="s">
        <v>814</v>
      </c>
      <c r="F22" s="849">
        <v>1</v>
      </c>
      <c r="G22" s="849">
        <v>176.32</v>
      </c>
      <c r="H22" s="837">
        <v>1</v>
      </c>
      <c r="I22" s="849"/>
      <c r="J22" s="849"/>
      <c r="K22" s="837">
        <v>0</v>
      </c>
      <c r="L22" s="849">
        <v>1</v>
      </c>
      <c r="M22" s="850">
        <v>176.32</v>
      </c>
    </row>
    <row r="23" spans="1:13" ht="14.4" customHeight="1" x14ac:dyDescent="0.3">
      <c r="A23" s="831" t="s">
        <v>797</v>
      </c>
      <c r="B23" s="832" t="s">
        <v>1148</v>
      </c>
      <c r="C23" s="832" t="s">
        <v>1116</v>
      </c>
      <c r="D23" s="832" t="s">
        <v>809</v>
      </c>
      <c r="E23" s="832" t="s">
        <v>1117</v>
      </c>
      <c r="F23" s="849"/>
      <c r="G23" s="849"/>
      <c r="H23" s="837">
        <v>0</v>
      </c>
      <c r="I23" s="849">
        <v>1</v>
      </c>
      <c r="J23" s="849">
        <v>119.7</v>
      </c>
      <c r="K23" s="837">
        <v>1</v>
      </c>
      <c r="L23" s="849">
        <v>1</v>
      </c>
      <c r="M23" s="850">
        <v>119.7</v>
      </c>
    </row>
    <row r="24" spans="1:13" ht="14.4" customHeight="1" x14ac:dyDescent="0.3">
      <c r="A24" s="831" t="s">
        <v>797</v>
      </c>
      <c r="B24" s="832" t="s">
        <v>769</v>
      </c>
      <c r="C24" s="832" t="s">
        <v>1123</v>
      </c>
      <c r="D24" s="832" t="s">
        <v>1017</v>
      </c>
      <c r="E24" s="832" t="s">
        <v>1124</v>
      </c>
      <c r="F24" s="849">
        <v>3</v>
      </c>
      <c r="G24" s="849">
        <v>0</v>
      </c>
      <c r="H24" s="837"/>
      <c r="I24" s="849"/>
      <c r="J24" s="849"/>
      <c r="K24" s="837"/>
      <c r="L24" s="849">
        <v>3</v>
      </c>
      <c r="M24" s="850">
        <v>0</v>
      </c>
    </row>
    <row r="25" spans="1:13" ht="14.4" customHeight="1" x14ac:dyDescent="0.3">
      <c r="A25" s="831" t="s">
        <v>798</v>
      </c>
      <c r="B25" s="832" t="s">
        <v>1150</v>
      </c>
      <c r="C25" s="832" t="s">
        <v>1024</v>
      </c>
      <c r="D25" s="832" t="s">
        <v>1025</v>
      </c>
      <c r="E25" s="832" t="s">
        <v>1026</v>
      </c>
      <c r="F25" s="849">
        <v>1</v>
      </c>
      <c r="G25" s="849">
        <v>117.71</v>
      </c>
      <c r="H25" s="837">
        <v>1</v>
      </c>
      <c r="I25" s="849"/>
      <c r="J25" s="849"/>
      <c r="K25" s="837">
        <v>0</v>
      </c>
      <c r="L25" s="849">
        <v>1</v>
      </c>
      <c r="M25" s="850">
        <v>117.71</v>
      </c>
    </row>
    <row r="26" spans="1:13" ht="14.4" customHeight="1" x14ac:dyDescent="0.3">
      <c r="A26" s="831" t="s">
        <v>798</v>
      </c>
      <c r="B26" s="832" t="s">
        <v>762</v>
      </c>
      <c r="C26" s="832" t="s">
        <v>868</v>
      </c>
      <c r="D26" s="832" t="s">
        <v>767</v>
      </c>
      <c r="E26" s="832" t="s">
        <v>869</v>
      </c>
      <c r="F26" s="849"/>
      <c r="G26" s="849"/>
      <c r="H26" s="837">
        <v>0</v>
      </c>
      <c r="I26" s="849">
        <v>8</v>
      </c>
      <c r="J26" s="849">
        <v>754.24</v>
      </c>
      <c r="K26" s="837">
        <v>1</v>
      </c>
      <c r="L26" s="849">
        <v>8</v>
      </c>
      <c r="M26" s="850">
        <v>754.24</v>
      </c>
    </row>
    <row r="27" spans="1:13" ht="14.4" customHeight="1" x14ac:dyDescent="0.3">
      <c r="A27" s="831" t="s">
        <v>798</v>
      </c>
      <c r="B27" s="832" t="s">
        <v>762</v>
      </c>
      <c r="C27" s="832" t="s">
        <v>870</v>
      </c>
      <c r="D27" s="832" t="s">
        <v>767</v>
      </c>
      <c r="E27" s="832" t="s">
        <v>871</v>
      </c>
      <c r="F27" s="849">
        <v>3</v>
      </c>
      <c r="G27" s="849">
        <v>505.08000000000004</v>
      </c>
      <c r="H27" s="837">
        <v>1</v>
      </c>
      <c r="I27" s="849"/>
      <c r="J27" s="849"/>
      <c r="K27" s="837">
        <v>0</v>
      </c>
      <c r="L27" s="849">
        <v>3</v>
      </c>
      <c r="M27" s="850">
        <v>505.08000000000004</v>
      </c>
    </row>
    <row r="28" spans="1:13" ht="14.4" customHeight="1" x14ac:dyDescent="0.3">
      <c r="A28" s="831" t="s">
        <v>798</v>
      </c>
      <c r="B28" s="832" t="s">
        <v>762</v>
      </c>
      <c r="C28" s="832" t="s">
        <v>872</v>
      </c>
      <c r="D28" s="832" t="s">
        <v>767</v>
      </c>
      <c r="E28" s="832" t="s">
        <v>873</v>
      </c>
      <c r="F28" s="849"/>
      <c r="G28" s="849"/>
      <c r="H28" s="837">
        <v>0</v>
      </c>
      <c r="I28" s="849">
        <v>2</v>
      </c>
      <c r="J28" s="849">
        <v>230.66</v>
      </c>
      <c r="K28" s="837">
        <v>1</v>
      </c>
      <c r="L28" s="849">
        <v>2</v>
      </c>
      <c r="M28" s="850">
        <v>230.66</v>
      </c>
    </row>
    <row r="29" spans="1:13" ht="14.4" customHeight="1" x14ac:dyDescent="0.3">
      <c r="A29" s="831" t="s">
        <v>798</v>
      </c>
      <c r="B29" s="832" t="s">
        <v>762</v>
      </c>
      <c r="C29" s="832" t="s">
        <v>874</v>
      </c>
      <c r="D29" s="832" t="s">
        <v>764</v>
      </c>
      <c r="E29" s="832" t="s">
        <v>875</v>
      </c>
      <c r="F29" s="849"/>
      <c r="G29" s="849"/>
      <c r="H29" s="837">
        <v>0</v>
      </c>
      <c r="I29" s="849">
        <v>13</v>
      </c>
      <c r="J29" s="849">
        <v>1367.99</v>
      </c>
      <c r="K29" s="837">
        <v>1</v>
      </c>
      <c r="L29" s="849">
        <v>13</v>
      </c>
      <c r="M29" s="850">
        <v>1367.99</v>
      </c>
    </row>
    <row r="30" spans="1:13" ht="14.4" customHeight="1" x14ac:dyDescent="0.3">
      <c r="A30" s="831" t="s">
        <v>798</v>
      </c>
      <c r="B30" s="832" t="s">
        <v>762</v>
      </c>
      <c r="C30" s="832" t="s">
        <v>880</v>
      </c>
      <c r="D30" s="832" t="s">
        <v>764</v>
      </c>
      <c r="E30" s="832" t="s">
        <v>881</v>
      </c>
      <c r="F30" s="849"/>
      <c r="G30" s="849"/>
      <c r="H30" s="837">
        <v>0</v>
      </c>
      <c r="I30" s="849">
        <v>18</v>
      </c>
      <c r="J30" s="849">
        <v>1515.2400000000002</v>
      </c>
      <c r="K30" s="837">
        <v>1</v>
      </c>
      <c r="L30" s="849">
        <v>18</v>
      </c>
      <c r="M30" s="850">
        <v>1515.2400000000002</v>
      </c>
    </row>
    <row r="31" spans="1:13" ht="14.4" customHeight="1" x14ac:dyDescent="0.3">
      <c r="A31" s="831" t="s">
        <v>798</v>
      </c>
      <c r="B31" s="832" t="s">
        <v>762</v>
      </c>
      <c r="C31" s="832" t="s">
        <v>882</v>
      </c>
      <c r="D31" s="832" t="s">
        <v>767</v>
      </c>
      <c r="E31" s="832" t="s">
        <v>883</v>
      </c>
      <c r="F31" s="849"/>
      <c r="G31" s="849"/>
      <c r="H31" s="837">
        <v>0</v>
      </c>
      <c r="I31" s="849">
        <v>2</v>
      </c>
      <c r="J31" s="849">
        <v>126.28</v>
      </c>
      <c r="K31" s="837">
        <v>1</v>
      </c>
      <c r="L31" s="849">
        <v>2</v>
      </c>
      <c r="M31" s="850">
        <v>126.28</v>
      </c>
    </row>
    <row r="32" spans="1:13" ht="14.4" customHeight="1" x14ac:dyDescent="0.3">
      <c r="A32" s="831" t="s">
        <v>798</v>
      </c>
      <c r="B32" s="832" t="s">
        <v>762</v>
      </c>
      <c r="C32" s="832" t="s">
        <v>884</v>
      </c>
      <c r="D32" s="832" t="s">
        <v>767</v>
      </c>
      <c r="E32" s="832" t="s">
        <v>885</v>
      </c>
      <c r="F32" s="849">
        <v>3</v>
      </c>
      <c r="G32" s="849">
        <v>315.69</v>
      </c>
      <c r="H32" s="837">
        <v>1</v>
      </c>
      <c r="I32" s="849"/>
      <c r="J32" s="849"/>
      <c r="K32" s="837">
        <v>0</v>
      </c>
      <c r="L32" s="849">
        <v>3</v>
      </c>
      <c r="M32" s="850">
        <v>315.69</v>
      </c>
    </row>
    <row r="33" spans="1:13" ht="14.4" customHeight="1" x14ac:dyDescent="0.3">
      <c r="A33" s="831" t="s">
        <v>798</v>
      </c>
      <c r="B33" s="832" t="s">
        <v>762</v>
      </c>
      <c r="C33" s="832" t="s">
        <v>766</v>
      </c>
      <c r="D33" s="832" t="s">
        <v>767</v>
      </c>
      <c r="E33" s="832" t="s">
        <v>768</v>
      </c>
      <c r="F33" s="849"/>
      <c r="G33" s="849"/>
      <c r="H33" s="837">
        <v>0</v>
      </c>
      <c r="I33" s="849">
        <v>1</v>
      </c>
      <c r="J33" s="849">
        <v>49.08</v>
      </c>
      <c r="K33" s="837">
        <v>1</v>
      </c>
      <c r="L33" s="849">
        <v>1</v>
      </c>
      <c r="M33" s="850">
        <v>49.08</v>
      </c>
    </row>
    <row r="34" spans="1:13" ht="14.4" customHeight="1" x14ac:dyDescent="0.3">
      <c r="A34" s="831" t="s">
        <v>798</v>
      </c>
      <c r="B34" s="832" t="s">
        <v>762</v>
      </c>
      <c r="C34" s="832" t="s">
        <v>886</v>
      </c>
      <c r="D34" s="832" t="s">
        <v>767</v>
      </c>
      <c r="E34" s="832" t="s">
        <v>887</v>
      </c>
      <c r="F34" s="849"/>
      <c r="G34" s="849"/>
      <c r="H34" s="837">
        <v>0</v>
      </c>
      <c r="I34" s="849">
        <v>11</v>
      </c>
      <c r="J34" s="849">
        <v>1388.97</v>
      </c>
      <c r="K34" s="837">
        <v>1</v>
      </c>
      <c r="L34" s="849">
        <v>11</v>
      </c>
      <c r="M34" s="850">
        <v>1388.97</v>
      </c>
    </row>
    <row r="35" spans="1:13" ht="14.4" customHeight="1" x14ac:dyDescent="0.3">
      <c r="A35" s="831" t="s">
        <v>798</v>
      </c>
      <c r="B35" s="832" t="s">
        <v>762</v>
      </c>
      <c r="C35" s="832" t="s">
        <v>888</v>
      </c>
      <c r="D35" s="832" t="s">
        <v>767</v>
      </c>
      <c r="E35" s="832" t="s">
        <v>889</v>
      </c>
      <c r="F35" s="849">
        <v>11</v>
      </c>
      <c r="G35" s="849">
        <v>925.98000000000013</v>
      </c>
      <c r="H35" s="837">
        <v>1</v>
      </c>
      <c r="I35" s="849"/>
      <c r="J35" s="849"/>
      <c r="K35" s="837">
        <v>0</v>
      </c>
      <c r="L35" s="849">
        <v>11</v>
      </c>
      <c r="M35" s="850">
        <v>925.98000000000013</v>
      </c>
    </row>
    <row r="36" spans="1:13" ht="14.4" customHeight="1" x14ac:dyDescent="0.3">
      <c r="A36" s="831" t="s">
        <v>798</v>
      </c>
      <c r="B36" s="832" t="s">
        <v>762</v>
      </c>
      <c r="C36" s="832" t="s">
        <v>876</v>
      </c>
      <c r="D36" s="832" t="s">
        <v>764</v>
      </c>
      <c r="E36" s="832" t="s">
        <v>877</v>
      </c>
      <c r="F36" s="849"/>
      <c r="G36" s="849"/>
      <c r="H36" s="837">
        <v>0</v>
      </c>
      <c r="I36" s="849">
        <v>38</v>
      </c>
      <c r="J36" s="849">
        <v>4798.26</v>
      </c>
      <c r="K36" s="837">
        <v>1</v>
      </c>
      <c r="L36" s="849">
        <v>38</v>
      </c>
      <c r="M36" s="850">
        <v>4798.26</v>
      </c>
    </row>
    <row r="37" spans="1:13" ht="14.4" customHeight="1" x14ac:dyDescent="0.3">
      <c r="A37" s="831" t="s">
        <v>798</v>
      </c>
      <c r="B37" s="832" t="s">
        <v>762</v>
      </c>
      <c r="C37" s="832" t="s">
        <v>878</v>
      </c>
      <c r="D37" s="832" t="s">
        <v>764</v>
      </c>
      <c r="E37" s="832" t="s">
        <v>879</v>
      </c>
      <c r="F37" s="849"/>
      <c r="G37" s="849"/>
      <c r="H37" s="837">
        <v>0</v>
      </c>
      <c r="I37" s="849">
        <v>2</v>
      </c>
      <c r="J37" s="849">
        <v>126.28</v>
      </c>
      <c r="K37" s="837">
        <v>1</v>
      </c>
      <c r="L37" s="849">
        <v>2</v>
      </c>
      <c r="M37" s="850">
        <v>126.28</v>
      </c>
    </row>
    <row r="38" spans="1:13" ht="14.4" customHeight="1" x14ac:dyDescent="0.3">
      <c r="A38" s="831" t="s">
        <v>798</v>
      </c>
      <c r="B38" s="832" t="s">
        <v>762</v>
      </c>
      <c r="C38" s="832" t="s">
        <v>763</v>
      </c>
      <c r="D38" s="832" t="s">
        <v>764</v>
      </c>
      <c r="E38" s="832" t="s">
        <v>765</v>
      </c>
      <c r="F38" s="849"/>
      <c r="G38" s="849"/>
      <c r="H38" s="837">
        <v>0</v>
      </c>
      <c r="I38" s="849">
        <v>4</v>
      </c>
      <c r="J38" s="849">
        <v>196.32</v>
      </c>
      <c r="K38" s="837">
        <v>1</v>
      </c>
      <c r="L38" s="849">
        <v>4</v>
      </c>
      <c r="M38" s="850">
        <v>196.32</v>
      </c>
    </row>
    <row r="39" spans="1:13" ht="14.4" customHeight="1" x14ac:dyDescent="0.3">
      <c r="A39" s="831" t="s">
        <v>799</v>
      </c>
      <c r="B39" s="832" t="s">
        <v>1151</v>
      </c>
      <c r="C39" s="832" t="s">
        <v>915</v>
      </c>
      <c r="D39" s="832" t="s">
        <v>916</v>
      </c>
      <c r="E39" s="832" t="s">
        <v>917</v>
      </c>
      <c r="F39" s="849">
        <v>1</v>
      </c>
      <c r="G39" s="849">
        <v>556.04</v>
      </c>
      <c r="H39" s="837">
        <v>1</v>
      </c>
      <c r="I39" s="849"/>
      <c r="J39" s="849"/>
      <c r="K39" s="837">
        <v>0</v>
      </c>
      <c r="L39" s="849">
        <v>1</v>
      </c>
      <c r="M39" s="850">
        <v>556.04</v>
      </c>
    </row>
    <row r="40" spans="1:13" ht="14.4" customHeight="1" x14ac:dyDescent="0.3">
      <c r="A40" s="831" t="s">
        <v>799</v>
      </c>
      <c r="B40" s="832" t="s">
        <v>1152</v>
      </c>
      <c r="C40" s="832" t="s">
        <v>899</v>
      </c>
      <c r="D40" s="832" t="s">
        <v>900</v>
      </c>
      <c r="E40" s="832" t="s">
        <v>901</v>
      </c>
      <c r="F40" s="849"/>
      <c r="G40" s="849"/>
      <c r="H40" s="837">
        <v>0</v>
      </c>
      <c r="I40" s="849">
        <v>1</v>
      </c>
      <c r="J40" s="849">
        <v>117.55</v>
      </c>
      <c r="K40" s="837">
        <v>1</v>
      </c>
      <c r="L40" s="849">
        <v>1</v>
      </c>
      <c r="M40" s="850">
        <v>117.55</v>
      </c>
    </row>
    <row r="41" spans="1:13" ht="14.4" customHeight="1" x14ac:dyDescent="0.3">
      <c r="A41" s="831" t="s">
        <v>799</v>
      </c>
      <c r="B41" s="832" t="s">
        <v>1152</v>
      </c>
      <c r="C41" s="832" t="s">
        <v>902</v>
      </c>
      <c r="D41" s="832" t="s">
        <v>900</v>
      </c>
      <c r="E41" s="832" t="s">
        <v>903</v>
      </c>
      <c r="F41" s="849"/>
      <c r="G41" s="849"/>
      <c r="H41" s="837">
        <v>0</v>
      </c>
      <c r="I41" s="849">
        <v>1</v>
      </c>
      <c r="J41" s="849">
        <v>176.32</v>
      </c>
      <c r="K41" s="837">
        <v>1</v>
      </c>
      <c r="L41" s="849">
        <v>1</v>
      </c>
      <c r="M41" s="850">
        <v>176.32</v>
      </c>
    </row>
    <row r="42" spans="1:13" ht="14.4" customHeight="1" x14ac:dyDescent="0.3">
      <c r="A42" s="831" t="s">
        <v>800</v>
      </c>
      <c r="B42" s="832" t="s">
        <v>1153</v>
      </c>
      <c r="C42" s="832" t="s">
        <v>946</v>
      </c>
      <c r="D42" s="832" t="s">
        <v>947</v>
      </c>
      <c r="E42" s="832" t="s">
        <v>948</v>
      </c>
      <c r="F42" s="849">
        <v>1</v>
      </c>
      <c r="G42" s="849">
        <v>117.03</v>
      </c>
      <c r="H42" s="837">
        <v>1</v>
      </c>
      <c r="I42" s="849"/>
      <c r="J42" s="849"/>
      <c r="K42" s="837">
        <v>0</v>
      </c>
      <c r="L42" s="849">
        <v>1</v>
      </c>
      <c r="M42" s="850">
        <v>117.03</v>
      </c>
    </row>
    <row r="43" spans="1:13" ht="14.4" customHeight="1" x14ac:dyDescent="0.3">
      <c r="A43" s="831" t="s">
        <v>800</v>
      </c>
      <c r="B43" s="832" t="s">
        <v>762</v>
      </c>
      <c r="C43" s="832" t="s">
        <v>866</v>
      </c>
      <c r="D43" s="832" t="s">
        <v>767</v>
      </c>
      <c r="E43" s="832" t="s">
        <v>867</v>
      </c>
      <c r="F43" s="849"/>
      <c r="G43" s="849"/>
      <c r="H43" s="837">
        <v>0</v>
      </c>
      <c r="I43" s="849">
        <v>1</v>
      </c>
      <c r="J43" s="849">
        <v>74.08</v>
      </c>
      <c r="K43" s="837">
        <v>1</v>
      </c>
      <c r="L43" s="849">
        <v>1</v>
      </c>
      <c r="M43" s="850">
        <v>74.08</v>
      </c>
    </row>
    <row r="44" spans="1:13" ht="14.4" customHeight="1" x14ac:dyDescent="0.3">
      <c r="A44" s="831" t="s">
        <v>800</v>
      </c>
      <c r="B44" s="832" t="s">
        <v>762</v>
      </c>
      <c r="C44" s="832" t="s">
        <v>868</v>
      </c>
      <c r="D44" s="832" t="s">
        <v>767</v>
      </c>
      <c r="E44" s="832" t="s">
        <v>869</v>
      </c>
      <c r="F44" s="849"/>
      <c r="G44" s="849"/>
      <c r="H44" s="837">
        <v>0</v>
      </c>
      <c r="I44" s="849">
        <v>3</v>
      </c>
      <c r="J44" s="849">
        <v>282.84000000000003</v>
      </c>
      <c r="K44" s="837">
        <v>1</v>
      </c>
      <c r="L44" s="849">
        <v>3</v>
      </c>
      <c r="M44" s="850">
        <v>282.84000000000003</v>
      </c>
    </row>
    <row r="45" spans="1:13" ht="14.4" customHeight="1" x14ac:dyDescent="0.3">
      <c r="A45" s="831" t="s">
        <v>800</v>
      </c>
      <c r="B45" s="832" t="s">
        <v>762</v>
      </c>
      <c r="C45" s="832" t="s">
        <v>870</v>
      </c>
      <c r="D45" s="832" t="s">
        <v>767</v>
      </c>
      <c r="E45" s="832" t="s">
        <v>871</v>
      </c>
      <c r="F45" s="849">
        <v>4</v>
      </c>
      <c r="G45" s="849">
        <v>673.44</v>
      </c>
      <c r="H45" s="837">
        <v>1</v>
      </c>
      <c r="I45" s="849"/>
      <c r="J45" s="849"/>
      <c r="K45" s="837">
        <v>0</v>
      </c>
      <c r="L45" s="849">
        <v>4</v>
      </c>
      <c r="M45" s="850">
        <v>673.44</v>
      </c>
    </row>
    <row r="46" spans="1:13" ht="14.4" customHeight="1" x14ac:dyDescent="0.3">
      <c r="A46" s="831" t="s">
        <v>800</v>
      </c>
      <c r="B46" s="832" t="s">
        <v>762</v>
      </c>
      <c r="C46" s="832" t="s">
        <v>872</v>
      </c>
      <c r="D46" s="832" t="s">
        <v>767</v>
      </c>
      <c r="E46" s="832" t="s">
        <v>873</v>
      </c>
      <c r="F46" s="849"/>
      <c r="G46" s="849"/>
      <c r="H46" s="837">
        <v>0</v>
      </c>
      <c r="I46" s="849">
        <v>3</v>
      </c>
      <c r="J46" s="849">
        <v>345.99</v>
      </c>
      <c r="K46" s="837">
        <v>1</v>
      </c>
      <c r="L46" s="849">
        <v>3</v>
      </c>
      <c r="M46" s="850">
        <v>345.99</v>
      </c>
    </row>
    <row r="47" spans="1:13" ht="14.4" customHeight="1" x14ac:dyDescent="0.3">
      <c r="A47" s="831" t="s">
        <v>800</v>
      </c>
      <c r="B47" s="832" t="s">
        <v>762</v>
      </c>
      <c r="C47" s="832" t="s">
        <v>874</v>
      </c>
      <c r="D47" s="832" t="s">
        <v>764</v>
      </c>
      <c r="E47" s="832" t="s">
        <v>875</v>
      </c>
      <c r="F47" s="849"/>
      <c r="G47" s="849"/>
      <c r="H47" s="837">
        <v>0</v>
      </c>
      <c r="I47" s="849">
        <v>23</v>
      </c>
      <c r="J47" s="849">
        <v>2420.29</v>
      </c>
      <c r="K47" s="837">
        <v>1</v>
      </c>
      <c r="L47" s="849">
        <v>23</v>
      </c>
      <c r="M47" s="850">
        <v>2420.29</v>
      </c>
    </row>
    <row r="48" spans="1:13" ht="14.4" customHeight="1" x14ac:dyDescent="0.3">
      <c r="A48" s="831" t="s">
        <v>800</v>
      </c>
      <c r="B48" s="832" t="s">
        <v>762</v>
      </c>
      <c r="C48" s="832" t="s">
        <v>880</v>
      </c>
      <c r="D48" s="832" t="s">
        <v>764</v>
      </c>
      <c r="E48" s="832" t="s">
        <v>881</v>
      </c>
      <c r="F48" s="849"/>
      <c r="G48" s="849"/>
      <c r="H48" s="837">
        <v>0</v>
      </c>
      <c r="I48" s="849">
        <v>34</v>
      </c>
      <c r="J48" s="849">
        <v>2862.1200000000003</v>
      </c>
      <c r="K48" s="837">
        <v>1</v>
      </c>
      <c r="L48" s="849">
        <v>34</v>
      </c>
      <c r="M48" s="850">
        <v>2862.1200000000003</v>
      </c>
    </row>
    <row r="49" spans="1:13" ht="14.4" customHeight="1" x14ac:dyDescent="0.3">
      <c r="A49" s="831" t="s">
        <v>800</v>
      </c>
      <c r="B49" s="832" t="s">
        <v>762</v>
      </c>
      <c r="C49" s="832" t="s">
        <v>884</v>
      </c>
      <c r="D49" s="832" t="s">
        <v>767</v>
      </c>
      <c r="E49" s="832" t="s">
        <v>885</v>
      </c>
      <c r="F49" s="849">
        <v>1</v>
      </c>
      <c r="G49" s="849">
        <v>105.23</v>
      </c>
      <c r="H49" s="837">
        <v>1</v>
      </c>
      <c r="I49" s="849"/>
      <c r="J49" s="849"/>
      <c r="K49" s="837">
        <v>0</v>
      </c>
      <c r="L49" s="849">
        <v>1</v>
      </c>
      <c r="M49" s="850">
        <v>105.23</v>
      </c>
    </row>
    <row r="50" spans="1:13" ht="14.4" customHeight="1" x14ac:dyDescent="0.3">
      <c r="A50" s="831" t="s">
        <v>800</v>
      </c>
      <c r="B50" s="832" t="s">
        <v>762</v>
      </c>
      <c r="C50" s="832" t="s">
        <v>766</v>
      </c>
      <c r="D50" s="832" t="s">
        <v>767</v>
      </c>
      <c r="E50" s="832" t="s">
        <v>768</v>
      </c>
      <c r="F50" s="849"/>
      <c r="G50" s="849"/>
      <c r="H50" s="837">
        <v>0</v>
      </c>
      <c r="I50" s="849">
        <v>3</v>
      </c>
      <c r="J50" s="849">
        <v>147.24</v>
      </c>
      <c r="K50" s="837">
        <v>1</v>
      </c>
      <c r="L50" s="849">
        <v>3</v>
      </c>
      <c r="M50" s="850">
        <v>147.24</v>
      </c>
    </row>
    <row r="51" spans="1:13" ht="14.4" customHeight="1" x14ac:dyDescent="0.3">
      <c r="A51" s="831" t="s">
        <v>800</v>
      </c>
      <c r="B51" s="832" t="s">
        <v>762</v>
      </c>
      <c r="C51" s="832" t="s">
        <v>886</v>
      </c>
      <c r="D51" s="832" t="s">
        <v>767</v>
      </c>
      <c r="E51" s="832" t="s">
        <v>887</v>
      </c>
      <c r="F51" s="849"/>
      <c r="G51" s="849"/>
      <c r="H51" s="837">
        <v>0</v>
      </c>
      <c r="I51" s="849">
        <v>10</v>
      </c>
      <c r="J51" s="849">
        <v>1262.7</v>
      </c>
      <c r="K51" s="837">
        <v>1</v>
      </c>
      <c r="L51" s="849">
        <v>10</v>
      </c>
      <c r="M51" s="850">
        <v>1262.7</v>
      </c>
    </row>
    <row r="52" spans="1:13" ht="14.4" customHeight="1" x14ac:dyDescent="0.3">
      <c r="A52" s="831" t="s">
        <v>800</v>
      </c>
      <c r="B52" s="832" t="s">
        <v>762</v>
      </c>
      <c r="C52" s="832" t="s">
        <v>888</v>
      </c>
      <c r="D52" s="832" t="s">
        <v>767</v>
      </c>
      <c r="E52" s="832" t="s">
        <v>889</v>
      </c>
      <c r="F52" s="849">
        <v>10</v>
      </c>
      <c r="G52" s="849">
        <v>841.8</v>
      </c>
      <c r="H52" s="837">
        <v>1</v>
      </c>
      <c r="I52" s="849"/>
      <c r="J52" s="849"/>
      <c r="K52" s="837">
        <v>0</v>
      </c>
      <c r="L52" s="849">
        <v>10</v>
      </c>
      <c r="M52" s="850">
        <v>841.8</v>
      </c>
    </row>
    <row r="53" spans="1:13" ht="14.4" customHeight="1" x14ac:dyDescent="0.3">
      <c r="A53" s="831" t="s">
        <v>800</v>
      </c>
      <c r="B53" s="832" t="s">
        <v>762</v>
      </c>
      <c r="C53" s="832" t="s">
        <v>876</v>
      </c>
      <c r="D53" s="832" t="s">
        <v>764</v>
      </c>
      <c r="E53" s="832" t="s">
        <v>877</v>
      </c>
      <c r="F53" s="849"/>
      <c r="G53" s="849"/>
      <c r="H53" s="837">
        <v>0</v>
      </c>
      <c r="I53" s="849">
        <v>31</v>
      </c>
      <c r="J53" s="849">
        <v>3914.37</v>
      </c>
      <c r="K53" s="837">
        <v>1</v>
      </c>
      <c r="L53" s="849">
        <v>31</v>
      </c>
      <c r="M53" s="850">
        <v>3914.37</v>
      </c>
    </row>
    <row r="54" spans="1:13" ht="14.4" customHeight="1" x14ac:dyDescent="0.3">
      <c r="A54" s="831" t="s">
        <v>800</v>
      </c>
      <c r="B54" s="832" t="s">
        <v>762</v>
      </c>
      <c r="C54" s="832" t="s">
        <v>878</v>
      </c>
      <c r="D54" s="832" t="s">
        <v>764</v>
      </c>
      <c r="E54" s="832" t="s">
        <v>879</v>
      </c>
      <c r="F54" s="849"/>
      <c r="G54" s="849"/>
      <c r="H54" s="837">
        <v>0</v>
      </c>
      <c r="I54" s="849">
        <v>2</v>
      </c>
      <c r="J54" s="849">
        <v>126.28</v>
      </c>
      <c r="K54" s="837">
        <v>1</v>
      </c>
      <c r="L54" s="849">
        <v>2</v>
      </c>
      <c r="M54" s="850">
        <v>126.28</v>
      </c>
    </row>
    <row r="55" spans="1:13" ht="14.4" customHeight="1" x14ac:dyDescent="0.3">
      <c r="A55" s="831" t="s">
        <v>800</v>
      </c>
      <c r="B55" s="832" t="s">
        <v>769</v>
      </c>
      <c r="C55" s="832" t="s">
        <v>968</v>
      </c>
      <c r="D55" s="832" t="s">
        <v>969</v>
      </c>
      <c r="E55" s="832" t="s">
        <v>970</v>
      </c>
      <c r="F55" s="849">
        <v>1</v>
      </c>
      <c r="G55" s="849">
        <v>0</v>
      </c>
      <c r="H55" s="837"/>
      <c r="I55" s="849"/>
      <c r="J55" s="849"/>
      <c r="K55" s="837"/>
      <c r="L55" s="849">
        <v>1</v>
      </c>
      <c r="M55" s="850">
        <v>0</v>
      </c>
    </row>
    <row r="56" spans="1:13" ht="14.4" customHeight="1" x14ac:dyDescent="0.3">
      <c r="A56" s="831" t="s">
        <v>800</v>
      </c>
      <c r="B56" s="832" t="s">
        <v>1154</v>
      </c>
      <c r="C56" s="832" t="s">
        <v>976</v>
      </c>
      <c r="D56" s="832" t="s">
        <v>977</v>
      </c>
      <c r="E56" s="832" t="s">
        <v>978</v>
      </c>
      <c r="F56" s="849"/>
      <c r="G56" s="849"/>
      <c r="H56" s="837">
        <v>0</v>
      </c>
      <c r="I56" s="849">
        <v>1</v>
      </c>
      <c r="J56" s="849">
        <v>414.07</v>
      </c>
      <c r="K56" s="837">
        <v>1</v>
      </c>
      <c r="L56" s="849">
        <v>1</v>
      </c>
      <c r="M56" s="850">
        <v>414.07</v>
      </c>
    </row>
    <row r="57" spans="1:13" ht="14.4" customHeight="1" x14ac:dyDescent="0.3">
      <c r="A57" s="831" t="s">
        <v>801</v>
      </c>
      <c r="B57" s="832" t="s">
        <v>1155</v>
      </c>
      <c r="C57" s="832" t="s">
        <v>1113</v>
      </c>
      <c r="D57" s="832" t="s">
        <v>1114</v>
      </c>
      <c r="E57" s="832" t="s">
        <v>1115</v>
      </c>
      <c r="F57" s="849">
        <v>1</v>
      </c>
      <c r="G57" s="849">
        <v>95.63</v>
      </c>
      <c r="H57" s="837">
        <v>1</v>
      </c>
      <c r="I57" s="849"/>
      <c r="J57" s="849"/>
      <c r="K57" s="837">
        <v>0</v>
      </c>
      <c r="L57" s="849">
        <v>1</v>
      </c>
      <c r="M57" s="850">
        <v>95.63</v>
      </c>
    </row>
    <row r="58" spans="1:13" ht="14.4" customHeight="1" x14ac:dyDescent="0.3">
      <c r="A58" s="831" t="s">
        <v>801</v>
      </c>
      <c r="B58" s="832" t="s">
        <v>762</v>
      </c>
      <c r="C58" s="832" t="s">
        <v>866</v>
      </c>
      <c r="D58" s="832" t="s">
        <v>767</v>
      </c>
      <c r="E58" s="832" t="s">
        <v>867</v>
      </c>
      <c r="F58" s="849"/>
      <c r="G58" s="849"/>
      <c r="H58" s="837">
        <v>0</v>
      </c>
      <c r="I58" s="849">
        <v>1</v>
      </c>
      <c r="J58" s="849">
        <v>74.08</v>
      </c>
      <c r="K58" s="837">
        <v>1</v>
      </c>
      <c r="L58" s="849">
        <v>1</v>
      </c>
      <c r="M58" s="850">
        <v>74.08</v>
      </c>
    </row>
    <row r="59" spans="1:13" ht="14.4" customHeight="1" x14ac:dyDescent="0.3">
      <c r="A59" s="831" t="s">
        <v>803</v>
      </c>
      <c r="B59" s="832" t="s">
        <v>762</v>
      </c>
      <c r="C59" s="832" t="s">
        <v>880</v>
      </c>
      <c r="D59" s="832" t="s">
        <v>764</v>
      </c>
      <c r="E59" s="832" t="s">
        <v>881</v>
      </c>
      <c r="F59" s="849"/>
      <c r="G59" s="849"/>
      <c r="H59" s="837">
        <v>0</v>
      </c>
      <c r="I59" s="849">
        <v>3</v>
      </c>
      <c r="J59" s="849">
        <v>252.54000000000002</v>
      </c>
      <c r="K59" s="837">
        <v>1</v>
      </c>
      <c r="L59" s="849">
        <v>3</v>
      </c>
      <c r="M59" s="850">
        <v>252.54000000000002</v>
      </c>
    </row>
    <row r="60" spans="1:13" ht="14.4" customHeight="1" x14ac:dyDescent="0.3">
      <c r="A60" s="831" t="s">
        <v>803</v>
      </c>
      <c r="B60" s="832" t="s">
        <v>762</v>
      </c>
      <c r="C60" s="832" t="s">
        <v>888</v>
      </c>
      <c r="D60" s="832" t="s">
        <v>767</v>
      </c>
      <c r="E60" s="832" t="s">
        <v>889</v>
      </c>
      <c r="F60" s="849">
        <v>1</v>
      </c>
      <c r="G60" s="849">
        <v>84.18</v>
      </c>
      <c r="H60" s="837">
        <v>1</v>
      </c>
      <c r="I60" s="849"/>
      <c r="J60" s="849"/>
      <c r="K60" s="837">
        <v>0</v>
      </c>
      <c r="L60" s="849">
        <v>1</v>
      </c>
      <c r="M60" s="850">
        <v>84.18</v>
      </c>
    </row>
    <row r="61" spans="1:13" ht="14.4" customHeight="1" x14ac:dyDescent="0.3">
      <c r="A61" s="831" t="s">
        <v>803</v>
      </c>
      <c r="B61" s="832" t="s">
        <v>762</v>
      </c>
      <c r="C61" s="832" t="s">
        <v>878</v>
      </c>
      <c r="D61" s="832" t="s">
        <v>764</v>
      </c>
      <c r="E61" s="832" t="s">
        <v>879</v>
      </c>
      <c r="F61" s="849"/>
      <c r="G61" s="849"/>
      <c r="H61" s="837">
        <v>0</v>
      </c>
      <c r="I61" s="849">
        <v>2</v>
      </c>
      <c r="J61" s="849">
        <v>126.28</v>
      </c>
      <c r="K61" s="837">
        <v>1</v>
      </c>
      <c r="L61" s="849">
        <v>2</v>
      </c>
      <c r="M61" s="850">
        <v>126.28</v>
      </c>
    </row>
    <row r="62" spans="1:13" ht="14.4" customHeight="1" x14ac:dyDescent="0.3">
      <c r="A62" s="831" t="s">
        <v>803</v>
      </c>
      <c r="B62" s="832" t="s">
        <v>762</v>
      </c>
      <c r="C62" s="832" t="s">
        <v>763</v>
      </c>
      <c r="D62" s="832" t="s">
        <v>764</v>
      </c>
      <c r="E62" s="832" t="s">
        <v>765</v>
      </c>
      <c r="F62" s="849"/>
      <c r="G62" s="849"/>
      <c r="H62" s="837">
        <v>0</v>
      </c>
      <c r="I62" s="849">
        <v>2</v>
      </c>
      <c r="J62" s="849">
        <v>98.16</v>
      </c>
      <c r="K62" s="837">
        <v>1</v>
      </c>
      <c r="L62" s="849">
        <v>2</v>
      </c>
      <c r="M62" s="850">
        <v>98.16</v>
      </c>
    </row>
    <row r="63" spans="1:13" ht="14.4" customHeight="1" x14ac:dyDescent="0.3">
      <c r="A63" s="831" t="s">
        <v>804</v>
      </c>
      <c r="B63" s="832" t="s">
        <v>1156</v>
      </c>
      <c r="C63" s="832" t="s">
        <v>1005</v>
      </c>
      <c r="D63" s="832" t="s">
        <v>1006</v>
      </c>
      <c r="E63" s="832" t="s">
        <v>1007</v>
      </c>
      <c r="F63" s="849"/>
      <c r="G63" s="849"/>
      <c r="H63" s="837">
        <v>0</v>
      </c>
      <c r="I63" s="849">
        <v>1</v>
      </c>
      <c r="J63" s="849">
        <v>64.5</v>
      </c>
      <c r="K63" s="837">
        <v>1</v>
      </c>
      <c r="L63" s="849">
        <v>1</v>
      </c>
      <c r="M63" s="850">
        <v>64.5</v>
      </c>
    </row>
    <row r="64" spans="1:13" ht="14.4" customHeight="1" x14ac:dyDescent="0.3">
      <c r="A64" s="831" t="s">
        <v>804</v>
      </c>
      <c r="B64" s="832" t="s">
        <v>762</v>
      </c>
      <c r="C64" s="832" t="s">
        <v>866</v>
      </c>
      <c r="D64" s="832" t="s">
        <v>767</v>
      </c>
      <c r="E64" s="832" t="s">
        <v>867</v>
      </c>
      <c r="F64" s="849"/>
      <c r="G64" s="849"/>
      <c r="H64" s="837">
        <v>0</v>
      </c>
      <c r="I64" s="849">
        <v>6</v>
      </c>
      <c r="J64" s="849">
        <v>444.48</v>
      </c>
      <c r="K64" s="837">
        <v>1</v>
      </c>
      <c r="L64" s="849">
        <v>6</v>
      </c>
      <c r="M64" s="850">
        <v>444.48</v>
      </c>
    </row>
    <row r="65" spans="1:13" ht="14.4" customHeight="1" x14ac:dyDescent="0.3">
      <c r="A65" s="831" t="s">
        <v>804</v>
      </c>
      <c r="B65" s="832" t="s">
        <v>762</v>
      </c>
      <c r="C65" s="832" t="s">
        <v>868</v>
      </c>
      <c r="D65" s="832" t="s">
        <v>767</v>
      </c>
      <c r="E65" s="832" t="s">
        <v>869</v>
      </c>
      <c r="F65" s="849"/>
      <c r="G65" s="849"/>
      <c r="H65" s="837">
        <v>0</v>
      </c>
      <c r="I65" s="849">
        <v>1</v>
      </c>
      <c r="J65" s="849">
        <v>94.28</v>
      </c>
      <c r="K65" s="837">
        <v>1</v>
      </c>
      <c r="L65" s="849">
        <v>1</v>
      </c>
      <c r="M65" s="850">
        <v>94.28</v>
      </c>
    </row>
    <row r="66" spans="1:13" ht="14.4" customHeight="1" x14ac:dyDescent="0.3">
      <c r="A66" s="831" t="s">
        <v>804</v>
      </c>
      <c r="B66" s="832" t="s">
        <v>762</v>
      </c>
      <c r="C66" s="832" t="s">
        <v>870</v>
      </c>
      <c r="D66" s="832" t="s">
        <v>767</v>
      </c>
      <c r="E66" s="832" t="s">
        <v>871</v>
      </c>
      <c r="F66" s="849">
        <v>5</v>
      </c>
      <c r="G66" s="849">
        <v>841.80000000000007</v>
      </c>
      <c r="H66" s="837">
        <v>1</v>
      </c>
      <c r="I66" s="849"/>
      <c r="J66" s="849"/>
      <c r="K66" s="837">
        <v>0</v>
      </c>
      <c r="L66" s="849">
        <v>5</v>
      </c>
      <c r="M66" s="850">
        <v>841.80000000000007</v>
      </c>
    </row>
    <row r="67" spans="1:13" ht="14.4" customHeight="1" x14ac:dyDescent="0.3">
      <c r="A67" s="831" t="s">
        <v>804</v>
      </c>
      <c r="B67" s="832" t="s">
        <v>762</v>
      </c>
      <c r="C67" s="832" t="s">
        <v>872</v>
      </c>
      <c r="D67" s="832" t="s">
        <v>767</v>
      </c>
      <c r="E67" s="832" t="s">
        <v>873</v>
      </c>
      <c r="F67" s="849"/>
      <c r="G67" s="849"/>
      <c r="H67" s="837">
        <v>0</v>
      </c>
      <c r="I67" s="849">
        <v>4</v>
      </c>
      <c r="J67" s="849">
        <v>461.32</v>
      </c>
      <c r="K67" s="837">
        <v>1</v>
      </c>
      <c r="L67" s="849">
        <v>4</v>
      </c>
      <c r="M67" s="850">
        <v>461.32</v>
      </c>
    </row>
    <row r="68" spans="1:13" ht="14.4" customHeight="1" x14ac:dyDescent="0.3">
      <c r="A68" s="831" t="s">
        <v>804</v>
      </c>
      <c r="B68" s="832" t="s">
        <v>762</v>
      </c>
      <c r="C68" s="832" t="s">
        <v>874</v>
      </c>
      <c r="D68" s="832" t="s">
        <v>764</v>
      </c>
      <c r="E68" s="832" t="s">
        <v>875</v>
      </c>
      <c r="F68" s="849"/>
      <c r="G68" s="849"/>
      <c r="H68" s="837">
        <v>0</v>
      </c>
      <c r="I68" s="849">
        <v>22</v>
      </c>
      <c r="J68" s="849">
        <v>2315.06</v>
      </c>
      <c r="K68" s="837">
        <v>1</v>
      </c>
      <c r="L68" s="849">
        <v>22</v>
      </c>
      <c r="M68" s="850">
        <v>2315.06</v>
      </c>
    </row>
    <row r="69" spans="1:13" ht="14.4" customHeight="1" x14ac:dyDescent="0.3">
      <c r="A69" s="831" t="s">
        <v>804</v>
      </c>
      <c r="B69" s="832" t="s">
        <v>762</v>
      </c>
      <c r="C69" s="832" t="s">
        <v>880</v>
      </c>
      <c r="D69" s="832" t="s">
        <v>764</v>
      </c>
      <c r="E69" s="832" t="s">
        <v>881</v>
      </c>
      <c r="F69" s="849"/>
      <c r="G69" s="849"/>
      <c r="H69" s="837">
        <v>0</v>
      </c>
      <c r="I69" s="849">
        <v>40</v>
      </c>
      <c r="J69" s="849">
        <v>3367.2000000000003</v>
      </c>
      <c r="K69" s="837">
        <v>1</v>
      </c>
      <c r="L69" s="849">
        <v>40</v>
      </c>
      <c r="M69" s="850">
        <v>3367.2000000000003</v>
      </c>
    </row>
    <row r="70" spans="1:13" ht="14.4" customHeight="1" x14ac:dyDescent="0.3">
      <c r="A70" s="831" t="s">
        <v>804</v>
      </c>
      <c r="B70" s="832" t="s">
        <v>762</v>
      </c>
      <c r="C70" s="832" t="s">
        <v>882</v>
      </c>
      <c r="D70" s="832" t="s">
        <v>767</v>
      </c>
      <c r="E70" s="832" t="s">
        <v>883</v>
      </c>
      <c r="F70" s="849"/>
      <c r="G70" s="849"/>
      <c r="H70" s="837">
        <v>0</v>
      </c>
      <c r="I70" s="849">
        <v>8</v>
      </c>
      <c r="J70" s="849">
        <v>505.12</v>
      </c>
      <c r="K70" s="837">
        <v>1</v>
      </c>
      <c r="L70" s="849">
        <v>8</v>
      </c>
      <c r="M70" s="850">
        <v>505.12</v>
      </c>
    </row>
    <row r="71" spans="1:13" ht="14.4" customHeight="1" x14ac:dyDescent="0.3">
      <c r="A71" s="831" t="s">
        <v>804</v>
      </c>
      <c r="B71" s="832" t="s">
        <v>762</v>
      </c>
      <c r="C71" s="832" t="s">
        <v>884</v>
      </c>
      <c r="D71" s="832" t="s">
        <v>767</v>
      </c>
      <c r="E71" s="832" t="s">
        <v>885</v>
      </c>
      <c r="F71" s="849">
        <v>7</v>
      </c>
      <c r="G71" s="849">
        <v>736.61</v>
      </c>
      <c r="H71" s="837">
        <v>1</v>
      </c>
      <c r="I71" s="849"/>
      <c r="J71" s="849"/>
      <c r="K71" s="837">
        <v>0</v>
      </c>
      <c r="L71" s="849">
        <v>7</v>
      </c>
      <c r="M71" s="850">
        <v>736.61</v>
      </c>
    </row>
    <row r="72" spans="1:13" ht="14.4" customHeight="1" x14ac:dyDescent="0.3">
      <c r="A72" s="831" t="s">
        <v>804</v>
      </c>
      <c r="B72" s="832" t="s">
        <v>762</v>
      </c>
      <c r="C72" s="832" t="s">
        <v>766</v>
      </c>
      <c r="D72" s="832" t="s">
        <v>767</v>
      </c>
      <c r="E72" s="832" t="s">
        <v>768</v>
      </c>
      <c r="F72" s="849"/>
      <c r="G72" s="849"/>
      <c r="H72" s="837">
        <v>0</v>
      </c>
      <c r="I72" s="849">
        <v>1</v>
      </c>
      <c r="J72" s="849">
        <v>49.08</v>
      </c>
      <c r="K72" s="837">
        <v>1</v>
      </c>
      <c r="L72" s="849">
        <v>1</v>
      </c>
      <c r="M72" s="850">
        <v>49.08</v>
      </c>
    </row>
    <row r="73" spans="1:13" ht="14.4" customHeight="1" x14ac:dyDescent="0.3">
      <c r="A73" s="831" t="s">
        <v>804</v>
      </c>
      <c r="B73" s="832" t="s">
        <v>762</v>
      </c>
      <c r="C73" s="832" t="s">
        <v>886</v>
      </c>
      <c r="D73" s="832" t="s">
        <v>767</v>
      </c>
      <c r="E73" s="832" t="s">
        <v>887</v>
      </c>
      <c r="F73" s="849"/>
      <c r="G73" s="849"/>
      <c r="H73" s="837">
        <v>0</v>
      </c>
      <c r="I73" s="849">
        <v>19</v>
      </c>
      <c r="J73" s="849">
        <v>2399.13</v>
      </c>
      <c r="K73" s="837">
        <v>1</v>
      </c>
      <c r="L73" s="849">
        <v>19</v>
      </c>
      <c r="M73" s="850">
        <v>2399.13</v>
      </c>
    </row>
    <row r="74" spans="1:13" ht="14.4" customHeight="1" x14ac:dyDescent="0.3">
      <c r="A74" s="831" t="s">
        <v>804</v>
      </c>
      <c r="B74" s="832" t="s">
        <v>762</v>
      </c>
      <c r="C74" s="832" t="s">
        <v>888</v>
      </c>
      <c r="D74" s="832" t="s">
        <v>767</v>
      </c>
      <c r="E74" s="832" t="s">
        <v>889</v>
      </c>
      <c r="F74" s="849">
        <v>25</v>
      </c>
      <c r="G74" s="849">
        <v>2104.5000000000005</v>
      </c>
      <c r="H74" s="837">
        <v>1</v>
      </c>
      <c r="I74" s="849"/>
      <c r="J74" s="849"/>
      <c r="K74" s="837">
        <v>0</v>
      </c>
      <c r="L74" s="849">
        <v>25</v>
      </c>
      <c r="M74" s="850">
        <v>2104.5000000000005</v>
      </c>
    </row>
    <row r="75" spans="1:13" ht="14.4" customHeight="1" x14ac:dyDescent="0.3">
      <c r="A75" s="831" t="s">
        <v>804</v>
      </c>
      <c r="B75" s="832" t="s">
        <v>762</v>
      </c>
      <c r="C75" s="832" t="s">
        <v>876</v>
      </c>
      <c r="D75" s="832" t="s">
        <v>764</v>
      </c>
      <c r="E75" s="832" t="s">
        <v>877</v>
      </c>
      <c r="F75" s="849"/>
      <c r="G75" s="849"/>
      <c r="H75" s="837">
        <v>0</v>
      </c>
      <c r="I75" s="849">
        <v>30</v>
      </c>
      <c r="J75" s="849">
        <v>3788.1000000000004</v>
      </c>
      <c r="K75" s="837">
        <v>1</v>
      </c>
      <c r="L75" s="849">
        <v>30</v>
      </c>
      <c r="M75" s="850">
        <v>3788.1000000000004</v>
      </c>
    </row>
    <row r="76" spans="1:13" ht="14.4" customHeight="1" x14ac:dyDescent="0.3">
      <c r="A76" s="831" t="s">
        <v>804</v>
      </c>
      <c r="B76" s="832" t="s">
        <v>762</v>
      </c>
      <c r="C76" s="832" t="s">
        <v>878</v>
      </c>
      <c r="D76" s="832" t="s">
        <v>764</v>
      </c>
      <c r="E76" s="832" t="s">
        <v>879</v>
      </c>
      <c r="F76" s="849"/>
      <c r="G76" s="849"/>
      <c r="H76" s="837">
        <v>0</v>
      </c>
      <c r="I76" s="849">
        <v>6</v>
      </c>
      <c r="J76" s="849">
        <v>378.84000000000003</v>
      </c>
      <c r="K76" s="837">
        <v>1</v>
      </c>
      <c r="L76" s="849">
        <v>6</v>
      </c>
      <c r="M76" s="850">
        <v>378.84000000000003</v>
      </c>
    </row>
    <row r="77" spans="1:13" ht="14.4" customHeight="1" x14ac:dyDescent="0.3">
      <c r="A77" s="831" t="s">
        <v>804</v>
      </c>
      <c r="B77" s="832" t="s">
        <v>1157</v>
      </c>
      <c r="C77" s="832" t="s">
        <v>994</v>
      </c>
      <c r="D77" s="832" t="s">
        <v>995</v>
      </c>
      <c r="E77" s="832" t="s">
        <v>996</v>
      </c>
      <c r="F77" s="849">
        <v>1</v>
      </c>
      <c r="G77" s="849">
        <v>238.72</v>
      </c>
      <c r="H77" s="837">
        <v>1</v>
      </c>
      <c r="I77" s="849"/>
      <c r="J77" s="849"/>
      <c r="K77" s="837">
        <v>0</v>
      </c>
      <c r="L77" s="849">
        <v>1</v>
      </c>
      <c r="M77" s="850">
        <v>238.72</v>
      </c>
    </row>
    <row r="78" spans="1:13" ht="14.4" customHeight="1" x14ac:dyDescent="0.3">
      <c r="A78" s="831" t="s">
        <v>804</v>
      </c>
      <c r="B78" s="832" t="s">
        <v>1158</v>
      </c>
      <c r="C78" s="832" t="s">
        <v>984</v>
      </c>
      <c r="D78" s="832" t="s">
        <v>985</v>
      </c>
      <c r="E78" s="832" t="s">
        <v>986</v>
      </c>
      <c r="F78" s="849"/>
      <c r="G78" s="849"/>
      <c r="H78" s="837">
        <v>0</v>
      </c>
      <c r="I78" s="849">
        <v>1</v>
      </c>
      <c r="J78" s="849">
        <v>9.4</v>
      </c>
      <c r="K78" s="837">
        <v>1</v>
      </c>
      <c r="L78" s="849">
        <v>1</v>
      </c>
      <c r="M78" s="850">
        <v>9.4</v>
      </c>
    </row>
    <row r="79" spans="1:13" ht="14.4" customHeight="1" x14ac:dyDescent="0.3">
      <c r="A79" s="831" t="s">
        <v>804</v>
      </c>
      <c r="B79" s="832" t="s">
        <v>1158</v>
      </c>
      <c r="C79" s="832" t="s">
        <v>987</v>
      </c>
      <c r="D79" s="832" t="s">
        <v>985</v>
      </c>
      <c r="E79" s="832" t="s">
        <v>988</v>
      </c>
      <c r="F79" s="849"/>
      <c r="G79" s="849"/>
      <c r="H79" s="837">
        <v>0</v>
      </c>
      <c r="I79" s="849">
        <v>2</v>
      </c>
      <c r="J79" s="849">
        <v>9.4</v>
      </c>
      <c r="K79" s="837">
        <v>1</v>
      </c>
      <c r="L79" s="849">
        <v>2</v>
      </c>
      <c r="M79" s="850">
        <v>9.4</v>
      </c>
    </row>
    <row r="80" spans="1:13" ht="14.4" customHeight="1" x14ac:dyDescent="0.3">
      <c r="A80" s="831" t="s">
        <v>804</v>
      </c>
      <c r="B80" s="832" t="s">
        <v>1152</v>
      </c>
      <c r="C80" s="832" t="s">
        <v>902</v>
      </c>
      <c r="D80" s="832" t="s">
        <v>900</v>
      </c>
      <c r="E80" s="832" t="s">
        <v>903</v>
      </c>
      <c r="F80" s="849"/>
      <c r="G80" s="849"/>
      <c r="H80" s="837">
        <v>0</v>
      </c>
      <c r="I80" s="849">
        <v>1</v>
      </c>
      <c r="J80" s="849">
        <v>176.32</v>
      </c>
      <c r="K80" s="837">
        <v>1</v>
      </c>
      <c r="L80" s="849">
        <v>1</v>
      </c>
      <c r="M80" s="850">
        <v>176.32</v>
      </c>
    </row>
    <row r="81" spans="1:13" ht="14.4" customHeight="1" x14ac:dyDescent="0.3">
      <c r="A81" s="831" t="s">
        <v>804</v>
      </c>
      <c r="B81" s="832" t="s">
        <v>1149</v>
      </c>
      <c r="C81" s="832" t="s">
        <v>997</v>
      </c>
      <c r="D81" s="832" t="s">
        <v>998</v>
      </c>
      <c r="E81" s="832" t="s">
        <v>999</v>
      </c>
      <c r="F81" s="849">
        <v>1</v>
      </c>
      <c r="G81" s="849">
        <v>58.77</v>
      </c>
      <c r="H81" s="837">
        <v>1</v>
      </c>
      <c r="I81" s="849"/>
      <c r="J81" s="849"/>
      <c r="K81" s="837">
        <v>0</v>
      </c>
      <c r="L81" s="849">
        <v>1</v>
      </c>
      <c r="M81" s="850">
        <v>58.77</v>
      </c>
    </row>
    <row r="82" spans="1:13" ht="14.4" customHeight="1" x14ac:dyDescent="0.3">
      <c r="A82" s="831" t="s">
        <v>805</v>
      </c>
      <c r="B82" s="832" t="s">
        <v>1159</v>
      </c>
      <c r="C82" s="832" t="s">
        <v>1072</v>
      </c>
      <c r="D82" s="832" t="s">
        <v>1073</v>
      </c>
      <c r="E82" s="832" t="s">
        <v>860</v>
      </c>
      <c r="F82" s="849">
        <v>1</v>
      </c>
      <c r="G82" s="849">
        <v>184.74</v>
      </c>
      <c r="H82" s="837">
        <v>1</v>
      </c>
      <c r="I82" s="849"/>
      <c r="J82" s="849"/>
      <c r="K82" s="837">
        <v>0</v>
      </c>
      <c r="L82" s="849">
        <v>1</v>
      </c>
      <c r="M82" s="850">
        <v>184.74</v>
      </c>
    </row>
    <row r="83" spans="1:13" ht="14.4" customHeight="1" x14ac:dyDescent="0.3">
      <c r="A83" s="831" t="s">
        <v>805</v>
      </c>
      <c r="B83" s="832" t="s">
        <v>1160</v>
      </c>
      <c r="C83" s="832" t="s">
        <v>1056</v>
      </c>
      <c r="D83" s="832" t="s">
        <v>1057</v>
      </c>
      <c r="E83" s="832" t="s">
        <v>1058</v>
      </c>
      <c r="F83" s="849"/>
      <c r="G83" s="849"/>
      <c r="H83" s="837">
        <v>0</v>
      </c>
      <c r="I83" s="849">
        <v>1</v>
      </c>
      <c r="J83" s="849">
        <v>490.89</v>
      </c>
      <c r="K83" s="837">
        <v>1</v>
      </c>
      <c r="L83" s="849">
        <v>1</v>
      </c>
      <c r="M83" s="850">
        <v>490.89</v>
      </c>
    </row>
    <row r="84" spans="1:13" ht="14.4" customHeight="1" x14ac:dyDescent="0.3">
      <c r="A84" s="831" t="s">
        <v>805</v>
      </c>
      <c r="B84" s="832" t="s">
        <v>1146</v>
      </c>
      <c r="C84" s="832" t="s">
        <v>846</v>
      </c>
      <c r="D84" s="832" t="s">
        <v>847</v>
      </c>
      <c r="E84" s="832" t="s">
        <v>848</v>
      </c>
      <c r="F84" s="849"/>
      <c r="G84" s="849"/>
      <c r="H84" s="837">
        <v>0</v>
      </c>
      <c r="I84" s="849">
        <v>1</v>
      </c>
      <c r="J84" s="849">
        <v>143.09</v>
      </c>
      <c r="K84" s="837">
        <v>1</v>
      </c>
      <c r="L84" s="849">
        <v>1</v>
      </c>
      <c r="M84" s="850">
        <v>143.09</v>
      </c>
    </row>
    <row r="85" spans="1:13" ht="14.4" customHeight="1" x14ac:dyDescent="0.3">
      <c r="A85" s="831" t="s">
        <v>805</v>
      </c>
      <c r="B85" s="832" t="s">
        <v>1150</v>
      </c>
      <c r="C85" s="832" t="s">
        <v>1036</v>
      </c>
      <c r="D85" s="832" t="s">
        <v>1025</v>
      </c>
      <c r="E85" s="832" t="s">
        <v>970</v>
      </c>
      <c r="F85" s="849">
        <v>1</v>
      </c>
      <c r="G85" s="849">
        <v>196.2</v>
      </c>
      <c r="H85" s="837">
        <v>1</v>
      </c>
      <c r="I85" s="849"/>
      <c r="J85" s="849"/>
      <c r="K85" s="837">
        <v>0</v>
      </c>
      <c r="L85" s="849">
        <v>1</v>
      </c>
      <c r="M85" s="850">
        <v>196.2</v>
      </c>
    </row>
    <row r="86" spans="1:13" ht="14.4" customHeight="1" x14ac:dyDescent="0.3">
      <c r="A86" s="831" t="s">
        <v>805</v>
      </c>
      <c r="B86" s="832" t="s">
        <v>1161</v>
      </c>
      <c r="C86" s="832" t="s">
        <v>1040</v>
      </c>
      <c r="D86" s="832" t="s">
        <v>1041</v>
      </c>
      <c r="E86" s="832" t="s">
        <v>1042</v>
      </c>
      <c r="F86" s="849">
        <v>1</v>
      </c>
      <c r="G86" s="849">
        <v>1992.86</v>
      </c>
      <c r="H86" s="837">
        <v>1</v>
      </c>
      <c r="I86" s="849"/>
      <c r="J86" s="849"/>
      <c r="K86" s="837">
        <v>0</v>
      </c>
      <c r="L86" s="849">
        <v>1</v>
      </c>
      <c r="M86" s="850">
        <v>1992.86</v>
      </c>
    </row>
    <row r="87" spans="1:13" ht="14.4" customHeight="1" x14ac:dyDescent="0.3">
      <c r="A87" s="831" t="s">
        <v>805</v>
      </c>
      <c r="B87" s="832" t="s">
        <v>762</v>
      </c>
      <c r="C87" s="832" t="s">
        <v>866</v>
      </c>
      <c r="D87" s="832" t="s">
        <v>767</v>
      </c>
      <c r="E87" s="832" t="s">
        <v>867</v>
      </c>
      <c r="F87" s="849"/>
      <c r="G87" s="849"/>
      <c r="H87" s="837">
        <v>0</v>
      </c>
      <c r="I87" s="849">
        <v>3</v>
      </c>
      <c r="J87" s="849">
        <v>222.24</v>
      </c>
      <c r="K87" s="837">
        <v>1</v>
      </c>
      <c r="L87" s="849">
        <v>3</v>
      </c>
      <c r="M87" s="850">
        <v>222.24</v>
      </c>
    </row>
    <row r="88" spans="1:13" ht="14.4" customHeight="1" x14ac:dyDescent="0.3">
      <c r="A88" s="831" t="s">
        <v>805</v>
      </c>
      <c r="B88" s="832" t="s">
        <v>762</v>
      </c>
      <c r="C88" s="832" t="s">
        <v>868</v>
      </c>
      <c r="D88" s="832" t="s">
        <v>767</v>
      </c>
      <c r="E88" s="832" t="s">
        <v>869</v>
      </c>
      <c r="F88" s="849"/>
      <c r="G88" s="849"/>
      <c r="H88" s="837">
        <v>0</v>
      </c>
      <c r="I88" s="849">
        <v>4</v>
      </c>
      <c r="J88" s="849">
        <v>377.12</v>
      </c>
      <c r="K88" s="837">
        <v>1</v>
      </c>
      <c r="L88" s="849">
        <v>4</v>
      </c>
      <c r="M88" s="850">
        <v>377.12</v>
      </c>
    </row>
    <row r="89" spans="1:13" ht="14.4" customHeight="1" x14ac:dyDescent="0.3">
      <c r="A89" s="831" t="s">
        <v>805</v>
      </c>
      <c r="B89" s="832" t="s">
        <v>762</v>
      </c>
      <c r="C89" s="832" t="s">
        <v>870</v>
      </c>
      <c r="D89" s="832" t="s">
        <v>767</v>
      </c>
      <c r="E89" s="832" t="s">
        <v>871</v>
      </c>
      <c r="F89" s="849">
        <v>4</v>
      </c>
      <c r="G89" s="849">
        <v>673.44</v>
      </c>
      <c r="H89" s="837">
        <v>1</v>
      </c>
      <c r="I89" s="849"/>
      <c r="J89" s="849"/>
      <c r="K89" s="837">
        <v>0</v>
      </c>
      <c r="L89" s="849">
        <v>4</v>
      </c>
      <c r="M89" s="850">
        <v>673.44</v>
      </c>
    </row>
    <row r="90" spans="1:13" ht="14.4" customHeight="1" x14ac:dyDescent="0.3">
      <c r="A90" s="831" t="s">
        <v>805</v>
      </c>
      <c r="B90" s="832" t="s">
        <v>762</v>
      </c>
      <c r="C90" s="832" t="s">
        <v>872</v>
      </c>
      <c r="D90" s="832" t="s">
        <v>767</v>
      </c>
      <c r="E90" s="832" t="s">
        <v>873</v>
      </c>
      <c r="F90" s="849"/>
      <c r="G90" s="849"/>
      <c r="H90" s="837">
        <v>0</v>
      </c>
      <c r="I90" s="849">
        <v>6</v>
      </c>
      <c r="J90" s="849">
        <v>691.98</v>
      </c>
      <c r="K90" s="837">
        <v>1</v>
      </c>
      <c r="L90" s="849">
        <v>6</v>
      </c>
      <c r="M90" s="850">
        <v>691.98</v>
      </c>
    </row>
    <row r="91" spans="1:13" ht="14.4" customHeight="1" x14ac:dyDescent="0.3">
      <c r="A91" s="831" t="s">
        <v>805</v>
      </c>
      <c r="B91" s="832" t="s">
        <v>762</v>
      </c>
      <c r="C91" s="832" t="s">
        <v>874</v>
      </c>
      <c r="D91" s="832" t="s">
        <v>764</v>
      </c>
      <c r="E91" s="832" t="s">
        <v>875</v>
      </c>
      <c r="F91" s="849"/>
      <c r="G91" s="849"/>
      <c r="H91" s="837">
        <v>0</v>
      </c>
      <c r="I91" s="849">
        <v>17</v>
      </c>
      <c r="J91" s="849">
        <v>1788.91</v>
      </c>
      <c r="K91" s="837">
        <v>1</v>
      </c>
      <c r="L91" s="849">
        <v>17</v>
      </c>
      <c r="M91" s="850">
        <v>1788.91</v>
      </c>
    </row>
    <row r="92" spans="1:13" ht="14.4" customHeight="1" x14ac:dyDescent="0.3">
      <c r="A92" s="831" t="s">
        <v>805</v>
      </c>
      <c r="B92" s="832" t="s">
        <v>762</v>
      </c>
      <c r="C92" s="832" t="s">
        <v>880</v>
      </c>
      <c r="D92" s="832" t="s">
        <v>764</v>
      </c>
      <c r="E92" s="832" t="s">
        <v>881</v>
      </c>
      <c r="F92" s="849"/>
      <c r="G92" s="849"/>
      <c r="H92" s="837">
        <v>0</v>
      </c>
      <c r="I92" s="849">
        <v>39</v>
      </c>
      <c r="J92" s="849">
        <v>3283.0200000000004</v>
      </c>
      <c r="K92" s="837">
        <v>1</v>
      </c>
      <c r="L92" s="849">
        <v>39</v>
      </c>
      <c r="M92" s="850">
        <v>3283.0200000000004</v>
      </c>
    </row>
    <row r="93" spans="1:13" ht="14.4" customHeight="1" x14ac:dyDescent="0.3">
      <c r="A93" s="831" t="s">
        <v>805</v>
      </c>
      <c r="B93" s="832" t="s">
        <v>762</v>
      </c>
      <c r="C93" s="832" t="s">
        <v>882</v>
      </c>
      <c r="D93" s="832" t="s">
        <v>767</v>
      </c>
      <c r="E93" s="832" t="s">
        <v>883</v>
      </c>
      <c r="F93" s="849"/>
      <c r="G93" s="849"/>
      <c r="H93" s="837">
        <v>0</v>
      </c>
      <c r="I93" s="849">
        <v>4</v>
      </c>
      <c r="J93" s="849">
        <v>252.56</v>
      </c>
      <c r="K93" s="837">
        <v>1</v>
      </c>
      <c r="L93" s="849">
        <v>4</v>
      </c>
      <c r="M93" s="850">
        <v>252.56</v>
      </c>
    </row>
    <row r="94" spans="1:13" ht="14.4" customHeight="1" x14ac:dyDescent="0.3">
      <c r="A94" s="831" t="s">
        <v>805</v>
      </c>
      <c r="B94" s="832" t="s">
        <v>762</v>
      </c>
      <c r="C94" s="832" t="s">
        <v>884</v>
      </c>
      <c r="D94" s="832" t="s">
        <v>767</v>
      </c>
      <c r="E94" s="832" t="s">
        <v>885</v>
      </c>
      <c r="F94" s="849">
        <v>2</v>
      </c>
      <c r="G94" s="849">
        <v>210.46</v>
      </c>
      <c r="H94" s="837">
        <v>1</v>
      </c>
      <c r="I94" s="849"/>
      <c r="J94" s="849"/>
      <c r="K94" s="837">
        <v>0</v>
      </c>
      <c r="L94" s="849">
        <v>2</v>
      </c>
      <c r="M94" s="850">
        <v>210.46</v>
      </c>
    </row>
    <row r="95" spans="1:13" ht="14.4" customHeight="1" x14ac:dyDescent="0.3">
      <c r="A95" s="831" t="s">
        <v>805</v>
      </c>
      <c r="B95" s="832" t="s">
        <v>762</v>
      </c>
      <c r="C95" s="832" t="s">
        <v>766</v>
      </c>
      <c r="D95" s="832" t="s">
        <v>767</v>
      </c>
      <c r="E95" s="832" t="s">
        <v>768</v>
      </c>
      <c r="F95" s="849"/>
      <c r="G95" s="849"/>
      <c r="H95" s="837">
        <v>0</v>
      </c>
      <c r="I95" s="849">
        <v>3</v>
      </c>
      <c r="J95" s="849">
        <v>147.24</v>
      </c>
      <c r="K95" s="837">
        <v>1</v>
      </c>
      <c r="L95" s="849">
        <v>3</v>
      </c>
      <c r="M95" s="850">
        <v>147.24</v>
      </c>
    </row>
    <row r="96" spans="1:13" ht="14.4" customHeight="1" x14ac:dyDescent="0.3">
      <c r="A96" s="831" t="s">
        <v>805</v>
      </c>
      <c r="B96" s="832" t="s">
        <v>762</v>
      </c>
      <c r="C96" s="832" t="s">
        <v>886</v>
      </c>
      <c r="D96" s="832" t="s">
        <v>767</v>
      </c>
      <c r="E96" s="832" t="s">
        <v>887</v>
      </c>
      <c r="F96" s="849"/>
      <c r="G96" s="849"/>
      <c r="H96" s="837">
        <v>0</v>
      </c>
      <c r="I96" s="849">
        <v>7</v>
      </c>
      <c r="J96" s="849">
        <v>883.89</v>
      </c>
      <c r="K96" s="837">
        <v>1</v>
      </c>
      <c r="L96" s="849">
        <v>7</v>
      </c>
      <c r="M96" s="850">
        <v>883.89</v>
      </c>
    </row>
    <row r="97" spans="1:13" ht="14.4" customHeight="1" x14ac:dyDescent="0.3">
      <c r="A97" s="831" t="s">
        <v>805</v>
      </c>
      <c r="B97" s="832" t="s">
        <v>762</v>
      </c>
      <c r="C97" s="832" t="s">
        <v>888</v>
      </c>
      <c r="D97" s="832" t="s">
        <v>767</v>
      </c>
      <c r="E97" s="832" t="s">
        <v>889</v>
      </c>
      <c r="F97" s="849">
        <v>17</v>
      </c>
      <c r="G97" s="849">
        <v>1431.0600000000002</v>
      </c>
      <c r="H97" s="837">
        <v>1</v>
      </c>
      <c r="I97" s="849"/>
      <c r="J97" s="849"/>
      <c r="K97" s="837">
        <v>0</v>
      </c>
      <c r="L97" s="849">
        <v>17</v>
      </c>
      <c r="M97" s="850">
        <v>1431.0600000000002</v>
      </c>
    </row>
    <row r="98" spans="1:13" ht="14.4" customHeight="1" x14ac:dyDescent="0.3">
      <c r="A98" s="831" t="s">
        <v>805</v>
      </c>
      <c r="B98" s="832" t="s">
        <v>762</v>
      </c>
      <c r="C98" s="832" t="s">
        <v>876</v>
      </c>
      <c r="D98" s="832" t="s">
        <v>764</v>
      </c>
      <c r="E98" s="832" t="s">
        <v>877</v>
      </c>
      <c r="F98" s="849"/>
      <c r="G98" s="849"/>
      <c r="H98" s="837">
        <v>0</v>
      </c>
      <c r="I98" s="849">
        <v>35</v>
      </c>
      <c r="J98" s="849">
        <v>4419.45</v>
      </c>
      <c r="K98" s="837">
        <v>1</v>
      </c>
      <c r="L98" s="849">
        <v>35</v>
      </c>
      <c r="M98" s="850">
        <v>4419.45</v>
      </c>
    </row>
    <row r="99" spans="1:13" ht="14.4" customHeight="1" x14ac:dyDescent="0.3">
      <c r="A99" s="831" t="s">
        <v>805</v>
      </c>
      <c r="B99" s="832" t="s">
        <v>762</v>
      </c>
      <c r="C99" s="832" t="s">
        <v>878</v>
      </c>
      <c r="D99" s="832" t="s">
        <v>764</v>
      </c>
      <c r="E99" s="832" t="s">
        <v>879</v>
      </c>
      <c r="F99" s="849"/>
      <c r="G99" s="849"/>
      <c r="H99" s="837">
        <v>0</v>
      </c>
      <c r="I99" s="849">
        <v>4</v>
      </c>
      <c r="J99" s="849">
        <v>252.56</v>
      </c>
      <c r="K99" s="837">
        <v>1</v>
      </c>
      <c r="L99" s="849">
        <v>4</v>
      </c>
      <c r="M99" s="850">
        <v>252.56</v>
      </c>
    </row>
    <row r="100" spans="1:13" ht="14.4" customHeight="1" x14ac:dyDescent="0.3">
      <c r="A100" s="831" t="s">
        <v>805</v>
      </c>
      <c r="B100" s="832" t="s">
        <v>762</v>
      </c>
      <c r="C100" s="832" t="s">
        <v>763</v>
      </c>
      <c r="D100" s="832" t="s">
        <v>764</v>
      </c>
      <c r="E100" s="832" t="s">
        <v>765</v>
      </c>
      <c r="F100" s="849"/>
      <c r="G100" s="849"/>
      <c r="H100" s="837">
        <v>0</v>
      </c>
      <c r="I100" s="849">
        <v>4</v>
      </c>
      <c r="J100" s="849">
        <v>196.32</v>
      </c>
      <c r="K100" s="837">
        <v>1</v>
      </c>
      <c r="L100" s="849">
        <v>4</v>
      </c>
      <c r="M100" s="850">
        <v>196.32</v>
      </c>
    </row>
    <row r="101" spans="1:13" ht="14.4" customHeight="1" x14ac:dyDescent="0.3">
      <c r="A101" s="831" t="s">
        <v>805</v>
      </c>
      <c r="B101" s="832" t="s">
        <v>769</v>
      </c>
      <c r="C101" s="832" t="s">
        <v>968</v>
      </c>
      <c r="D101" s="832" t="s">
        <v>969</v>
      </c>
      <c r="E101" s="832" t="s">
        <v>970</v>
      </c>
      <c r="F101" s="849">
        <v>1</v>
      </c>
      <c r="G101" s="849">
        <v>0</v>
      </c>
      <c r="H101" s="837"/>
      <c r="I101" s="849"/>
      <c r="J101" s="849"/>
      <c r="K101" s="837"/>
      <c r="L101" s="849">
        <v>1</v>
      </c>
      <c r="M101" s="850">
        <v>0</v>
      </c>
    </row>
    <row r="102" spans="1:13" ht="14.4" customHeight="1" x14ac:dyDescent="0.3">
      <c r="A102" s="831" t="s">
        <v>806</v>
      </c>
      <c r="B102" s="832" t="s">
        <v>1162</v>
      </c>
      <c r="C102" s="832" t="s">
        <v>1084</v>
      </c>
      <c r="D102" s="832" t="s">
        <v>634</v>
      </c>
      <c r="E102" s="832" t="s">
        <v>1085</v>
      </c>
      <c r="F102" s="849"/>
      <c r="G102" s="849"/>
      <c r="H102" s="837">
        <v>0</v>
      </c>
      <c r="I102" s="849">
        <v>1</v>
      </c>
      <c r="J102" s="849">
        <v>10.65</v>
      </c>
      <c r="K102" s="837">
        <v>1</v>
      </c>
      <c r="L102" s="849">
        <v>1</v>
      </c>
      <c r="M102" s="850">
        <v>10.65</v>
      </c>
    </row>
    <row r="103" spans="1:13" ht="14.4" customHeight="1" x14ac:dyDescent="0.3">
      <c r="A103" s="831" t="s">
        <v>806</v>
      </c>
      <c r="B103" s="832" t="s">
        <v>1153</v>
      </c>
      <c r="C103" s="832" t="s">
        <v>1074</v>
      </c>
      <c r="D103" s="832" t="s">
        <v>1075</v>
      </c>
      <c r="E103" s="832" t="s">
        <v>999</v>
      </c>
      <c r="F103" s="849"/>
      <c r="G103" s="849"/>
      <c r="H103" s="837">
        <v>0</v>
      </c>
      <c r="I103" s="849">
        <v>1</v>
      </c>
      <c r="J103" s="849">
        <v>35.11</v>
      </c>
      <c r="K103" s="837">
        <v>1</v>
      </c>
      <c r="L103" s="849">
        <v>1</v>
      </c>
      <c r="M103" s="850">
        <v>35.11</v>
      </c>
    </row>
    <row r="104" spans="1:13" ht="14.4" customHeight="1" x14ac:dyDescent="0.3">
      <c r="A104" s="831" t="s">
        <v>806</v>
      </c>
      <c r="B104" s="832" t="s">
        <v>762</v>
      </c>
      <c r="C104" s="832" t="s">
        <v>866</v>
      </c>
      <c r="D104" s="832" t="s">
        <v>767</v>
      </c>
      <c r="E104" s="832" t="s">
        <v>867</v>
      </c>
      <c r="F104" s="849"/>
      <c r="G104" s="849"/>
      <c r="H104" s="837">
        <v>0</v>
      </c>
      <c r="I104" s="849">
        <v>1</v>
      </c>
      <c r="J104" s="849">
        <v>74.08</v>
      </c>
      <c r="K104" s="837">
        <v>1</v>
      </c>
      <c r="L104" s="849">
        <v>1</v>
      </c>
      <c r="M104" s="850">
        <v>74.08</v>
      </c>
    </row>
    <row r="105" spans="1:13" ht="14.4" customHeight="1" x14ac:dyDescent="0.3">
      <c r="A105" s="831" t="s">
        <v>806</v>
      </c>
      <c r="B105" s="832" t="s">
        <v>762</v>
      </c>
      <c r="C105" s="832" t="s">
        <v>868</v>
      </c>
      <c r="D105" s="832" t="s">
        <v>767</v>
      </c>
      <c r="E105" s="832" t="s">
        <v>869</v>
      </c>
      <c r="F105" s="849"/>
      <c r="G105" s="849"/>
      <c r="H105" s="837">
        <v>0</v>
      </c>
      <c r="I105" s="849">
        <v>7</v>
      </c>
      <c r="J105" s="849">
        <v>659.96</v>
      </c>
      <c r="K105" s="837">
        <v>1</v>
      </c>
      <c r="L105" s="849">
        <v>7</v>
      </c>
      <c r="M105" s="850">
        <v>659.96</v>
      </c>
    </row>
    <row r="106" spans="1:13" ht="14.4" customHeight="1" x14ac:dyDescent="0.3">
      <c r="A106" s="831" t="s">
        <v>806</v>
      </c>
      <c r="B106" s="832" t="s">
        <v>762</v>
      </c>
      <c r="C106" s="832" t="s">
        <v>870</v>
      </c>
      <c r="D106" s="832" t="s">
        <v>767</v>
      </c>
      <c r="E106" s="832" t="s">
        <v>871</v>
      </c>
      <c r="F106" s="849">
        <v>3</v>
      </c>
      <c r="G106" s="849">
        <v>505.08000000000004</v>
      </c>
      <c r="H106" s="837">
        <v>1</v>
      </c>
      <c r="I106" s="849"/>
      <c r="J106" s="849"/>
      <c r="K106" s="837">
        <v>0</v>
      </c>
      <c r="L106" s="849">
        <v>3</v>
      </c>
      <c r="M106" s="850">
        <v>505.08000000000004</v>
      </c>
    </row>
    <row r="107" spans="1:13" ht="14.4" customHeight="1" x14ac:dyDescent="0.3">
      <c r="A107" s="831" t="s">
        <v>806</v>
      </c>
      <c r="B107" s="832" t="s">
        <v>762</v>
      </c>
      <c r="C107" s="832" t="s">
        <v>872</v>
      </c>
      <c r="D107" s="832" t="s">
        <v>767</v>
      </c>
      <c r="E107" s="832" t="s">
        <v>873</v>
      </c>
      <c r="F107" s="849"/>
      <c r="G107" s="849"/>
      <c r="H107" s="837">
        <v>0</v>
      </c>
      <c r="I107" s="849">
        <v>9</v>
      </c>
      <c r="J107" s="849">
        <v>1037.97</v>
      </c>
      <c r="K107" s="837">
        <v>1</v>
      </c>
      <c r="L107" s="849">
        <v>9</v>
      </c>
      <c r="M107" s="850">
        <v>1037.97</v>
      </c>
    </row>
    <row r="108" spans="1:13" ht="14.4" customHeight="1" x14ac:dyDescent="0.3">
      <c r="A108" s="831" t="s">
        <v>806</v>
      </c>
      <c r="B108" s="832" t="s">
        <v>762</v>
      </c>
      <c r="C108" s="832" t="s">
        <v>874</v>
      </c>
      <c r="D108" s="832" t="s">
        <v>764</v>
      </c>
      <c r="E108" s="832" t="s">
        <v>875</v>
      </c>
      <c r="F108" s="849"/>
      <c r="G108" s="849"/>
      <c r="H108" s="837">
        <v>0</v>
      </c>
      <c r="I108" s="849">
        <v>19</v>
      </c>
      <c r="J108" s="849">
        <v>1999.37</v>
      </c>
      <c r="K108" s="837">
        <v>1</v>
      </c>
      <c r="L108" s="849">
        <v>19</v>
      </c>
      <c r="M108" s="850">
        <v>1999.37</v>
      </c>
    </row>
    <row r="109" spans="1:13" ht="14.4" customHeight="1" x14ac:dyDescent="0.3">
      <c r="A109" s="831" t="s">
        <v>806</v>
      </c>
      <c r="B109" s="832" t="s">
        <v>762</v>
      </c>
      <c r="C109" s="832" t="s">
        <v>880</v>
      </c>
      <c r="D109" s="832" t="s">
        <v>764</v>
      </c>
      <c r="E109" s="832" t="s">
        <v>881</v>
      </c>
      <c r="F109" s="849"/>
      <c r="G109" s="849"/>
      <c r="H109" s="837">
        <v>0</v>
      </c>
      <c r="I109" s="849">
        <v>55</v>
      </c>
      <c r="J109" s="849">
        <v>4629.9000000000015</v>
      </c>
      <c r="K109" s="837">
        <v>1</v>
      </c>
      <c r="L109" s="849">
        <v>55</v>
      </c>
      <c r="M109" s="850">
        <v>4629.9000000000015</v>
      </c>
    </row>
    <row r="110" spans="1:13" ht="14.4" customHeight="1" x14ac:dyDescent="0.3">
      <c r="A110" s="831" t="s">
        <v>806</v>
      </c>
      <c r="B110" s="832" t="s">
        <v>762</v>
      </c>
      <c r="C110" s="832" t="s">
        <v>882</v>
      </c>
      <c r="D110" s="832" t="s">
        <v>767</v>
      </c>
      <c r="E110" s="832" t="s">
        <v>883</v>
      </c>
      <c r="F110" s="849"/>
      <c r="G110" s="849"/>
      <c r="H110" s="837">
        <v>0</v>
      </c>
      <c r="I110" s="849">
        <v>3</v>
      </c>
      <c r="J110" s="849">
        <v>189.42000000000002</v>
      </c>
      <c r="K110" s="837">
        <v>1</v>
      </c>
      <c r="L110" s="849">
        <v>3</v>
      </c>
      <c r="M110" s="850">
        <v>189.42000000000002</v>
      </c>
    </row>
    <row r="111" spans="1:13" ht="14.4" customHeight="1" x14ac:dyDescent="0.3">
      <c r="A111" s="831" t="s">
        <v>806</v>
      </c>
      <c r="B111" s="832" t="s">
        <v>762</v>
      </c>
      <c r="C111" s="832" t="s">
        <v>884</v>
      </c>
      <c r="D111" s="832" t="s">
        <v>767</v>
      </c>
      <c r="E111" s="832" t="s">
        <v>885</v>
      </c>
      <c r="F111" s="849">
        <v>8</v>
      </c>
      <c r="G111" s="849">
        <v>841.84</v>
      </c>
      <c r="H111" s="837">
        <v>1</v>
      </c>
      <c r="I111" s="849"/>
      <c r="J111" s="849"/>
      <c r="K111" s="837">
        <v>0</v>
      </c>
      <c r="L111" s="849">
        <v>8</v>
      </c>
      <c r="M111" s="850">
        <v>841.84</v>
      </c>
    </row>
    <row r="112" spans="1:13" ht="14.4" customHeight="1" x14ac:dyDescent="0.3">
      <c r="A112" s="831" t="s">
        <v>806</v>
      </c>
      <c r="B112" s="832" t="s">
        <v>762</v>
      </c>
      <c r="C112" s="832" t="s">
        <v>766</v>
      </c>
      <c r="D112" s="832" t="s">
        <v>767</v>
      </c>
      <c r="E112" s="832" t="s">
        <v>768</v>
      </c>
      <c r="F112" s="849"/>
      <c r="G112" s="849"/>
      <c r="H112" s="837">
        <v>0</v>
      </c>
      <c r="I112" s="849">
        <v>4</v>
      </c>
      <c r="J112" s="849">
        <v>196.32</v>
      </c>
      <c r="K112" s="837">
        <v>1</v>
      </c>
      <c r="L112" s="849">
        <v>4</v>
      </c>
      <c r="M112" s="850">
        <v>196.32</v>
      </c>
    </row>
    <row r="113" spans="1:13" ht="14.4" customHeight="1" x14ac:dyDescent="0.3">
      <c r="A113" s="831" t="s">
        <v>806</v>
      </c>
      <c r="B113" s="832" t="s">
        <v>762</v>
      </c>
      <c r="C113" s="832" t="s">
        <v>886</v>
      </c>
      <c r="D113" s="832" t="s">
        <v>767</v>
      </c>
      <c r="E113" s="832" t="s">
        <v>887</v>
      </c>
      <c r="F113" s="849"/>
      <c r="G113" s="849"/>
      <c r="H113" s="837">
        <v>0</v>
      </c>
      <c r="I113" s="849">
        <v>10</v>
      </c>
      <c r="J113" s="849">
        <v>1262.7</v>
      </c>
      <c r="K113" s="837">
        <v>1</v>
      </c>
      <c r="L113" s="849">
        <v>10</v>
      </c>
      <c r="M113" s="850">
        <v>1262.7</v>
      </c>
    </row>
    <row r="114" spans="1:13" ht="14.4" customHeight="1" x14ac:dyDescent="0.3">
      <c r="A114" s="831" t="s">
        <v>806</v>
      </c>
      <c r="B114" s="832" t="s">
        <v>762</v>
      </c>
      <c r="C114" s="832" t="s">
        <v>888</v>
      </c>
      <c r="D114" s="832" t="s">
        <v>767</v>
      </c>
      <c r="E114" s="832" t="s">
        <v>889</v>
      </c>
      <c r="F114" s="849">
        <v>14</v>
      </c>
      <c r="G114" s="849">
        <v>1178.52</v>
      </c>
      <c r="H114" s="837">
        <v>1</v>
      </c>
      <c r="I114" s="849"/>
      <c r="J114" s="849"/>
      <c r="K114" s="837">
        <v>0</v>
      </c>
      <c r="L114" s="849">
        <v>14</v>
      </c>
      <c r="M114" s="850">
        <v>1178.52</v>
      </c>
    </row>
    <row r="115" spans="1:13" ht="14.4" customHeight="1" x14ac:dyDescent="0.3">
      <c r="A115" s="831" t="s">
        <v>806</v>
      </c>
      <c r="B115" s="832" t="s">
        <v>762</v>
      </c>
      <c r="C115" s="832" t="s">
        <v>876</v>
      </c>
      <c r="D115" s="832" t="s">
        <v>764</v>
      </c>
      <c r="E115" s="832" t="s">
        <v>877</v>
      </c>
      <c r="F115" s="849"/>
      <c r="G115" s="849"/>
      <c r="H115" s="837">
        <v>0</v>
      </c>
      <c r="I115" s="849">
        <v>43</v>
      </c>
      <c r="J115" s="849">
        <v>5429.61</v>
      </c>
      <c r="K115" s="837">
        <v>1</v>
      </c>
      <c r="L115" s="849">
        <v>43</v>
      </c>
      <c r="M115" s="850">
        <v>5429.61</v>
      </c>
    </row>
    <row r="116" spans="1:13" ht="14.4" customHeight="1" x14ac:dyDescent="0.3">
      <c r="A116" s="831" t="s">
        <v>806</v>
      </c>
      <c r="B116" s="832" t="s">
        <v>762</v>
      </c>
      <c r="C116" s="832" t="s">
        <v>878</v>
      </c>
      <c r="D116" s="832" t="s">
        <v>764</v>
      </c>
      <c r="E116" s="832" t="s">
        <v>879</v>
      </c>
      <c r="F116" s="849"/>
      <c r="G116" s="849"/>
      <c r="H116" s="837">
        <v>0</v>
      </c>
      <c r="I116" s="849">
        <v>8</v>
      </c>
      <c r="J116" s="849">
        <v>505.12</v>
      </c>
      <c r="K116" s="837">
        <v>1</v>
      </c>
      <c r="L116" s="849">
        <v>8</v>
      </c>
      <c r="M116" s="850">
        <v>505.12</v>
      </c>
    </row>
    <row r="117" spans="1:13" ht="14.4" customHeight="1" thickBot="1" x14ac:dyDescent="0.35">
      <c r="A117" s="839" t="s">
        <v>806</v>
      </c>
      <c r="B117" s="840" t="s">
        <v>762</v>
      </c>
      <c r="C117" s="840" t="s">
        <v>763</v>
      </c>
      <c r="D117" s="840" t="s">
        <v>764</v>
      </c>
      <c r="E117" s="840" t="s">
        <v>765</v>
      </c>
      <c r="F117" s="851"/>
      <c r="G117" s="851"/>
      <c r="H117" s="845">
        <v>0</v>
      </c>
      <c r="I117" s="851">
        <v>2</v>
      </c>
      <c r="J117" s="851">
        <v>98.16</v>
      </c>
      <c r="K117" s="845">
        <v>1</v>
      </c>
      <c r="L117" s="851">
        <v>2</v>
      </c>
      <c r="M117" s="852">
        <v>98.16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5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177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328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377">
        <v>2015</v>
      </c>
      <c r="D3" s="378">
        <v>2018</v>
      </c>
      <c r="E3" s="11"/>
      <c r="F3" s="521">
        <v>2019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543</v>
      </c>
      <c r="B5" s="730" t="s">
        <v>544</v>
      </c>
      <c r="C5" s="731" t="s">
        <v>545</v>
      </c>
      <c r="D5" s="731" t="s">
        <v>545</v>
      </c>
      <c r="E5" s="731"/>
      <c r="F5" s="731" t="s">
        <v>545</v>
      </c>
      <c r="G5" s="731" t="s">
        <v>545</v>
      </c>
      <c r="H5" s="731" t="s">
        <v>545</v>
      </c>
      <c r="I5" s="732" t="s">
        <v>545</v>
      </c>
      <c r="J5" s="733" t="s">
        <v>73</v>
      </c>
    </row>
    <row r="6" spans="1:10" ht="14.4" customHeight="1" x14ac:dyDescent="0.3">
      <c r="A6" s="729" t="s">
        <v>543</v>
      </c>
      <c r="B6" s="730" t="s">
        <v>1164</v>
      </c>
      <c r="C6" s="731">
        <v>0</v>
      </c>
      <c r="D6" s="731">
        <v>0</v>
      </c>
      <c r="E6" s="731"/>
      <c r="F6" s="731">
        <v>0.7045800000000001</v>
      </c>
      <c r="G6" s="731">
        <v>1</v>
      </c>
      <c r="H6" s="731">
        <v>-0.2954199999999999</v>
      </c>
      <c r="I6" s="732">
        <v>0.7045800000000001</v>
      </c>
      <c r="J6" s="733" t="s">
        <v>1</v>
      </c>
    </row>
    <row r="7" spans="1:10" ht="14.4" customHeight="1" x14ac:dyDescent="0.3">
      <c r="A7" s="729" t="s">
        <v>543</v>
      </c>
      <c r="B7" s="730" t="s">
        <v>1165</v>
      </c>
      <c r="C7" s="731">
        <v>10.225639999999999</v>
      </c>
      <c r="D7" s="731">
        <v>9.42835</v>
      </c>
      <c r="E7" s="731"/>
      <c r="F7" s="731">
        <v>6.9171999999999993</v>
      </c>
      <c r="G7" s="731">
        <v>11.666666503906249</v>
      </c>
      <c r="H7" s="731">
        <v>-4.74946650390625</v>
      </c>
      <c r="I7" s="732">
        <v>0.59290286541438142</v>
      </c>
      <c r="J7" s="733" t="s">
        <v>1</v>
      </c>
    </row>
    <row r="8" spans="1:10" ht="14.4" customHeight="1" x14ac:dyDescent="0.3">
      <c r="A8" s="729" t="s">
        <v>543</v>
      </c>
      <c r="B8" s="730" t="s">
        <v>1166</v>
      </c>
      <c r="C8" s="731">
        <v>978.29247999999995</v>
      </c>
      <c r="D8" s="731">
        <v>952.22201999999993</v>
      </c>
      <c r="E8" s="731"/>
      <c r="F8" s="731">
        <v>968.82222000000013</v>
      </c>
      <c r="G8" s="731">
        <v>966.66668981933606</v>
      </c>
      <c r="H8" s="731">
        <v>2.1555301806640728</v>
      </c>
      <c r="I8" s="732">
        <v>1.002229858754176</v>
      </c>
      <c r="J8" s="733" t="s">
        <v>1</v>
      </c>
    </row>
    <row r="9" spans="1:10" ht="14.4" customHeight="1" x14ac:dyDescent="0.3">
      <c r="A9" s="729" t="s">
        <v>543</v>
      </c>
      <c r="B9" s="730" t="s">
        <v>1167</v>
      </c>
      <c r="C9" s="731">
        <v>0</v>
      </c>
      <c r="D9" s="731">
        <v>0</v>
      </c>
      <c r="E9" s="731"/>
      <c r="F9" s="731">
        <v>0</v>
      </c>
      <c r="G9" s="731">
        <v>3.3333332519531251</v>
      </c>
      <c r="H9" s="731">
        <v>-3.3333332519531251</v>
      </c>
      <c r="I9" s="732">
        <v>0</v>
      </c>
      <c r="J9" s="733" t="s">
        <v>1</v>
      </c>
    </row>
    <row r="10" spans="1:10" ht="14.4" customHeight="1" x14ac:dyDescent="0.3">
      <c r="A10" s="729" t="s">
        <v>543</v>
      </c>
      <c r="B10" s="730" t="s">
        <v>1168</v>
      </c>
      <c r="C10" s="731">
        <v>2.5539999999999998</v>
      </c>
      <c r="D10" s="731">
        <v>2.9270000000000005</v>
      </c>
      <c r="E10" s="731"/>
      <c r="F10" s="731">
        <v>6.8133699999999999</v>
      </c>
      <c r="G10" s="731">
        <v>3.3333333740234377</v>
      </c>
      <c r="H10" s="731">
        <v>3.4800366259765623</v>
      </c>
      <c r="I10" s="732">
        <v>2.0440109750486939</v>
      </c>
      <c r="J10" s="733" t="s">
        <v>1</v>
      </c>
    </row>
    <row r="11" spans="1:10" ht="14.4" customHeight="1" x14ac:dyDescent="0.3">
      <c r="A11" s="729" t="s">
        <v>543</v>
      </c>
      <c r="B11" s="730" t="s">
        <v>1169</v>
      </c>
      <c r="C11" s="731">
        <v>15.706939999999999</v>
      </c>
      <c r="D11" s="731">
        <v>17.52694</v>
      </c>
      <c r="E11" s="731"/>
      <c r="F11" s="731">
        <v>13.64489</v>
      </c>
      <c r="G11" s="731">
        <v>20.000000122070311</v>
      </c>
      <c r="H11" s="731">
        <v>-6.355110122070311</v>
      </c>
      <c r="I11" s="732">
        <v>0.68224449583591007</v>
      </c>
      <c r="J11" s="733" t="s">
        <v>1</v>
      </c>
    </row>
    <row r="12" spans="1:10" ht="14.4" customHeight="1" x14ac:dyDescent="0.3">
      <c r="A12" s="729" t="s">
        <v>543</v>
      </c>
      <c r="B12" s="730" t="s">
        <v>1170</v>
      </c>
      <c r="C12" s="731">
        <v>3.1219999999999998E-2</v>
      </c>
      <c r="D12" s="731">
        <v>0</v>
      </c>
      <c r="E12" s="731"/>
      <c r="F12" s="731">
        <v>0</v>
      </c>
      <c r="G12" s="731">
        <v>0.66666663360595702</v>
      </c>
      <c r="H12" s="731">
        <v>-0.66666663360595702</v>
      </c>
      <c r="I12" s="732">
        <v>0</v>
      </c>
      <c r="J12" s="733" t="s">
        <v>1</v>
      </c>
    </row>
    <row r="13" spans="1:10" ht="14.4" customHeight="1" x14ac:dyDescent="0.3">
      <c r="A13" s="729" t="s">
        <v>543</v>
      </c>
      <c r="B13" s="730" t="s">
        <v>551</v>
      </c>
      <c r="C13" s="731">
        <v>1006.8102799999999</v>
      </c>
      <c r="D13" s="731">
        <v>982.10430999999994</v>
      </c>
      <c r="E13" s="731"/>
      <c r="F13" s="731">
        <v>996.90226000000007</v>
      </c>
      <c r="G13" s="731">
        <v>1006.6666897048952</v>
      </c>
      <c r="H13" s="731">
        <v>-9.7644297048951785</v>
      </c>
      <c r="I13" s="732">
        <v>0.99030023561447367</v>
      </c>
      <c r="J13" s="733" t="s">
        <v>552</v>
      </c>
    </row>
    <row r="15" spans="1:10" ht="14.4" customHeight="1" x14ac:dyDescent="0.3">
      <c r="A15" s="729" t="s">
        <v>543</v>
      </c>
      <c r="B15" s="730" t="s">
        <v>544</v>
      </c>
      <c r="C15" s="731" t="s">
        <v>545</v>
      </c>
      <c r="D15" s="731" t="s">
        <v>545</v>
      </c>
      <c r="E15" s="731"/>
      <c r="F15" s="731" t="s">
        <v>545</v>
      </c>
      <c r="G15" s="731" t="s">
        <v>545</v>
      </c>
      <c r="H15" s="731" t="s">
        <v>545</v>
      </c>
      <c r="I15" s="732" t="s">
        <v>545</v>
      </c>
      <c r="J15" s="733" t="s">
        <v>73</v>
      </c>
    </row>
    <row r="16" spans="1:10" ht="14.4" customHeight="1" x14ac:dyDescent="0.3">
      <c r="A16" s="729" t="s">
        <v>553</v>
      </c>
      <c r="B16" s="730" t="s">
        <v>554</v>
      </c>
      <c r="C16" s="731" t="s">
        <v>545</v>
      </c>
      <c r="D16" s="731" t="s">
        <v>545</v>
      </c>
      <c r="E16" s="731"/>
      <c r="F16" s="731" t="s">
        <v>545</v>
      </c>
      <c r="G16" s="731" t="s">
        <v>545</v>
      </c>
      <c r="H16" s="731" t="s">
        <v>545</v>
      </c>
      <c r="I16" s="732" t="s">
        <v>545</v>
      </c>
      <c r="J16" s="733" t="s">
        <v>0</v>
      </c>
    </row>
    <row r="17" spans="1:10" ht="14.4" customHeight="1" x14ac:dyDescent="0.3">
      <c r="A17" s="729" t="s">
        <v>553</v>
      </c>
      <c r="B17" s="730" t="s">
        <v>1165</v>
      </c>
      <c r="C17" s="731">
        <v>1.4837400000000001</v>
      </c>
      <c r="D17" s="731">
        <v>1.6413700000000002</v>
      </c>
      <c r="E17" s="731"/>
      <c r="F17" s="731">
        <v>6.9000000000000006E-2</v>
      </c>
      <c r="G17" s="731">
        <v>2</v>
      </c>
      <c r="H17" s="731">
        <v>-1.931</v>
      </c>
      <c r="I17" s="732">
        <v>3.4500000000000003E-2</v>
      </c>
      <c r="J17" s="733" t="s">
        <v>1</v>
      </c>
    </row>
    <row r="18" spans="1:10" ht="14.4" customHeight="1" x14ac:dyDescent="0.3">
      <c r="A18" s="729" t="s">
        <v>553</v>
      </c>
      <c r="B18" s="730" t="s">
        <v>1166</v>
      </c>
      <c r="C18" s="731">
        <v>5.7405100000000004</v>
      </c>
      <c r="D18" s="731">
        <v>4.0919099999999995</v>
      </c>
      <c r="E18" s="731"/>
      <c r="F18" s="731">
        <v>4.3117799999999997</v>
      </c>
      <c r="G18" s="731">
        <v>4</v>
      </c>
      <c r="H18" s="731">
        <v>0.31177999999999972</v>
      </c>
      <c r="I18" s="732">
        <v>1.0779449999999999</v>
      </c>
      <c r="J18" s="733" t="s">
        <v>1</v>
      </c>
    </row>
    <row r="19" spans="1:10" ht="14.4" customHeight="1" x14ac:dyDescent="0.3">
      <c r="A19" s="729" t="s">
        <v>553</v>
      </c>
      <c r="B19" s="730" t="s">
        <v>1168</v>
      </c>
      <c r="C19" s="731">
        <v>1.1719999999999999</v>
      </c>
      <c r="D19" s="731">
        <v>1.111</v>
      </c>
      <c r="E19" s="731"/>
      <c r="F19" s="731">
        <v>2.2890000000000001</v>
      </c>
      <c r="G19" s="731">
        <v>2</v>
      </c>
      <c r="H19" s="731">
        <v>0.28900000000000015</v>
      </c>
      <c r="I19" s="732">
        <v>1.1445000000000001</v>
      </c>
      <c r="J19" s="733" t="s">
        <v>1</v>
      </c>
    </row>
    <row r="20" spans="1:10" ht="14.4" customHeight="1" x14ac:dyDescent="0.3">
      <c r="A20" s="729" t="s">
        <v>553</v>
      </c>
      <c r="B20" s="730" t="s">
        <v>1169</v>
      </c>
      <c r="C20" s="731">
        <v>2.3460000000000001</v>
      </c>
      <c r="D20" s="731">
        <v>2.8935999999999997</v>
      </c>
      <c r="E20" s="731"/>
      <c r="F20" s="731">
        <v>1.8839999999999999</v>
      </c>
      <c r="G20" s="731">
        <v>2</v>
      </c>
      <c r="H20" s="731">
        <v>-0.1160000000000001</v>
      </c>
      <c r="I20" s="732">
        <v>0.94199999999999995</v>
      </c>
      <c r="J20" s="733" t="s">
        <v>1</v>
      </c>
    </row>
    <row r="21" spans="1:10" ht="14.4" customHeight="1" x14ac:dyDescent="0.3">
      <c r="A21" s="729" t="s">
        <v>553</v>
      </c>
      <c r="B21" s="730" t="s">
        <v>555</v>
      </c>
      <c r="C21" s="731">
        <v>10.74225</v>
      </c>
      <c r="D21" s="731">
        <v>9.7378799999999988</v>
      </c>
      <c r="E21" s="731"/>
      <c r="F21" s="731">
        <v>8.5537799999999997</v>
      </c>
      <c r="G21" s="731">
        <v>10</v>
      </c>
      <c r="H21" s="731">
        <v>-1.4462200000000003</v>
      </c>
      <c r="I21" s="732">
        <v>0.85537799999999997</v>
      </c>
      <c r="J21" s="733" t="s">
        <v>556</v>
      </c>
    </row>
    <row r="22" spans="1:10" ht="14.4" customHeight="1" x14ac:dyDescent="0.3">
      <c r="A22" s="729" t="s">
        <v>545</v>
      </c>
      <c r="B22" s="730" t="s">
        <v>545</v>
      </c>
      <c r="C22" s="731" t="s">
        <v>545</v>
      </c>
      <c r="D22" s="731" t="s">
        <v>545</v>
      </c>
      <c r="E22" s="731"/>
      <c r="F22" s="731" t="s">
        <v>545</v>
      </c>
      <c r="G22" s="731" t="s">
        <v>545</v>
      </c>
      <c r="H22" s="731" t="s">
        <v>545</v>
      </c>
      <c r="I22" s="732" t="s">
        <v>545</v>
      </c>
      <c r="J22" s="733" t="s">
        <v>557</v>
      </c>
    </row>
    <row r="23" spans="1:10" ht="14.4" customHeight="1" x14ac:dyDescent="0.3">
      <c r="A23" s="729" t="s">
        <v>558</v>
      </c>
      <c r="B23" s="730" t="s">
        <v>559</v>
      </c>
      <c r="C23" s="731" t="s">
        <v>545</v>
      </c>
      <c r="D23" s="731" t="s">
        <v>545</v>
      </c>
      <c r="E23" s="731"/>
      <c r="F23" s="731" t="s">
        <v>545</v>
      </c>
      <c r="G23" s="731" t="s">
        <v>545</v>
      </c>
      <c r="H23" s="731" t="s">
        <v>545</v>
      </c>
      <c r="I23" s="732" t="s">
        <v>545</v>
      </c>
      <c r="J23" s="733" t="s">
        <v>0</v>
      </c>
    </row>
    <row r="24" spans="1:10" ht="14.4" customHeight="1" x14ac:dyDescent="0.3">
      <c r="A24" s="729" t="s">
        <v>558</v>
      </c>
      <c r="B24" s="730" t="s">
        <v>1164</v>
      </c>
      <c r="C24" s="731">
        <v>0</v>
      </c>
      <c r="D24" s="731">
        <v>0</v>
      </c>
      <c r="E24" s="731"/>
      <c r="F24" s="731">
        <v>0.7045800000000001</v>
      </c>
      <c r="G24" s="731">
        <v>0</v>
      </c>
      <c r="H24" s="731">
        <v>0.7045800000000001</v>
      </c>
      <c r="I24" s="732" t="s">
        <v>545</v>
      </c>
      <c r="J24" s="733" t="s">
        <v>1</v>
      </c>
    </row>
    <row r="25" spans="1:10" ht="14.4" customHeight="1" x14ac:dyDescent="0.3">
      <c r="A25" s="729" t="s">
        <v>558</v>
      </c>
      <c r="B25" s="730" t="s">
        <v>1165</v>
      </c>
      <c r="C25" s="731">
        <v>2.1621199999999998</v>
      </c>
      <c r="D25" s="731">
        <v>1.7514200000000002</v>
      </c>
      <c r="E25" s="731"/>
      <c r="F25" s="731">
        <v>2.0478799999999997</v>
      </c>
      <c r="G25" s="731">
        <v>2</v>
      </c>
      <c r="H25" s="731">
        <v>4.7879999999999701E-2</v>
      </c>
      <c r="I25" s="732">
        <v>1.0239399999999999</v>
      </c>
      <c r="J25" s="733" t="s">
        <v>1</v>
      </c>
    </row>
    <row r="26" spans="1:10" ht="14.4" customHeight="1" x14ac:dyDescent="0.3">
      <c r="A26" s="729" t="s">
        <v>558</v>
      </c>
      <c r="B26" s="730" t="s">
        <v>1166</v>
      </c>
      <c r="C26" s="731">
        <v>50.541929999999994</v>
      </c>
      <c r="D26" s="731">
        <v>40.645350000000001</v>
      </c>
      <c r="E26" s="731"/>
      <c r="F26" s="731">
        <v>40.944200000000002</v>
      </c>
      <c r="G26" s="731">
        <v>41</v>
      </c>
      <c r="H26" s="731">
        <v>-5.5799999999997851E-2</v>
      </c>
      <c r="I26" s="732">
        <v>0.99863902439024399</v>
      </c>
      <c r="J26" s="733" t="s">
        <v>1</v>
      </c>
    </row>
    <row r="27" spans="1:10" ht="14.4" customHeight="1" x14ac:dyDescent="0.3">
      <c r="A27" s="729" t="s">
        <v>558</v>
      </c>
      <c r="B27" s="730" t="s">
        <v>1167</v>
      </c>
      <c r="C27" s="731">
        <v>0</v>
      </c>
      <c r="D27" s="731">
        <v>0</v>
      </c>
      <c r="E27" s="731"/>
      <c r="F27" s="731">
        <v>0</v>
      </c>
      <c r="G27" s="731">
        <v>0</v>
      </c>
      <c r="H27" s="731">
        <v>0</v>
      </c>
      <c r="I27" s="732" t="s">
        <v>545</v>
      </c>
      <c r="J27" s="733" t="s">
        <v>1</v>
      </c>
    </row>
    <row r="28" spans="1:10" ht="14.4" customHeight="1" x14ac:dyDescent="0.3">
      <c r="A28" s="729" t="s">
        <v>558</v>
      </c>
      <c r="B28" s="730" t="s">
        <v>1168</v>
      </c>
      <c r="C28" s="731">
        <v>0.6</v>
      </c>
      <c r="D28" s="731">
        <v>0.50700000000000001</v>
      </c>
      <c r="E28" s="731"/>
      <c r="F28" s="731">
        <v>0.64022000000000001</v>
      </c>
      <c r="G28" s="731">
        <v>1</v>
      </c>
      <c r="H28" s="731">
        <v>-0.35977999999999999</v>
      </c>
      <c r="I28" s="732">
        <v>0.64022000000000001</v>
      </c>
      <c r="J28" s="733" t="s">
        <v>1</v>
      </c>
    </row>
    <row r="29" spans="1:10" ht="14.4" customHeight="1" x14ac:dyDescent="0.3">
      <c r="A29" s="729" t="s">
        <v>558</v>
      </c>
      <c r="B29" s="730" t="s">
        <v>1169</v>
      </c>
      <c r="C29" s="731">
        <v>3.8639999999999999</v>
      </c>
      <c r="D29" s="731">
        <v>5.2464000000000004</v>
      </c>
      <c r="E29" s="731"/>
      <c r="F29" s="731">
        <v>4.5708000000000002</v>
      </c>
      <c r="G29" s="731">
        <v>6</v>
      </c>
      <c r="H29" s="731">
        <v>-1.4291999999999998</v>
      </c>
      <c r="I29" s="732">
        <v>0.76180000000000003</v>
      </c>
      <c r="J29" s="733" t="s">
        <v>1</v>
      </c>
    </row>
    <row r="30" spans="1:10" ht="14.4" customHeight="1" x14ac:dyDescent="0.3">
      <c r="A30" s="729" t="s">
        <v>558</v>
      </c>
      <c r="B30" s="730" t="s">
        <v>1170</v>
      </c>
      <c r="C30" s="731">
        <v>3.1219999999999998E-2</v>
      </c>
      <c r="D30" s="731">
        <v>0</v>
      </c>
      <c r="E30" s="731"/>
      <c r="F30" s="731">
        <v>0</v>
      </c>
      <c r="G30" s="731">
        <v>1</v>
      </c>
      <c r="H30" s="731">
        <v>-1</v>
      </c>
      <c r="I30" s="732">
        <v>0</v>
      </c>
      <c r="J30" s="733" t="s">
        <v>1</v>
      </c>
    </row>
    <row r="31" spans="1:10" ht="14.4" customHeight="1" x14ac:dyDescent="0.3">
      <c r="A31" s="729" t="s">
        <v>558</v>
      </c>
      <c r="B31" s="730" t="s">
        <v>560</v>
      </c>
      <c r="C31" s="731">
        <v>57.199269999999991</v>
      </c>
      <c r="D31" s="731">
        <v>48.150170000000003</v>
      </c>
      <c r="E31" s="731"/>
      <c r="F31" s="731">
        <v>48.907679999999999</v>
      </c>
      <c r="G31" s="731">
        <v>50</v>
      </c>
      <c r="H31" s="731">
        <v>-1.0923200000000008</v>
      </c>
      <c r="I31" s="732">
        <v>0.97815359999999996</v>
      </c>
      <c r="J31" s="733" t="s">
        <v>556</v>
      </c>
    </row>
    <row r="32" spans="1:10" ht="14.4" customHeight="1" x14ac:dyDescent="0.3">
      <c r="A32" s="729" t="s">
        <v>545</v>
      </c>
      <c r="B32" s="730" t="s">
        <v>545</v>
      </c>
      <c r="C32" s="731" t="s">
        <v>545</v>
      </c>
      <c r="D32" s="731" t="s">
        <v>545</v>
      </c>
      <c r="E32" s="731"/>
      <c r="F32" s="731" t="s">
        <v>545</v>
      </c>
      <c r="G32" s="731" t="s">
        <v>545</v>
      </c>
      <c r="H32" s="731" t="s">
        <v>545</v>
      </c>
      <c r="I32" s="732" t="s">
        <v>545</v>
      </c>
      <c r="J32" s="733" t="s">
        <v>557</v>
      </c>
    </row>
    <row r="33" spans="1:10" ht="14.4" customHeight="1" x14ac:dyDescent="0.3">
      <c r="A33" s="729" t="s">
        <v>561</v>
      </c>
      <c r="B33" s="730" t="s">
        <v>562</v>
      </c>
      <c r="C33" s="731" t="s">
        <v>545</v>
      </c>
      <c r="D33" s="731" t="s">
        <v>545</v>
      </c>
      <c r="E33" s="731"/>
      <c r="F33" s="731" t="s">
        <v>545</v>
      </c>
      <c r="G33" s="731" t="s">
        <v>545</v>
      </c>
      <c r="H33" s="731" t="s">
        <v>545</v>
      </c>
      <c r="I33" s="732" t="s">
        <v>545</v>
      </c>
      <c r="J33" s="733" t="s">
        <v>0</v>
      </c>
    </row>
    <row r="34" spans="1:10" ht="14.4" customHeight="1" x14ac:dyDescent="0.3">
      <c r="A34" s="729" t="s">
        <v>561</v>
      </c>
      <c r="B34" s="730" t="s">
        <v>1165</v>
      </c>
      <c r="C34" s="731">
        <v>1.5512000000000001</v>
      </c>
      <c r="D34" s="731">
        <v>1.29938</v>
      </c>
      <c r="E34" s="731"/>
      <c r="F34" s="731">
        <v>1.95E-2</v>
      </c>
      <c r="G34" s="731">
        <v>1</v>
      </c>
      <c r="H34" s="731">
        <v>-0.98050000000000004</v>
      </c>
      <c r="I34" s="732">
        <v>1.95E-2</v>
      </c>
      <c r="J34" s="733" t="s">
        <v>1</v>
      </c>
    </row>
    <row r="35" spans="1:10" ht="14.4" customHeight="1" x14ac:dyDescent="0.3">
      <c r="A35" s="729" t="s">
        <v>561</v>
      </c>
      <c r="B35" s="730" t="s">
        <v>1166</v>
      </c>
      <c r="C35" s="731">
        <v>1.6013199999999999</v>
      </c>
      <c r="D35" s="731">
        <v>1.4814000000000001</v>
      </c>
      <c r="E35" s="731"/>
      <c r="F35" s="731">
        <v>1.629</v>
      </c>
      <c r="G35" s="731">
        <v>2</v>
      </c>
      <c r="H35" s="731">
        <v>-0.371</v>
      </c>
      <c r="I35" s="732">
        <v>0.8145</v>
      </c>
      <c r="J35" s="733" t="s">
        <v>1</v>
      </c>
    </row>
    <row r="36" spans="1:10" ht="14.4" customHeight="1" x14ac:dyDescent="0.3">
      <c r="A36" s="729" t="s">
        <v>561</v>
      </c>
      <c r="B36" s="730" t="s">
        <v>1168</v>
      </c>
      <c r="C36" s="731">
        <v>0.63200000000000001</v>
      </c>
      <c r="D36" s="731">
        <v>0.51700000000000002</v>
      </c>
      <c r="E36" s="731"/>
      <c r="F36" s="731">
        <v>1.9590000000000001</v>
      </c>
      <c r="G36" s="731">
        <v>1</v>
      </c>
      <c r="H36" s="731">
        <v>0.95900000000000007</v>
      </c>
      <c r="I36" s="732">
        <v>1.9590000000000001</v>
      </c>
      <c r="J36" s="733" t="s">
        <v>1</v>
      </c>
    </row>
    <row r="37" spans="1:10" ht="14.4" customHeight="1" x14ac:dyDescent="0.3">
      <c r="A37" s="729" t="s">
        <v>561</v>
      </c>
      <c r="B37" s="730" t="s">
        <v>1169</v>
      </c>
      <c r="C37" s="731">
        <v>1.38</v>
      </c>
      <c r="D37" s="731">
        <v>1.794</v>
      </c>
      <c r="E37" s="731"/>
      <c r="F37" s="731">
        <v>0.496</v>
      </c>
      <c r="G37" s="731">
        <v>2</v>
      </c>
      <c r="H37" s="731">
        <v>-1.504</v>
      </c>
      <c r="I37" s="732">
        <v>0.248</v>
      </c>
      <c r="J37" s="733" t="s">
        <v>1</v>
      </c>
    </row>
    <row r="38" spans="1:10" ht="14.4" customHeight="1" x14ac:dyDescent="0.3">
      <c r="A38" s="729" t="s">
        <v>561</v>
      </c>
      <c r="B38" s="730" t="s">
        <v>563</v>
      </c>
      <c r="C38" s="731">
        <v>5.1645199999999996</v>
      </c>
      <c r="D38" s="731">
        <v>5.09178</v>
      </c>
      <c r="E38" s="731"/>
      <c r="F38" s="731">
        <v>4.1035000000000004</v>
      </c>
      <c r="G38" s="731">
        <v>6</v>
      </c>
      <c r="H38" s="731">
        <v>-1.8964999999999996</v>
      </c>
      <c r="I38" s="732">
        <v>0.68391666666666673</v>
      </c>
      <c r="J38" s="733" t="s">
        <v>556</v>
      </c>
    </row>
    <row r="39" spans="1:10" ht="14.4" customHeight="1" x14ac:dyDescent="0.3">
      <c r="A39" s="729" t="s">
        <v>545</v>
      </c>
      <c r="B39" s="730" t="s">
        <v>545</v>
      </c>
      <c r="C39" s="731" t="s">
        <v>545</v>
      </c>
      <c r="D39" s="731" t="s">
        <v>545</v>
      </c>
      <c r="E39" s="731"/>
      <c r="F39" s="731" t="s">
        <v>545</v>
      </c>
      <c r="G39" s="731" t="s">
        <v>545</v>
      </c>
      <c r="H39" s="731" t="s">
        <v>545</v>
      </c>
      <c r="I39" s="732" t="s">
        <v>545</v>
      </c>
      <c r="J39" s="733" t="s">
        <v>557</v>
      </c>
    </row>
    <row r="40" spans="1:10" ht="14.4" customHeight="1" x14ac:dyDescent="0.3">
      <c r="A40" s="729" t="s">
        <v>564</v>
      </c>
      <c r="B40" s="730" t="s">
        <v>565</v>
      </c>
      <c r="C40" s="731" t="s">
        <v>545</v>
      </c>
      <c r="D40" s="731" t="s">
        <v>545</v>
      </c>
      <c r="E40" s="731"/>
      <c r="F40" s="731" t="s">
        <v>545</v>
      </c>
      <c r="G40" s="731" t="s">
        <v>545</v>
      </c>
      <c r="H40" s="731" t="s">
        <v>545</v>
      </c>
      <c r="I40" s="732" t="s">
        <v>545</v>
      </c>
      <c r="J40" s="733" t="s">
        <v>0</v>
      </c>
    </row>
    <row r="41" spans="1:10" ht="14.4" customHeight="1" x14ac:dyDescent="0.3">
      <c r="A41" s="729" t="s">
        <v>564</v>
      </c>
      <c r="B41" s="730" t="s">
        <v>1164</v>
      </c>
      <c r="C41" s="731">
        <v>0</v>
      </c>
      <c r="D41" s="731">
        <v>0</v>
      </c>
      <c r="E41" s="731"/>
      <c r="F41" s="731">
        <v>0</v>
      </c>
      <c r="G41" s="731">
        <v>1</v>
      </c>
      <c r="H41" s="731">
        <v>-1</v>
      </c>
      <c r="I41" s="732">
        <v>0</v>
      </c>
      <c r="J41" s="733" t="s">
        <v>1</v>
      </c>
    </row>
    <row r="42" spans="1:10" ht="14.4" customHeight="1" x14ac:dyDescent="0.3">
      <c r="A42" s="729" t="s">
        <v>564</v>
      </c>
      <c r="B42" s="730" t="s">
        <v>1165</v>
      </c>
      <c r="C42" s="731">
        <v>5.0285799999999998</v>
      </c>
      <c r="D42" s="731">
        <v>4.7361800000000001</v>
      </c>
      <c r="E42" s="731"/>
      <c r="F42" s="731">
        <v>4.7808199999999994</v>
      </c>
      <c r="G42" s="731">
        <v>7</v>
      </c>
      <c r="H42" s="731">
        <v>-2.2191800000000006</v>
      </c>
      <c r="I42" s="732">
        <v>0.68297428571428564</v>
      </c>
      <c r="J42" s="733" t="s">
        <v>1</v>
      </c>
    </row>
    <row r="43" spans="1:10" ht="14.4" customHeight="1" x14ac:dyDescent="0.3">
      <c r="A43" s="729" t="s">
        <v>564</v>
      </c>
      <c r="B43" s="730" t="s">
        <v>1166</v>
      </c>
      <c r="C43" s="731">
        <v>920.40872000000002</v>
      </c>
      <c r="D43" s="731">
        <v>906.00335999999993</v>
      </c>
      <c r="E43" s="731"/>
      <c r="F43" s="731">
        <v>921.93724000000009</v>
      </c>
      <c r="G43" s="731">
        <v>919</v>
      </c>
      <c r="H43" s="731">
        <v>2.937240000000088</v>
      </c>
      <c r="I43" s="732">
        <v>1.0031961262241569</v>
      </c>
      <c r="J43" s="733" t="s">
        <v>1</v>
      </c>
    </row>
    <row r="44" spans="1:10" ht="14.4" customHeight="1" x14ac:dyDescent="0.3">
      <c r="A44" s="729" t="s">
        <v>564</v>
      </c>
      <c r="B44" s="730" t="s">
        <v>1167</v>
      </c>
      <c r="C44" s="731">
        <v>0</v>
      </c>
      <c r="D44" s="731">
        <v>0</v>
      </c>
      <c r="E44" s="731"/>
      <c r="F44" s="731">
        <v>0</v>
      </c>
      <c r="G44" s="731">
        <v>3</v>
      </c>
      <c r="H44" s="731">
        <v>-3</v>
      </c>
      <c r="I44" s="732">
        <v>0</v>
      </c>
      <c r="J44" s="733" t="s">
        <v>1</v>
      </c>
    </row>
    <row r="45" spans="1:10" ht="14.4" customHeight="1" x14ac:dyDescent="0.3">
      <c r="A45" s="729" t="s">
        <v>564</v>
      </c>
      <c r="B45" s="730" t="s">
        <v>1168</v>
      </c>
      <c r="C45" s="731">
        <v>0.15</v>
      </c>
      <c r="D45" s="731">
        <v>0.79200000000000004</v>
      </c>
      <c r="E45" s="731"/>
      <c r="F45" s="731">
        <v>1.9251500000000001</v>
      </c>
      <c r="G45" s="731">
        <v>0</v>
      </c>
      <c r="H45" s="731">
        <v>1.9251500000000001</v>
      </c>
      <c r="I45" s="732" t="s">
        <v>545</v>
      </c>
      <c r="J45" s="733" t="s">
        <v>1</v>
      </c>
    </row>
    <row r="46" spans="1:10" ht="14.4" customHeight="1" x14ac:dyDescent="0.3">
      <c r="A46" s="729" t="s">
        <v>564</v>
      </c>
      <c r="B46" s="730" t="s">
        <v>1169</v>
      </c>
      <c r="C46" s="731">
        <v>8.1169400000000014</v>
      </c>
      <c r="D46" s="731">
        <v>7.5929400000000005</v>
      </c>
      <c r="E46" s="731"/>
      <c r="F46" s="731">
        <v>6.6940900000000001</v>
      </c>
      <c r="G46" s="731">
        <v>10</v>
      </c>
      <c r="H46" s="731">
        <v>-3.3059099999999999</v>
      </c>
      <c r="I46" s="732">
        <v>0.66940900000000003</v>
      </c>
      <c r="J46" s="733" t="s">
        <v>1</v>
      </c>
    </row>
    <row r="47" spans="1:10" ht="14.4" customHeight="1" x14ac:dyDescent="0.3">
      <c r="A47" s="729" t="s">
        <v>564</v>
      </c>
      <c r="B47" s="730" t="s">
        <v>1170</v>
      </c>
      <c r="C47" s="731">
        <v>0</v>
      </c>
      <c r="D47" s="731">
        <v>0</v>
      </c>
      <c r="E47" s="731"/>
      <c r="F47" s="731">
        <v>0</v>
      </c>
      <c r="G47" s="731">
        <v>0</v>
      </c>
      <c r="H47" s="731">
        <v>0</v>
      </c>
      <c r="I47" s="732" t="s">
        <v>545</v>
      </c>
      <c r="J47" s="733" t="s">
        <v>1</v>
      </c>
    </row>
    <row r="48" spans="1:10" ht="14.4" customHeight="1" x14ac:dyDescent="0.3">
      <c r="A48" s="729" t="s">
        <v>564</v>
      </c>
      <c r="B48" s="730" t="s">
        <v>566</v>
      </c>
      <c r="C48" s="731">
        <v>933.70424000000003</v>
      </c>
      <c r="D48" s="731">
        <v>919.12447999999995</v>
      </c>
      <c r="E48" s="731"/>
      <c r="F48" s="731">
        <v>935.33730000000003</v>
      </c>
      <c r="G48" s="731">
        <v>941</v>
      </c>
      <c r="H48" s="731">
        <v>-5.6626999999999725</v>
      </c>
      <c r="I48" s="732">
        <v>0.99398225292242304</v>
      </c>
      <c r="J48" s="733" t="s">
        <v>556</v>
      </c>
    </row>
    <row r="49" spans="1:10" ht="14.4" customHeight="1" x14ac:dyDescent="0.3">
      <c r="A49" s="729" t="s">
        <v>545</v>
      </c>
      <c r="B49" s="730" t="s">
        <v>545</v>
      </c>
      <c r="C49" s="731" t="s">
        <v>545</v>
      </c>
      <c r="D49" s="731" t="s">
        <v>545</v>
      </c>
      <c r="E49" s="731"/>
      <c r="F49" s="731" t="s">
        <v>545</v>
      </c>
      <c r="G49" s="731" t="s">
        <v>545</v>
      </c>
      <c r="H49" s="731" t="s">
        <v>545</v>
      </c>
      <c r="I49" s="732" t="s">
        <v>545</v>
      </c>
      <c r="J49" s="733" t="s">
        <v>557</v>
      </c>
    </row>
    <row r="50" spans="1:10" ht="14.4" customHeight="1" x14ac:dyDescent="0.3">
      <c r="A50" s="729" t="s">
        <v>543</v>
      </c>
      <c r="B50" s="730" t="s">
        <v>551</v>
      </c>
      <c r="C50" s="731">
        <v>1006.81028</v>
      </c>
      <c r="D50" s="731">
        <v>982.10430999999994</v>
      </c>
      <c r="E50" s="731"/>
      <c r="F50" s="731">
        <v>996.90226000000007</v>
      </c>
      <c r="G50" s="731">
        <v>1007</v>
      </c>
      <c r="H50" s="731">
        <v>-10.097739999999931</v>
      </c>
      <c r="I50" s="732">
        <v>0.98997245283018875</v>
      </c>
      <c r="J50" s="733" t="s">
        <v>552</v>
      </c>
    </row>
  </sheetData>
  <mergeCells count="3">
    <mergeCell ref="A1:I1"/>
    <mergeCell ref="F3:I3"/>
    <mergeCell ref="C4:D4"/>
  </mergeCells>
  <conditionalFormatting sqref="F14 F51:F65537">
    <cfRule type="cellIs" dxfId="41" priority="18" stopIfTrue="1" operator="greaterThan">
      <formula>1</formula>
    </cfRule>
  </conditionalFormatting>
  <conditionalFormatting sqref="H5:H13">
    <cfRule type="expression" dxfId="40" priority="14">
      <formula>$H5&gt;0</formula>
    </cfRule>
  </conditionalFormatting>
  <conditionalFormatting sqref="I5:I13">
    <cfRule type="expression" dxfId="39" priority="15">
      <formula>$I5&gt;1</formula>
    </cfRule>
  </conditionalFormatting>
  <conditionalFormatting sqref="B5:B13">
    <cfRule type="expression" dxfId="38" priority="11">
      <formula>OR($J5="NS",$J5="SumaNS",$J5="Účet")</formula>
    </cfRule>
  </conditionalFormatting>
  <conditionalFormatting sqref="F5:I13 B5:D13">
    <cfRule type="expression" dxfId="37" priority="17">
      <formula>AND($J5&lt;&gt;"",$J5&lt;&gt;"mezeraKL")</formula>
    </cfRule>
  </conditionalFormatting>
  <conditionalFormatting sqref="B5:D13 F5:I13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35" priority="13">
      <formula>OR($J5="SumaNS",$J5="NS")</formula>
    </cfRule>
  </conditionalFormatting>
  <conditionalFormatting sqref="A5:A13">
    <cfRule type="expression" dxfId="34" priority="9">
      <formula>AND($J5&lt;&gt;"mezeraKL",$J5&lt;&gt;"")</formula>
    </cfRule>
  </conditionalFormatting>
  <conditionalFormatting sqref="A5:A13">
    <cfRule type="expression" dxfId="33" priority="10">
      <formula>AND($J5&lt;&gt;"",$J5&lt;&gt;"mezeraKL")</formula>
    </cfRule>
  </conditionalFormatting>
  <conditionalFormatting sqref="H15:H50">
    <cfRule type="expression" dxfId="32" priority="6">
      <formula>$H15&gt;0</formula>
    </cfRule>
  </conditionalFormatting>
  <conditionalFormatting sqref="A15:A50">
    <cfRule type="expression" dxfId="31" priority="5">
      <formula>AND($J15&lt;&gt;"mezeraKL",$J15&lt;&gt;"")</formula>
    </cfRule>
  </conditionalFormatting>
  <conditionalFormatting sqref="I15:I50">
    <cfRule type="expression" dxfId="30" priority="7">
      <formula>$I15&gt;1</formula>
    </cfRule>
  </conditionalFormatting>
  <conditionalFormatting sqref="B15:B50">
    <cfRule type="expression" dxfId="29" priority="4">
      <formula>OR($J15="NS",$J15="SumaNS",$J15="Účet")</formula>
    </cfRule>
  </conditionalFormatting>
  <conditionalFormatting sqref="A15:D50 F15:I50">
    <cfRule type="expression" dxfId="28" priority="8">
      <formula>AND($J15&lt;&gt;"",$J15&lt;&gt;"mezeraKL")</formula>
    </cfRule>
  </conditionalFormatting>
  <conditionalFormatting sqref="B15:D50 F15:I50">
    <cfRule type="expression" dxfId="27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50 F15:I50">
    <cfRule type="expression" dxfId="26" priority="2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9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331" bestFit="1" customWidth="1"/>
    <col min="6" max="6" width="18.77734375" style="335" customWidth="1"/>
    <col min="7" max="7" width="12.44140625" style="331" hidden="1" customWidth="1" outlineLevel="1"/>
    <col min="8" max="8" width="25.77734375" style="331" customWidth="1" collapsed="1"/>
    <col min="9" max="9" width="7.77734375" style="329" customWidth="1"/>
    <col min="10" max="10" width="10" style="329" customWidth="1"/>
    <col min="11" max="11" width="11.109375" style="329" customWidth="1"/>
    <col min="12" max="16384" width="8.88671875" style="247"/>
  </cols>
  <sheetData>
    <row r="1" spans="1:11" ht="18.600000000000001" customHeight="1" thickBot="1" x14ac:dyDescent="0.4">
      <c r="A1" s="549" t="s">
        <v>1305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</row>
    <row r="2" spans="1:11" ht="14.4" customHeight="1" thickBot="1" x14ac:dyDescent="0.35">
      <c r="A2" s="371" t="s">
        <v>328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" customHeight="1" thickBot="1" x14ac:dyDescent="0.35">
      <c r="A3" s="66"/>
      <c r="B3" s="66"/>
      <c r="C3" s="545"/>
      <c r="D3" s="546"/>
      <c r="E3" s="546"/>
      <c r="F3" s="546"/>
      <c r="G3" s="546"/>
      <c r="H3" s="260" t="s">
        <v>158</v>
      </c>
      <c r="I3" s="203">
        <f>IF(J3&lt;&gt;0,K3/J3,0)</f>
        <v>18.404725234649746</v>
      </c>
      <c r="J3" s="203">
        <f>SUBTOTAL(9,J5:J1048576)</f>
        <v>54189</v>
      </c>
      <c r="K3" s="204">
        <f>SUBTOTAL(9,K5:K1048576)</f>
        <v>997333.655740435</v>
      </c>
    </row>
    <row r="4" spans="1:11" s="330" customFormat="1" ht="14.4" customHeight="1" thickBot="1" x14ac:dyDescent="0.35">
      <c r="A4" s="860" t="s">
        <v>4</v>
      </c>
      <c r="B4" s="861" t="s">
        <v>5</v>
      </c>
      <c r="C4" s="861" t="s">
        <v>0</v>
      </c>
      <c r="D4" s="861" t="s">
        <v>6</v>
      </c>
      <c r="E4" s="861" t="s">
        <v>7</v>
      </c>
      <c r="F4" s="861" t="s">
        <v>1</v>
      </c>
      <c r="G4" s="861" t="s">
        <v>89</v>
      </c>
      <c r="H4" s="737" t="s">
        <v>11</v>
      </c>
      <c r="I4" s="738" t="s">
        <v>183</v>
      </c>
      <c r="J4" s="738" t="s">
        <v>13</v>
      </c>
      <c r="K4" s="739" t="s">
        <v>200</v>
      </c>
    </row>
    <row r="5" spans="1:11" ht="14.4" customHeight="1" x14ac:dyDescent="0.3">
      <c r="A5" s="824" t="s">
        <v>543</v>
      </c>
      <c r="B5" s="825" t="s">
        <v>544</v>
      </c>
      <c r="C5" s="828" t="s">
        <v>553</v>
      </c>
      <c r="D5" s="862" t="s">
        <v>554</v>
      </c>
      <c r="E5" s="828" t="s">
        <v>1171</v>
      </c>
      <c r="F5" s="862" t="s">
        <v>1172</v>
      </c>
      <c r="G5" s="828" t="s">
        <v>1173</v>
      </c>
      <c r="H5" s="828" t="s">
        <v>1174</v>
      </c>
      <c r="I5" s="225">
        <v>1.3799999952316284</v>
      </c>
      <c r="J5" s="225">
        <v>50</v>
      </c>
      <c r="K5" s="848">
        <v>69</v>
      </c>
    </row>
    <row r="6" spans="1:11" ht="14.4" customHeight="1" x14ac:dyDescent="0.3">
      <c r="A6" s="831" t="s">
        <v>543</v>
      </c>
      <c r="B6" s="832" t="s">
        <v>544</v>
      </c>
      <c r="C6" s="835" t="s">
        <v>553</v>
      </c>
      <c r="D6" s="863" t="s">
        <v>554</v>
      </c>
      <c r="E6" s="835" t="s">
        <v>1175</v>
      </c>
      <c r="F6" s="863" t="s">
        <v>1176</v>
      </c>
      <c r="G6" s="835" t="s">
        <v>1177</v>
      </c>
      <c r="H6" s="835" t="s">
        <v>1178</v>
      </c>
      <c r="I6" s="849">
        <v>1.4999999664723873E-2</v>
      </c>
      <c r="J6" s="849">
        <v>1400</v>
      </c>
      <c r="K6" s="850">
        <v>22</v>
      </c>
    </row>
    <row r="7" spans="1:11" ht="14.4" customHeight="1" x14ac:dyDescent="0.3">
      <c r="A7" s="831" t="s">
        <v>543</v>
      </c>
      <c r="B7" s="832" t="s">
        <v>544</v>
      </c>
      <c r="C7" s="835" t="s">
        <v>553</v>
      </c>
      <c r="D7" s="863" t="s">
        <v>554</v>
      </c>
      <c r="E7" s="835" t="s">
        <v>1175</v>
      </c>
      <c r="F7" s="863" t="s">
        <v>1176</v>
      </c>
      <c r="G7" s="835" t="s">
        <v>1179</v>
      </c>
      <c r="H7" s="835" t="s">
        <v>1180</v>
      </c>
      <c r="I7" s="849">
        <v>13.310000419616699</v>
      </c>
      <c r="J7" s="849">
        <v>10</v>
      </c>
      <c r="K7" s="850">
        <v>133.10000610351563</v>
      </c>
    </row>
    <row r="8" spans="1:11" ht="14.4" customHeight="1" x14ac:dyDescent="0.3">
      <c r="A8" s="831" t="s">
        <v>543</v>
      </c>
      <c r="B8" s="832" t="s">
        <v>544</v>
      </c>
      <c r="C8" s="835" t="s">
        <v>553</v>
      </c>
      <c r="D8" s="863" t="s">
        <v>554</v>
      </c>
      <c r="E8" s="835" t="s">
        <v>1175</v>
      </c>
      <c r="F8" s="863" t="s">
        <v>1176</v>
      </c>
      <c r="G8" s="835" t="s">
        <v>1181</v>
      </c>
      <c r="H8" s="835" t="s">
        <v>1182</v>
      </c>
      <c r="I8" s="849">
        <v>2.2799999713897705</v>
      </c>
      <c r="J8" s="849">
        <v>50</v>
      </c>
      <c r="K8" s="850">
        <v>114</v>
      </c>
    </row>
    <row r="9" spans="1:11" ht="14.4" customHeight="1" x14ac:dyDescent="0.3">
      <c r="A9" s="831" t="s">
        <v>543</v>
      </c>
      <c r="B9" s="832" t="s">
        <v>544</v>
      </c>
      <c r="C9" s="835" t="s">
        <v>553</v>
      </c>
      <c r="D9" s="863" t="s">
        <v>554</v>
      </c>
      <c r="E9" s="835" t="s">
        <v>1175</v>
      </c>
      <c r="F9" s="863" t="s">
        <v>1176</v>
      </c>
      <c r="G9" s="835" t="s">
        <v>1183</v>
      </c>
      <c r="H9" s="835" t="s">
        <v>1184</v>
      </c>
      <c r="I9" s="849">
        <v>172.5</v>
      </c>
      <c r="J9" s="849">
        <v>1</v>
      </c>
      <c r="K9" s="850">
        <v>172.5</v>
      </c>
    </row>
    <row r="10" spans="1:11" ht="14.4" customHeight="1" x14ac:dyDescent="0.3">
      <c r="A10" s="831" t="s">
        <v>543</v>
      </c>
      <c r="B10" s="832" t="s">
        <v>544</v>
      </c>
      <c r="C10" s="835" t="s">
        <v>553</v>
      </c>
      <c r="D10" s="863" t="s">
        <v>554</v>
      </c>
      <c r="E10" s="835" t="s">
        <v>1175</v>
      </c>
      <c r="F10" s="863" t="s">
        <v>1176</v>
      </c>
      <c r="G10" s="835" t="s">
        <v>1185</v>
      </c>
      <c r="H10" s="835" t="s">
        <v>1186</v>
      </c>
      <c r="I10" s="849">
        <v>1.0800000429153442</v>
      </c>
      <c r="J10" s="849">
        <v>100</v>
      </c>
      <c r="K10" s="850">
        <v>108</v>
      </c>
    </row>
    <row r="11" spans="1:11" ht="14.4" customHeight="1" x14ac:dyDescent="0.3">
      <c r="A11" s="831" t="s">
        <v>543</v>
      </c>
      <c r="B11" s="832" t="s">
        <v>544</v>
      </c>
      <c r="C11" s="835" t="s">
        <v>553</v>
      </c>
      <c r="D11" s="863" t="s">
        <v>554</v>
      </c>
      <c r="E11" s="835" t="s">
        <v>1175</v>
      </c>
      <c r="F11" s="863" t="s">
        <v>1176</v>
      </c>
      <c r="G11" s="835" t="s">
        <v>1187</v>
      </c>
      <c r="H11" s="835" t="s">
        <v>1188</v>
      </c>
      <c r="I11" s="849">
        <v>0.67000001668930054</v>
      </c>
      <c r="J11" s="849">
        <v>200</v>
      </c>
      <c r="K11" s="850">
        <v>134</v>
      </c>
    </row>
    <row r="12" spans="1:11" ht="14.4" customHeight="1" x14ac:dyDescent="0.3">
      <c r="A12" s="831" t="s">
        <v>543</v>
      </c>
      <c r="B12" s="832" t="s">
        <v>544</v>
      </c>
      <c r="C12" s="835" t="s">
        <v>553</v>
      </c>
      <c r="D12" s="863" t="s">
        <v>554</v>
      </c>
      <c r="E12" s="835" t="s">
        <v>1175</v>
      </c>
      <c r="F12" s="863" t="s">
        <v>1176</v>
      </c>
      <c r="G12" s="835" t="s">
        <v>1189</v>
      </c>
      <c r="H12" s="835" t="s">
        <v>1190</v>
      </c>
      <c r="I12" s="849">
        <v>35.090000152587891</v>
      </c>
      <c r="J12" s="849">
        <v>2</v>
      </c>
      <c r="K12" s="850">
        <v>70.180000305175781</v>
      </c>
    </row>
    <row r="13" spans="1:11" ht="14.4" customHeight="1" x14ac:dyDescent="0.3">
      <c r="A13" s="831" t="s">
        <v>543</v>
      </c>
      <c r="B13" s="832" t="s">
        <v>544</v>
      </c>
      <c r="C13" s="835" t="s">
        <v>553</v>
      </c>
      <c r="D13" s="863" t="s">
        <v>554</v>
      </c>
      <c r="E13" s="835" t="s">
        <v>1175</v>
      </c>
      <c r="F13" s="863" t="s">
        <v>1176</v>
      </c>
      <c r="G13" s="835" t="s">
        <v>1191</v>
      </c>
      <c r="H13" s="835" t="s">
        <v>1192</v>
      </c>
      <c r="I13" s="849">
        <v>1.9900000095367432</v>
      </c>
      <c r="J13" s="849">
        <v>100</v>
      </c>
      <c r="K13" s="850">
        <v>199</v>
      </c>
    </row>
    <row r="14" spans="1:11" ht="14.4" customHeight="1" x14ac:dyDescent="0.3">
      <c r="A14" s="831" t="s">
        <v>543</v>
      </c>
      <c r="B14" s="832" t="s">
        <v>544</v>
      </c>
      <c r="C14" s="835" t="s">
        <v>553</v>
      </c>
      <c r="D14" s="863" t="s">
        <v>554</v>
      </c>
      <c r="E14" s="835" t="s">
        <v>1175</v>
      </c>
      <c r="F14" s="863" t="s">
        <v>1176</v>
      </c>
      <c r="G14" s="835" t="s">
        <v>1193</v>
      </c>
      <c r="H14" s="835" t="s">
        <v>1194</v>
      </c>
      <c r="I14" s="849">
        <v>2.6975000500679016</v>
      </c>
      <c r="J14" s="849">
        <v>800</v>
      </c>
      <c r="K14" s="850">
        <v>2157</v>
      </c>
    </row>
    <row r="15" spans="1:11" ht="14.4" customHeight="1" x14ac:dyDescent="0.3">
      <c r="A15" s="831" t="s">
        <v>543</v>
      </c>
      <c r="B15" s="832" t="s">
        <v>544</v>
      </c>
      <c r="C15" s="835" t="s">
        <v>553</v>
      </c>
      <c r="D15" s="863" t="s">
        <v>554</v>
      </c>
      <c r="E15" s="835" t="s">
        <v>1175</v>
      </c>
      <c r="F15" s="863" t="s">
        <v>1176</v>
      </c>
      <c r="G15" s="835" t="s">
        <v>1195</v>
      </c>
      <c r="H15" s="835" t="s">
        <v>1196</v>
      </c>
      <c r="I15" s="849">
        <v>3.0699999332427979</v>
      </c>
      <c r="J15" s="849">
        <v>300</v>
      </c>
      <c r="K15" s="850">
        <v>921</v>
      </c>
    </row>
    <row r="16" spans="1:11" ht="14.4" customHeight="1" x14ac:dyDescent="0.3">
      <c r="A16" s="831" t="s">
        <v>543</v>
      </c>
      <c r="B16" s="832" t="s">
        <v>544</v>
      </c>
      <c r="C16" s="835" t="s">
        <v>553</v>
      </c>
      <c r="D16" s="863" t="s">
        <v>554</v>
      </c>
      <c r="E16" s="835" t="s">
        <v>1175</v>
      </c>
      <c r="F16" s="863" t="s">
        <v>1176</v>
      </c>
      <c r="G16" s="835" t="s">
        <v>1197</v>
      </c>
      <c r="H16" s="835" t="s">
        <v>1198</v>
      </c>
      <c r="I16" s="849">
        <v>3.0999999046325684</v>
      </c>
      <c r="J16" s="849">
        <v>50</v>
      </c>
      <c r="K16" s="850">
        <v>155</v>
      </c>
    </row>
    <row r="17" spans="1:11" ht="14.4" customHeight="1" x14ac:dyDescent="0.3">
      <c r="A17" s="831" t="s">
        <v>543</v>
      </c>
      <c r="B17" s="832" t="s">
        <v>544</v>
      </c>
      <c r="C17" s="835" t="s">
        <v>553</v>
      </c>
      <c r="D17" s="863" t="s">
        <v>554</v>
      </c>
      <c r="E17" s="835" t="s">
        <v>1175</v>
      </c>
      <c r="F17" s="863" t="s">
        <v>1176</v>
      </c>
      <c r="G17" s="835" t="s">
        <v>1199</v>
      </c>
      <c r="H17" s="835" t="s">
        <v>1200</v>
      </c>
      <c r="I17" s="849">
        <v>2.5199999809265137</v>
      </c>
      <c r="J17" s="849">
        <v>50</v>
      </c>
      <c r="K17" s="850">
        <v>126</v>
      </c>
    </row>
    <row r="18" spans="1:11" ht="14.4" customHeight="1" x14ac:dyDescent="0.3">
      <c r="A18" s="831" t="s">
        <v>543</v>
      </c>
      <c r="B18" s="832" t="s">
        <v>544</v>
      </c>
      <c r="C18" s="835" t="s">
        <v>553</v>
      </c>
      <c r="D18" s="863" t="s">
        <v>554</v>
      </c>
      <c r="E18" s="835" t="s">
        <v>1201</v>
      </c>
      <c r="F18" s="863" t="s">
        <v>1202</v>
      </c>
      <c r="G18" s="835" t="s">
        <v>1203</v>
      </c>
      <c r="H18" s="835" t="s">
        <v>1204</v>
      </c>
      <c r="I18" s="849">
        <v>0.30000001192092896</v>
      </c>
      <c r="J18" s="849">
        <v>100</v>
      </c>
      <c r="K18" s="850">
        <v>30</v>
      </c>
    </row>
    <row r="19" spans="1:11" ht="14.4" customHeight="1" x14ac:dyDescent="0.3">
      <c r="A19" s="831" t="s">
        <v>543</v>
      </c>
      <c r="B19" s="832" t="s">
        <v>544</v>
      </c>
      <c r="C19" s="835" t="s">
        <v>553</v>
      </c>
      <c r="D19" s="863" t="s">
        <v>554</v>
      </c>
      <c r="E19" s="835" t="s">
        <v>1201</v>
      </c>
      <c r="F19" s="863" t="s">
        <v>1202</v>
      </c>
      <c r="G19" s="835" t="s">
        <v>1205</v>
      </c>
      <c r="H19" s="835" t="s">
        <v>1206</v>
      </c>
      <c r="I19" s="849">
        <v>0.95999997854232788</v>
      </c>
      <c r="J19" s="849">
        <v>100</v>
      </c>
      <c r="K19" s="850">
        <v>96</v>
      </c>
    </row>
    <row r="20" spans="1:11" ht="14.4" customHeight="1" x14ac:dyDescent="0.3">
      <c r="A20" s="831" t="s">
        <v>543</v>
      </c>
      <c r="B20" s="832" t="s">
        <v>544</v>
      </c>
      <c r="C20" s="835" t="s">
        <v>553</v>
      </c>
      <c r="D20" s="863" t="s">
        <v>554</v>
      </c>
      <c r="E20" s="835" t="s">
        <v>1201</v>
      </c>
      <c r="F20" s="863" t="s">
        <v>1202</v>
      </c>
      <c r="G20" s="835" t="s">
        <v>1207</v>
      </c>
      <c r="H20" s="835" t="s">
        <v>1208</v>
      </c>
      <c r="I20" s="849">
        <v>1.8024999499320984</v>
      </c>
      <c r="J20" s="849">
        <v>1200</v>
      </c>
      <c r="K20" s="850">
        <v>2163</v>
      </c>
    </row>
    <row r="21" spans="1:11" ht="14.4" customHeight="1" x14ac:dyDescent="0.3">
      <c r="A21" s="831" t="s">
        <v>543</v>
      </c>
      <c r="B21" s="832" t="s">
        <v>544</v>
      </c>
      <c r="C21" s="835" t="s">
        <v>553</v>
      </c>
      <c r="D21" s="863" t="s">
        <v>554</v>
      </c>
      <c r="E21" s="835" t="s">
        <v>1209</v>
      </c>
      <c r="F21" s="863" t="s">
        <v>1210</v>
      </c>
      <c r="G21" s="835" t="s">
        <v>1211</v>
      </c>
      <c r="H21" s="835" t="s">
        <v>1212</v>
      </c>
      <c r="I21" s="849">
        <v>0.62999999523162842</v>
      </c>
      <c r="J21" s="849">
        <v>600</v>
      </c>
      <c r="K21" s="850">
        <v>378</v>
      </c>
    </row>
    <row r="22" spans="1:11" ht="14.4" customHeight="1" x14ac:dyDescent="0.3">
      <c r="A22" s="831" t="s">
        <v>543</v>
      </c>
      <c r="B22" s="832" t="s">
        <v>544</v>
      </c>
      <c r="C22" s="835" t="s">
        <v>553</v>
      </c>
      <c r="D22" s="863" t="s">
        <v>554</v>
      </c>
      <c r="E22" s="835" t="s">
        <v>1209</v>
      </c>
      <c r="F22" s="863" t="s">
        <v>1210</v>
      </c>
      <c r="G22" s="835" t="s">
        <v>1213</v>
      </c>
      <c r="H22" s="835" t="s">
        <v>1214</v>
      </c>
      <c r="I22" s="849">
        <v>0.62749999761581421</v>
      </c>
      <c r="J22" s="849">
        <v>2400</v>
      </c>
      <c r="K22" s="850">
        <v>1506</v>
      </c>
    </row>
    <row r="23" spans="1:11" ht="14.4" customHeight="1" x14ac:dyDescent="0.3">
      <c r="A23" s="831" t="s">
        <v>543</v>
      </c>
      <c r="B23" s="832" t="s">
        <v>544</v>
      </c>
      <c r="C23" s="835" t="s">
        <v>558</v>
      </c>
      <c r="D23" s="863" t="s">
        <v>559</v>
      </c>
      <c r="E23" s="835" t="s">
        <v>1215</v>
      </c>
      <c r="F23" s="863" t="s">
        <v>1216</v>
      </c>
      <c r="G23" s="835" t="s">
        <v>1217</v>
      </c>
      <c r="H23" s="835" t="s">
        <v>1218</v>
      </c>
      <c r="I23" s="849">
        <v>96.17870908774394</v>
      </c>
      <c r="J23" s="849">
        <v>6</v>
      </c>
      <c r="K23" s="850">
        <v>577.07225452646367</v>
      </c>
    </row>
    <row r="24" spans="1:11" ht="14.4" customHeight="1" x14ac:dyDescent="0.3">
      <c r="A24" s="831" t="s">
        <v>543</v>
      </c>
      <c r="B24" s="832" t="s">
        <v>544</v>
      </c>
      <c r="C24" s="835" t="s">
        <v>558</v>
      </c>
      <c r="D24" s="863" t="s">
        <v>559</v>
      </c>
      <c r="E24" s="835" t="s">
        <v>1215</v>
      </c>
      <c r="F24" s="863" t="s">
        <v>1216</v>
      </c>
      <c r="G24" s="835" t="s">
        <v>1219</v>
      </c>
      <c r="H24" s="835" t="s">
        <v>1220</v>
      </c>
      <c r="I24" s="849">
        <v>220.22</v>
      </c>
      <c r="J24" s="849">
        <v>1</v>
      </c>
      <c r="K24" s="850">
        <v>220.22</v>
      </c>
    </row>
    <row r="25" spans="1:11" ht="14.4" customHeight="1" x14ac:dyDescent="0.3">
      <c r="A25" s="831" t="s">
        <v>543</v>
      </c>
      <c r="B25" s="832" t="s">
        <v>544</v>
      </c>
      <c r="C25" s="835" t="s">
        <v>558</v>
      </c>
      <c r="D25" s="863" t="s">
        <v>559</v>
      </c>
      <c r="E25" s="835" t="s">
        <v>1215</v>
      </c>
      <c r="F25" s="863" t="s">
        <v>1216</v>
      </c>
      <c r="G25" s="835" t="s">
        <v>1221</v>
      </c>
      <c r="H25" s="835" t="s">
        <v>1222</v>
      </c>
      <c r="I25" s="849">
        <v>254.1</v>
      </c>
      <c r="J25" s="849">
        <v>1</v>
      </c>
      <c r="K25" s="850">
        <v>254.1</v>
      </c>
    </row>
    <row r="26" spans="1:11" ht="14.4" customHeight="1" x14ac:dyDescent="0.3">
      <c r="A26" s="831" t="s">
        <v>543</v>
      </c>
      <c r="B26" s="832" t="s">
        <v>544</v>
      </c>
      <c r="C26" s="835" t="s">
        <v>558</v>
      </c>
      <c r="D26" s="863" t="s">
        <v>559</v>
      </c>
      <c r="E26" s="835" t="s">
        <v>1215</v>
      </c>
      <c r="F26" s="863" t="s">
        <v>1216</v>
      </c>
      <c r="G26" s="835" t="s">
        <v>1223</v>
      </c>
      <c r="H26" s="835" t="s">
        <v>1224</v>
      </c>
      <c r="I26" s="849">
        <v>84.580001831054688</v>
      </c>
      <c r="J26" s="849">
        <v>1</v>
      </c>
      <c r="K26" s="850">
        <v>84.580001831054688</v>
      </c>
    </row>
    <row r="27" spans="1:11" ht="14.4" customHeight="1" x14ac:dyDescent="0.3">
      <c r="A27" s="831" t="s">
        <v>543</v>
      </c>
      <c r="B27" s="832" t="s">
        <v>544</v>
      </c>
      <c r="C27" s="835" t="s">
        <v>558</v>
      </c>
      <c r="D27" s="863" t="s">
        <v>559</v>
      </c>
      <c r="E27" s="835" t="s">
        <v>1171</v>
      </c>
      <c r="F27" s="863" t="s">
        <v>1172</v>
      </c>
      <c r="G27" s="835" t="s">
        <v>1225</v>
      </c>
      <c r="H27" s="835" t="s">
        <v>1226</v>
      </c>
      <c r="I27" s="849">
        <v>0.87999999523162842</v>
      </c>
      <c r="J27" s="849">
        <v>108</v>
      </c>
      <c r="K27" s="850">
        <v>95.039999961853027</v>
      </c>
    </row>
    <row r="28" spans="1:11" ht="14.4" customHeight="1" x14ac:dyDescent="0.3">
      <c r="A28" s="831" t="s">
        <v>543</v>
      </c>
      <c r="B28" s="832" t="s">
        <v>544</v>
      </c>
      <c r="C28" s="835" t="s">
        <v>558</v>
      </c>
      <c r="D28" s="863" t="s">
        <v>559</v>
      </c>
      <c r="E28" s="835" t="s">
        <v>1171</v>
      </c>
      <c r="F28" s="863" t="s">
        <v>1172</v>
      </c>
      <c r="G28" s="835" t="s">
        <v>1227</v>
      </c>
      <c r="H28" s="835" t="s">
        <v>1228</v>
      </c>
      <c r="I28" s="849">
        <v>13.079999923706055</v>
      </c>
      <c r="J28" s="849">
        <v>72</v>
      </c>
      <c r="K28" s="850">
        <v>941.76004028320313</v>
      </c>
    </row>
    <row r="29" spans="1:11" ht="14.4" customHeight="1" x14ac:dyDescent="0.3">
      <c r="A29" s="831" t="s">
        <v>543</v>
      </c>
      <c r="B29" s="832" t="s">
        <v>544</v>
      </c>
      <c r="C29" s="835" t="s">
        <v>558</v>
      </c>
      <c r="D29" s="863" t="s">
        <v>559</v>
      </c>
      <c r="E29" s="835" t="s">
        <v>1171</v>
      </c>
      <c r="F29" s="863" t="s">
        <v>1172</v>
      </c>
      <c r="G29" s="835" t="s">
        <v>1229</v>
      </c>
      <c r="H29" s="835" t="s">
        <v>1230</v>
      </c>
      <c r="I29" s="849">
        <v>72.220001220703125</v>
      </c>
      <c r="J29" s="849">
        <v>14</v>
      </c>
      <c r="K29" s="850">
        <v>1011.0800170898438</v>
      </c>
    </row>
    <row r="30" spans="1:11" ht="14.4" customHeight="1" x14ac:dyDescent="0.3">
      <c r="A30" s="831" t="s">
        <v>543</v>
      </c>
      <c r="B30" s="832" t="s">
        <v>544</v>
      </c>
      <c r="C30" s="835" t="s">
        <v>558</v>
      </c>
      <c r="D30" s="863" t="s">
        <v>559</v>
      </c>
      <c r="E30" s="835" t="s">
        <v>1175</v>
      </c>
      <c r="F30" s="863" t="s">
        <v>1176</v>
      </c>
      <c r="G30" s="835" t="s">
        <v>1231</v>
      </c>
      <c r="H30" s="835" t="s">
        <v>1232</v>
      </c>
      <c r="I30" s="849">
        <v>1.6950000524520874</v>
      </c>
      <c r="J30" s="849">
        <v>4500</v>
      </c>
      <c r="K30" s="850">
        <v>7622</v>
      </c>
    </row>
    <row r="31" spans="1:11" ht="14.4" customHeight="1" x14ac:dyDescent="0.3">
      <c r="A31" s="831" t="s">
        <v>543</v>
      </c>
      <c r="B31" s="832" t="s">
        <v>544</v>
      </c>
      <c r="C31" s="835" t="s">
        <v>558</v>
      </c>
      <c r="D31" s="863" t="s">
        <v>559</v>
      </c>
      <c r="E31" s="835" t="s">
        <v>1175</v>
      </c>
      <c r="F31" s="863" t="s">
        <v>1176</v>
      </c>
      <c r="G31" s="835" t="s">
        <v>1233</v>
      </c>
      <c r="H31" s="835" t="s">
        <v>1234</v>
      </c>
      <c r="I31" s="849">
        <v>33.880001068115234</v>
      </c>
      <c r="J31" s="849">
        <v>5</v>
      </c>
      <c r="K31" s="850">
        <v>169.39999389648438</v>
      </c>
    </row>
    <row r="32" spans="1:11" ht="14.4" customHeight="1" x14ac:dyDescent="0.3">
      <c r="A32" s="831" t="s">
        <v>543</v>
      </c>
      <c r="B32" s="832" t="s">
        <v>544</v>
      </c>
      <c r="C32" s="835" t="s">
        <v>558</v>
      </c>
      <c r="D32" s="863" t="s">
        <v>559</v>
      </c>
      <c r="E32" s="835" t="s">
        <v>1175</v>
      </c>
      <c r="F32" s="863" t="s">
        <v>1176</v>
      </c>
      <c r="G32" s="835" t="s">
        <v>1235</v>
      </c>
      <c r="H32" s="835" t="s">
        <v>1236</v>
      </c>
      <c r="I32" s="849">
        <v>152.63999938964844</v>
      </c>
      <c r="J32" s="849">
        <v>80</v>
      </c>
      <c r="K32" s="850">
        <v>12211.290283203125</v>
      </c>
    </row>
    <row r="33" spans="1:11" ht="14.4" customHeight="1" x14ac:dyDescent="0.3">
      <c r="A33" s="831" t="s">
        <v>543</v>
      </c>
      <c r="B33" s="832" t="s">
        <v>544</v>
      </c>
      <c r="C33" s="835" t="s">
        <v>558</v>
      </c>
      <c r="D33" s="863" t="s">
        <v>559</v>
      </c>
      <c r="E33" s="835" t="s">
        <v>1175</v>
      </c>
      <c r="F33" s="863" t="s">
        <v>1176</v>
      </c>
      <c r="G33" s="835" t="s">
        <v>1237</v>
      </c>
      <c r="H33" s="835" t="s">
        <v>1238</v>
      </c>
      <c r="I33" s="849">
        <v>15.930000305175781</v>
      </c>
      <c r="J33" s="849">
        <v>100</v>
      </c>
      <c r="K33" s="850">
        <v>1593</v>
      </c>
    </row>
    <row r="34" spans="1:11" ht="14.4" customHeight="1" x14ac:dyDescent="0.3">
      <c r="A34" s="831" t="s">
        <v>543</v>
      </c>
      <c r="B34" s="832" t="s">
        <v>544</v>
      </c>
      <c r="C34" s="835" t="s">
        <v>558</v>
      </c>
      <c r="D34" s="863" t="s">
        <v>559</v>
      </c>
      <c r="E34" s="835" t="s">
        <v>1175</v>
      </c>
      <c r="F34" s="863" t="s">
        <v>1176</v>
      </c>
      <c r="G34" s="835" t="s">
        <v>1239</v>
      </c>
      <c r="H34" s="835" t="s">
        <v>1240</v>
      </c>
      <c r="I34" s="849">
        <v>18</v>
      </c>
      <c r="J34" s="849">
        <v>50</v>
      </c>
      <c r="K34" s="850">
        <v>900</v>
      </c>
    </row>
    <row r="35" spans="1:11" ht="14.4" customHeight="1" x14ac:dyDescent="0.3">
      <c r="A35" s="831" t="s">
        <v>543</v>
      </c>
      <c r="B35" s="832" t="s">
        <v>544</v>
      </c>
      <c r="C35" s="835" t="s">
        <v>558</v>
      </c>
      <c r="D35" s="863" t="s">
        <v>559</v>
      </c>
      <c r="E35" s="835" t="s">
        <v>1175</v>
      </c>
      <c r="F35" s="863" t="s">
        <v>1176</v>
      </c>
      <c r="G35" s="835" t="s">
        <v>1241</v>
      </c>
      <c r="H35" s="835" t="s">
        <v>1242</v>
      </c>
      <c r="I35" s="849">
        <v>8.2299995422363281</v>
      </c>
      <c r="J35" s="849">
        <v>300</v>
      </c>
      <c r="K35" s="850">
        <v>2468.5499267578125</v>
      </c>
    </row>
    <row r="36" spans="1:11" ht="14.4" customHeight="1" x14ac:dyDescent="0.3">
      <c r="A36" s="831" t="s">
        <v>543</v>
      </c>
      <c r="B36" s="832" t="s">
        <v>544</v>
      </c>
      <c r="C36" s="835" t="s">
        <v>558</v>
      </c>
      <c r="D36" s="863" t="s">
        <v>559</v>
      </c>
      <c r="E36" s="835" t="s">
        <v>1175</v>
      </c>
      <c r="F36" s="863" t="s">
        <v>1176</v>
      </c>
      <c r="G36" s="835" t="s">
        <v>1179</v>
      </c>
      <c r="H36" s="835" t="s">
        <v>1180</v>
      </c>
      <c r="I36" s="849">
        <v>13.310000419616699</v>
      </c>
      <c r="J36" s="849">
        <v>20</v>
      </c>
      <c r="K36" s="850">
        <v>266.20001220703125</v>
      </c>
    </row>
    <row r="37" spans="1:11" ht="14.4" customHeight="1" x14ac:dyDescent="0.3">
      <c r="A37" s="831" t="s">
        <v>543</v>
      </c>
      <c r="B37" s="832" t="s">
        <v>544</v>
      </c>
      <c r="C37" s="835" t="s">
        <v>558</v>
      </c>
      <c r="D37" s="863" t="s">
        <v>559</v>
      </c>
      <c r="E37" s="835" t="s">
        <v>1175</v>
      </c>
      <c r="F37" s="863" t="s">
        <v>1176</v>
      </c>
      <c r="G37" s="835" t="s">
        <v>1243</v>
      </c>
      <c r="H37" s="835" t="s">
        <v>1244</v>
      </c>
      <c r="I37" s="849">
        <v>127.23000335693359</v>
      </c>
      <c r="J37" s="849">
        <v>100</v>
      </c>
      <c r="K37" s="850">
        <v>12723.1494140625</v>
      </c>
    </row>
    <row r="38" spans="1:11" ht="14.4" customHeight="1" x14ac:dyDescent="0.3">
      <c r="A38" s="831" t="s">
        <v>543</v>
      </c>
      <c r="B38" s="832" t="s">
        <v>544</v>
      </c>
      <c r="C38" s="835" t="s">
        <v>558</v>
      </c>
      <c r="D38" s="863" t="s">
        <v>559</v>
      </c>
      <c r="E38" s="835" t="s">
        <v>1175</v>
      </c>
      <c r="F38" s="863" t="s">
        <v>1176</v>
      </c>
      <c r="G38" s="835" t="s">
        <v>1245</v>
      </c>
      <c r="H38" s="835" t="s">
        <v>1246</v>
      </c>
      <c r="I38" s="849">
        <v>399.6300048828125</v>
      </c>
      <c r="J38" s="849">
        <v>3</v>
      </c>
      <c r="K38" s="850">
        <v>1198.8900146484375</v>
      </c>
    </row>
    <row r="39" spans="1:11" ht="14.4" customHeight="1" x14ac:dyDescent="0.3">
      <c r="A39" s="831" t="s">
        <v>543</v>
      </c>
      <c r="B39" s="832" t="s">
        <v>544</v>
      </c>
      <c r="C39" s="835" t="s">
        <v>558</v>
      </c>
      <c r="D39" s="863" t="s">
        <v>559</v>
      </c>
      <c r="E39" s="835" t="s">
        <v>1175</v>
      </c>
      <c r="F39" s="863" t="s">
        <v>1176</v>
      </c>
      <c r="G39" s="835" t="s">
        <v>1185</v>
      </c>
      <c r="H39" s="835" t="s">
        <v>1186</v>
      </c>
      <c r="I39" s="849">
        <v>1.0900000333786011</v>
      </c>
      <c r="J39" s="849">
        <v>200</v>
      </c>
      <c r="K39" s="850">
        <v>218</v>
      </c>
    </row>
    <row r="40" spans="1:11" ht="14.4" customHeight="1" x14ac:dyDescent="0.3">
      <c r="A40" s="831" t="s">
        <v>543</v>
      </c>
      <c r="B40" s="832" t="s">
        <v>544</v>
      </c>
      <c r="C40" s="835" t="s">
        <v>558</v>
      </c>
      <c r="D40" s="863" t="s">
        <v>559</v>
      </c>
      <c r="E40" s="835" t="s">
        <v>1175</v>
      </c>
      <c r="F40" s="863" t="s">
        <v>1176</v>
      </c>
      <c r="G40" s="835" t="s">
        <v>1247</v>
      </c>
      <c r="H40" s="835" t="s">
        <v>1248</v>
      </c>
      <c r="I40" s="849">
        <v>0.47499999403953552</v>
      </c>
      <c r="J40" s="849">
        <v>600</v>
      </c>
      <c r="K40" s="850">
        <v>286</v>
      </c>
    </row>
    <row r="41" spans="1:11" ht="14.4" customHeight="1" x14ac:dyDescent="0.3">
      <c r="A41" s="831" t="s">
        <v>543</v>
      </c>
      <c r="B41" s="832" t="s">
        <v>544</v>
      </c>
      <c r="C41" s="835" t="s">
        <v>558</v>
      </c>
      <c r="D41" s="863" t="s">
        <v>559</v>
      </c>
      <c r="E41" s="835" t="s">
        <v>1175</v>
      </c>
      <c r="F41" s="863" t="s">
        <v>1176</v>
      </c>
      <c r="G41" s="835" t="s">
        <v>1187</v>
      </c>
      <c r="H41" s="835" t="s">
        <v>1188</v>
      </c>
      <c r="I41" s="849">
        <v>0.67000001668930054</v>
      </c>
      <c r="J41" s="849">
        <v>100</v>
      </c>
      <c r="K41" s="850">
        <v>67</v>
      </c>
    </row>
    <row r="42" spans="1:11" ht="14.4" customHeight="1" x14ac:dyDescent="0.3">
      <c r="A42" s="831" t="s">
        <v>543</v>
      </c>
      <c r="B42" s="832" t="s">
        <v>544</v>
      </c>
      <c r="C42" s="835" t="s">
        <v>558</v>
      </c>
      <c r="D42" s="863" t="s">
        <v>559</v>
      </c>
      <c r="E42" s="835" t="s">
        <v>1175</v>
      </c>
      <c r="F42" s="863" t="s">
        <v>1176</v>
      </c>
      <c r="G42" s="835" t="s">
        <v>1189</v>
      </c>
      <c r="H42" s="835" t="s">
        <v>1190</v>
      </c>
      <c r="I42" s="849">
        <v>35.090000152587891</v>
      </c>
      <c r="J42" s="849">
        <v>8</v>
      </c>
      <c r="K42" s="850">
        <v>280.71999359130859</v>
      </c>
    </row>
    <row r="43" spans="1:11" ht="14.4" customHeight="1" x14ac:dyDescent="0.3">
      <c r="A43" s="831" t="s">
        <v>543</v>
      </c>
      <c r="B43" s="832" t="s">
        <v>544</v>
      </c>
      <c r="C43" s="835" t="s">
        <v>558</v>
      </c>
      <c r="D43" s="863" t="s">
        <v>559</v>
      </c>
      <c r="E43" s="835" t="s">
        <v>1175</v>
      </c>
      <c r="F43" s="863" t="s">
        <v>1176</v>
      </c>
      <c r="G43" s="835" t="s">
        <v>1249</v>
      </c>
      <c r="H43" s="835" t="s">
        <v>1250</v>
      </c>
      <c r="I43" s="849">
        <v>0.4699999988079071</v>
      </c>
      <c r="J43" s="849">
        <v>2000</v>
      </c>
      <c r="K43" s="850">
        <v>940</v>
      </c>
    </row>
    <row r="44" spans="1:11" ht="14.4" customHeight="1" x14ac:dyDescent="0.3">
      <c r="A44" s="831" t="s">
        <v>543</v>
      </c>
      <c r="B44" s="832" t="s">
        <v>544</v>
      </c>
      <c r="C44" s="835" t="s">
        <v>558</v>
      </c>
      <c r="D44" s="863" t="s">
        <v>559</v>
      </c>
      <c r="E44" s="835" t="s">
        <v>1201</v>
      </c>
      <c r="F44" s="863" t="s">
        <v>1202</v>
      </c>
      <c r="G44" s="835" t="s">
        <v>1251</v>
      </c>
      <c r="H44" s="835" t="s">
        <v>1252</v>
      </c>
      <c r="I44" s="849">
        <v>0.29750000685453415</v>
      </c>
      <c r="J44" s="849">
        <v>900</v>
      </c>
      <c r="K44" s="850">
        <v>270.22000122070313</v>
      </c>
    </row>
    <row r="45" spans="1:11" ht="14.4" customHeight="1" x14ac:dyDescent="0.3">
      <c r="A45" s="831" t="s">
        <v>543</v>
      </c>
      <c r="B45" s="832" t="s">
        <v>544</v>
      </c>
      <c r="C45" s="835" t="s">
        <v>558</v>
      </c>
      <c r="D45" s="863" t="s">
        <v>559</v>
      </c>
      <c r="E45" s="835" t="s">
        <v>1201</v>
      </c>
      <c r="F45" s="863" t="s">
        <v>1202</v>
      </c>
      <c r="G45" s="835" t="s">
        <v>1253</v>
      </c>
      <c r="H45" s="835" t="s">
        <v>1254</v>
      </c>
      <c r="I45" s="849">
        <v>0.30500000715255737</v>
      </c>
      <c r="J45" s="849">
        <v>400</v>
      </c>
      <c r="K45" s="850">
        <v>123</v>
      </c>
    </row>
    <row r="46" spans="1:11" ht="14.4" customHeight="1" x14ac:dyDescent="0.3">
      <c r="A46" s="831" t="s">
        <v>543</v>
      </c>
      <c r="B46" s="832" t="s">
        <v>544</v>
      </c>
      <c r="C46" s="835" t="s">
        <v>558</v>
      </c>
      <c r="D46" s="863" t="s">
        <v>559</v>
      </c>
      <c r="E46" s="835" t="s">
        <v>1201</v>
      </c>
      <c r="F46" s="863" t="s">
        <v>1202</v>
      </c>
      <c r="G46" s="835" t="s">
        <v>1255</v>
      </c>
      <c r="H46" s="835" t="s">
        <v>1256</v>
      </c>
      <c r="I46" s="849">
        <v>0.55000001192092896</v>
      </c>
      <c r="J46" s="849">
        <v>100</v>
      </c>
      <c r="K46" s="850">
        <v>55</v>
      </c>
    </row>
    <row r="47" spans="1:11" ht="14.4" customHeight="1" x14ac:dyDescent="0.3">
      <c r="A47" s="831" t="s">
        <v>543</v>
      </c>
      <c r="B47" s="832" t="s">
        <v>544</v>
      </c>
      <c r="C47" s="835" t="s">
        <v>558</v>
      </c>
      <c r="D47" s="863" t="s">
        <v>559</v>
      </c>
      <c r="E47" s="835" t="s">
        <v>1201</v>
      </c>
      <c r="F47" s="863" t="s">
        <v>1202</v>
      </c>
      <c r="G47" s="835" t="s">
        <v>1205</v>
      </c>
      <c r="H47" s="835" t="s">
        <v>1206</v>
      </c>
      <c r="I47" s="849">
        <v>0.95999997854232788</v>
      </c>
      <c r="J47" s="849">
        <v>200</v>
      </c>
      <c r="K47" s="850">
        <v>192</v>
      </c>
    </row>
    <row r="48" spans="1:11" ht="14.4" customHeight="1" x14ac:dyDescent="0.3">
      <c r="A48" s="831" t="s">
        <v>543</v>
      </c>
      <c r="B48" s="832" t="s">
        <v>544</v>
      </c>
      <c r="C48" s="835" t="s">
        <v>558</v>
      </c>
      <c r="D48" s="863" t="s">
        <v>559</v>
      </c>
      <c r="E48" s="835" t="s">
        <v>1209</v>
      </c>
      <c r="F48" s="863" t="s">
        <v>1210</v>
      </c>
      <c r="G48" s="835" t="s">
        <v>1257</v>
      </c>
      <c r="H48" s="835" t="s">
        <v>1258</v>
      </c>
      <c r="I48" s="849">
        <v>1.2200000286102295</v>
      </c>
      <c r="J48" s="849">
        <v>1000</v>
      </c>
      <c r="K48" s="850">
        <v>1220</v>
      </c>
    </row>
    <row r="49" spans="1:11" ht="14.4" customHeight="1" x14ac:dyDescent="0.3">
      <c r="A49" s="831" t="s">
        <v>543</v>
      </c>
      <c r="B49" s="832" t="s">
        <v>544</v>
      </c>
      <c r="C49" s="835" t="s">
        <v>558</v>
      </c>
      <c r="D49" s="863" t="s">
        <v>559</v>
      </c>
      <c r="E49" s="835" t="s">
        <v>1209</v>
      </c>
      <c r="F49" s="863" t="s">
        <v>1210</v>
      </c>
      <c r="G49" s="835" t="s">
        <v>1211</v>
      </c>
      <c r="H49" s="835" t="s">
        <v>1212</v>
      </c>
      <c r="I49" s="849">
        <v>0.62999999523162842</v>
      </c>
      <c r="J49" s="849">
        <v>2200</v>
      </c>
      <c r="K49" s="850">
        <v>1386</v>
      </c>
    </row>
    <row r="50" spans="1:11" ht="14.4" customHeight="1" x14ac:dyDescent="0.3">
      <c r="A50" s="831" t="s">
        <v>543</v>
      </c>
      <c r="B50" s="832" t="s">
        <v>544</v>
      </c>
      <c r="C50" s="835" t="s">
        <v>558</v>
      </c>
      <c r="D50" s="863" t="s">
        <v>559</v>
      </c>
      <c r="E50" s="835" t="s">
        <v>1209</v>
      </c>
      <c r="F50" s="863" t="s">
        <v>1210</v>
      </c>
      <c r="G50" s="835" t="s">
        <v>1213</v>
      </c>
      <c r="H50" s="835" t="s">
        <v>1214</v>
      </c>
      <c r="I50" s="849">
        <v>0.62749999761581421</v>
      </c>
      <c r="J50" s="849">
        <v>2800</v>
      </c>
      <c r="K50" s="850">
        <v>1754</v>
      </c>
    </row>
    <row r="51" spans="1:11" ht="14.4" customHeight="1" x14ac:dyDescent="0.3">
      <c r="A51" s="831" t="s">
        <v>543</v>
      </c>
      <c r="B51" s="832" t="s">
        <v>544</v>
      </c>
      <c r="C51" s="835" t="s">
        <v>558</v>
      </c>
      <c r="D51" s="863" t="s">
        <v>559</v>
      </c>
      <c r="E51" s="835" t="s">
        <v>1209</v>
      </c>
      <c r="F51" s="863" t="s">
        <v>1210</v>
      </c>
      <c r="G51" s="835" t="s">
        <v>1259</v>
      </c>
      <c r="H51" s="835" t="s">
        <v>1260</v>
      </c>
      <c r="I51" s="849">
        <v>0.62000000476837158</v>
      </c>
      <c r="J51" s="849">
        <v>340</v>
      </c>
      <c r="K51" s="850">
        <v>210.80000305175781</v>
      </c>
    </row>
    <row r="52" spans="1:11" ht="14.4" customHeight="1" x14ac:dyDescent="0.3">
      <c r="A52" s="831" t="s">
        <v>543</v>
      </c>
      <c r="B52" s="832" t="s">
        <v>544</v>
      </c>
      <c r="C52" s="835" t="s">
        <v>561</v>
      </c>
      <c r="D52" s="863" t="s">
        <v>562</v>
      </c>
      <c r="E52" s="835" t="s">
        <v>1171</v>
      </c>
      <c r="F52" s="863" t="s">
        <v>1172</v>
      </c>
      <c r="G52" s="835" t="s">
        <v>1261</v>
      </c>
      <c r="H52" s="835" t="s">
        <v>1262</v>
      </c>
      <c r="I52" s="849">
        <v>9.380000114440918</v>
      </c>
      <c r="J52" s="849">
        <v>1</v>
      </c>
      <c r="K52" s="850">
        <v>9.380000114440918</v>
      </c>
    </row>
    <row r="53" spans="1:11" ht="14.4" customHeight="1" x14ac:dyDescent="0.3">
      <c r="A53" s="831" t="s">
        <v>543</v>
      </c>
      <c r="B53" s="832" t="s">
        <v>544</v>
      </c>
      <c r="C53" s="835" t="s">
        <v>561</v>
      </c>
      <c r="D53" s="863" t="s">
        <v>562</v>
      </c>
      <c r="E53" s="835" t="s">
        <v>1171</v>
      </c>
      <c r="F53" s="863" t="s">
        <v>1172</v>
      </c>
      <c r="G53" s="835" t="s">
        <v>1263</v>
      </c>
      <c r="H53" s="835" t="s">
        <v>1264</v>
      </c>
      <c r="I53" s="849">
        <v>10.119999885559082</v>
      </c>
      <c r="J53" s="849">
        <v>1</v>
      </c>
      <c r="K53" s="850">
        <v>10.119999885559082</v>
      </c>
    </row>
    <row r="54" spans="1:11" ht="14.4" customHeight="1" x14ac:dyDescent="0.3">
      <c r="A54" s="831" t="s">
        <v>543</v>
      </c>
      <c r="B54" s="832" t="s">
        <v>544</v>
      </c>
      <c r="C54" s="835" t="s">
        <v>561</v>
      </c>
      <c r="D54" s="863" t="s">
        <v>562</v>
      </c>
      <c r="E54" s="835" t="s">
        <v>1175</v>
      </c>
      <c r="F54" s="863" t="s">
        <v>1176</v>
      </c>
      <c r="G54" s="835" t="s">
        <v>1185</v>
      </c>
      <c r="H54" s="835" t="s">
        <v>1186</v>
      </c>
      <c r="I54" s="849">
        <v>1.0800000429153442</v>
      </c>
      <c r="J54" s="849">
        <v>200</v>
      </c>
      <c r="K54" s="850">
        <v>216</v>
      </c>
    </row>
    <row r="55" spans="1:11" ht="14.4" customHeight="1" x14ac:dyDescent="0.3">
      <c r="A55" s="831" t="s">
        <v>543</v>
      </c>
      <c r="B55" s="832" t="s">
        <v>544</v>
      </c>
      <c r="C55" s="835" t="s">
        <v>561</v>
      </c>
      <c r="D55" s="863" t="s">
        <v>562</v>
      </c>
      <c r="E55" s="835" t="s">
        <v>1175</v>
      </c>
      <c r="F55" s="863" t="s">
        <v>1176</v>
      </c>
      <c r="G55" s="835" t="s">
        <v>1247</v>
      </c>
      <c r="H55" s="835" t="s">
        <v>1248</v>
      </c>
      <c r="I55" s="849">
        <v>0.47999998927116394</v>
      </c>
      <c r="J55" s="849">
        <v>1200</v>
      </c>
      <c r="K55" s="850">
        <v>576</v>
      </c>
    </row>
    <row r="56" spans="1:11" ht="14.4" customHeight="1" x14ac:dyDescent="0.3">
      <c r="A56" s="831" t="s">
        <v>543</v>
      </c>
      <c r="B56" s="832" t="s">
        <v>544</v>
      </c>
      <c r="C56" s="835" t="s">
        <v>561</v>
      </c>
      <c r="D56" s="863" t="s">
        <v>562</v>
      </c>
      <c r="E56" s="835" t="s">
        <v>1175</v>
      </c>
      <c r="F56" s="863" t="s">
        <v>1176</v>
      </c>
      <c r="G56" s="835" t="s">
        <v>1187</v>
      </c>
      <c r="H56" s="835" t="s">
        <v>1188</v>
      </c>
      <c r="I56" s="849">
        <v>0.67333334684371948</v>
      </c>
      <c r="J56" s="849">
        <v>1100</v>
      </c>
      <c r="K56" s="850">
        <v>741</v>
      </c>
    </row>
    <row r="57" spans="1:11" ht="14.4" customHeight="1" x14ac:dyDescent="0.3">
      <c r="A57" s="831" t="s">
        <v>543</v>
      </c>
      <c r="B57" s="832" t="s">
        <v>544</v>
      </c>
      <c r="C57" s="835" t="s">
        <v>561</v>
      </c>
      <c r="D57" s="863" t="s">
        <v>562</v>
      </c>
      <c r="E57" s="835" t="s">
        <v>1175</v>
      </c>
      <c r="F57" s="863" t="s">
        <v>1176</v>
      </c>
      <c r="G57" s="835" t="s">
        <v>1249</v>
      </c>
      <c r="H57" s="835" t="s">
        <v>1250</v>
      </c>
      <c r="I57" s="849">
        <v>0.47999998927116394</v>
      </c>
      <c r="J57" s="849">
        <v>200</v>
      </c>
      <c r="K57" s="850">
        <v>96</v>
      </c>
    </row>
    <row r="58" spans="1:11" ht="14.4" customHeight="1" x14ac:dyDescent="0.3">
      <c r="A58" s="831" t="s">
        <v>543</v>
      </c>
      <c r="B58" s="832" t="s">
        <v>544</v>
      </c>
      <c r="C58" s="835" t="s">
        <v>561</v>
      </c>
      <c r="D58" s="863" t="s">
        <v>562</v>
      </c>
      <c r="E58" s="835" t="s">
        <v>1201</v>
      </c>
      <c r="F58" s="863" t="s">
        <v>1202</v>
      </c>
      <c r="G58" s="835" t="s">
        <v>1253</v>
      </c>
      <c r="H58" s="835" t="s">
        <v>1254</v>
      </c>
      <c r="I58" s="849">
        <v>0.30000001192092896</v>
      </c>
      <c r="J58" s="849">
        <v>1500</v>
      </c>
      <c r="K58" s="850">
        <v>450</v>
      </c>
    </row>
    <row r="59" spans="1:11" ht="14.4" customHeight="1" x14ac:dyDescent="0.3">
      <c r="A59" s="831" t="s">
        <v>543</v>
      </c>
      <c r="B59" s="832" t="s">
        <v>544</v>
      </c>
      <c r="C59" s="835" t="s">
        <v>561</v>
      </c>
      <c r="D59" s="863" t="s">
        <v>562</v>
      </c>
      <c r="E59" s="835" t="s">
        <v>1201</v>
      </c>
      <c r="F59" s="863" t="s">
        <v>1202</v>
      </c>
      <c r="G59" s="835" t="s">
        <v>1255</v>
      </c>
      <c r="H59" s="835" t="s">
        <v>1256</v>
      </c>
      <c r="I59" s="849">
        <v>0.54000002145767212</v>
      </c>
      <c r="J59" s="849">
        <v>100</v>
      </c>
      <c r="K59" s="850">
        <v>54</v>
      </c>
    </row>
    <row r="60" spans="1:11" ht="14.4" customHeight="1" x14ac:dyDescent="0.3">
      <c r="A60" s="831" t="s">
        <v>543</v>
      </c>
      <c r="B60" s="832" t="s">
        <v>544</v>
      </c>
      <c r="C60" s="835" t="s">
        <v>561</v>
      </c>
      <c r="D60" s="863" t="s">
        <v>562</v>
      </c>
      <c r="E60" s="835" t="s">
        <v>1201</v>
      </c>
      <c r="F60" s="863" t="s">
        <v>1202</v>
      </c>
      <c r="G60" s="835" t="s">
        <v>1205</v>
      </c>
      <c r="H60" s="835" t="s">
        <v>1206</v>
      </c>
      <c r="I60" s="849">
        <v>0.97000002861022949</v>
      </c>
      <c r="J60" s="849">
        <v>1500</v>
      </c>
      <c r="K60" s="850">
        <v>1455</v>
      </c>
    </row>
    <row r="61" spans="1:11" ht="14.4" customHeight="1" x14ac:dyDescent="0.3">
      <c r="A61" s="831" t="s">
        <v>543</v>
      </c>
      <c r="B61" s="832" t="s">
        <v>544</v>
      </c>
      <c r="C61" s="835" t="s">
        <v>561</v>
      </c>
      <c r="D61" s="863" t="s">
        <v>562</v>
      </c>
      <c r="E61" s="835" t="s">
        <v>1209</v>
      </c>
      <c r="F61" s="863" t="s">
        <v>1210</v>
      </c>
      <c r="G61" s="835" t="s">
        <v>1211</v>
      </c>
      <c r="H61" s="835" t="s">
        <v>1212</v>
      </c>
      <c r="I61" s="849">
        <v>0.62000000476837158</v>
      </c>
      <c r="J61" s="849">
        <v>400</v>
      </c>
      <c r="K61" s="850">
        <v>248</v>
      </c>
    </row>
    <row r="62" spans="1:11" ht="14.4" customHeight="1" x14ac:dyDescent="0.3">
      <c r="A62" s="831" t="s">
        <v>543</v>
      </c>
      <c r="B62" s="832" t="s">
        <v>544</v>
      </c>
      <c r="C62" s="835" t="s">
        <v>561</v>
      </c>
      <c r="D62" s="863" t="s">
        <v>562</v>
      </c>
      <c r="E62" s="835" t="s">
        <v>1209</v>
      </c>
      <c r="F62" s="863" t="s">
        <v>1210</v>
      </c>
      <c r="G62" s="835" t="s">
        <v>1213</v>
      </c>
      <c r="H62" s="835" t="s">
        <v>1214</v>
      </c>
      <c r="I62" s="849">
        <v>0.62000000476837158</v>
      </c>
      <c r="J62" s="849">
        <v>400</v>
      </c>
      <c r="K62" s="850">
        <v>248</v>
      </c>
    </row>
    <row r="63" spans="1:11" ht="14.4" customHeight="1" x14ac:dyDescent="0.3">
      <c r="A63" s="831" t="s">
        <v>543</v>
      </c>
      <c r="B63" s="832" t="s">
        <v>544</v>
      </c>
      <c r="C63" s="835" t="s">
        <v>564</v>
      </c>
      <c r="D63" s="863" t="s">
        <v>565</v>
      </c>
      <c r="E63" s="835" t="s">
        <v>1171</v>
      </c>
      <c r="F63" s="863" t="s">
        <v>1172</v>
      </c>
      <c r="G63" s="835" t="s">
        <v>1265</v>
      </c>
      <c r="H63" s="835" t="s">
        <v>1266</v>
      </c>
      <c r="I63" s="849">
        <v>1.1799999475479126</v>
      </c>
      <c r="J63" s="849">
        <v>30</v>
      </c>
      <c r="K63" s="850">
        <v>35.400001525878906</v>
      </c>
    </row>
    <row r="64" spans="1:11" ht="14.4" customHeight="1" x14ac:dyDescent="0.3">
      <c r="A64" s="831" t="s">
        <v>543</v>
      </c>
      <c r="B64" s="832" t="s">
        <v>544</v>
      </c>
      <c r="C64" s="835" t="s">
        <v>564</v>
      </c>
      <c r="D64" s="863" t="s">
        <v>565</v>
      </c>
      <c r="E64" s="835" t="s">
        <v>1171</v>
      </c>
      <c r="F64" s="863" t="s">
        <v>1172</v>
      </c>
      <c r="G64" s="835" t="s">
        <v>1267</v>
      </c>
      <c r="H64" s="835" t="s">
        <v>1268</v>
      </c>
      <c r="I64" s="849">
        <v>15.029999732971191</v>
      </c>
      <c r="J64" s="849">
        <v>2</v>
      </c>
      <c r="K64" s="850">
        <v>30.059999465942383</v>
      </c>
    </row>
    <row r="65" spans="1:11" ht="14.4" customHeight="1" x14ac:dyDescent="0.3">
      <c r="A65" s="831" t="s">
        <v>543</v>
      </c>
      <c r="B65" s="832" t="s">
        <v>544</v>
      </c>
      <c r="C65" s="835" t="s">
        <v>564</v>
      </c>
      <c r="D65" s="863" t="s">
        <v>565</v>
      </c>
      <c r="E65" s="835" t="s">
        <v>1171</v>
      </c>
      <c r="F65" s="863" t="s">
        <v>1172</v>
      </c>
      <c r="G65" s="835" t="s">
        <v>1269</v>
      </c>
      <c r="H65" s="835" t="s">
        <v>1270</v>
      </c>
      <c r="I65" s="849">
        <v>0.37999999523162842</v>
      </c>
      <c r="J65" s="849">
        <v>50</v>
      </c>
      <c r="K65" s="850">
        <v>19</v>
      </c>
    </row>
    <row r="66" spans="1:11" ht="14.4" customHeight="1" x14ac:dyDescent="0.3">
      <c r="A66" s="831" t="s">
        <v>543</v>
      </c>
      <c r="B66" s="832" t="s">
        <v>544</v>
      </c>
      <c r="C66" s="835" t="s">
        <v>564</v>
      </c>
      <c r="D66" s="863" t="s">
        <v>565</v>
      </c>
      <c r="E66" s="835" t="s">
        <v>1171</v>
      </c>
      <c r="F66" s="863" t="s">
        <v>1172</v>
      </c>
      <c r="G66" s="835" t="s">
        <v>1227</v>
      </c>
      <c r="H66" s="835" t="s">
        <v>1228</v>
      </c>
      <c r="I66" s="849">
        <v>13.079999923706055</v>
      </c>
      <c r="J66" s="849">
        <v>132</v>
      </c>
      <c r="K66" s="850">
        <v>1726.56005859375</v>
      </c>
    </row>
    <row r="67" spans="1:11" ht="14.4" customHeight="1" x14ac:dyDescent="0.3">
      <c r="A67" s="831" t="s">
        <v>543</v>
      </c>
      <c r="B67" s="832" t="s">
        <v>544</v>
      </c>
      <c r="C67" s="835" t="s">
        <v>564</v>
      </c>
      <c r="D67" s="863" t="s">
        <v>565</v>
      </c>
      <c r="E67" s="835" t="s">
        <v>1171</v>
      </c>
      <c r="F67" s="863" t="s">
        <v>1172</v>
      </c>
      <c r="G67" s="835" t="s">
        <v>1271</v>
      </c>
      <c r="H67" s="835" t="s">
        <v>1272</v>
      </c>
      <c r="I67" s="849">
        <v>7.5900001525878906</v>
      </c>
      <c r="J67" s="849">
        <v>2</v>
      </c>
      <c r="K67" s="850">
        <v>15.180000305175781</v>
      </c>
    </row>
    <row r="68" spans="1:11" ht="14.4" customHeight="1" x14ac:dyDescent="0.3">
      <c r="A68" s="831" t="s">
        <v>543</v>
      </c>
      <c r="B68" s="832" t="s">
        <v>544</v>
      </c>
      <c r="C68" s="835" t="s">
        <v>564</v>
      </c>
      <c r="D68" s="863" t="s">
        <v>565</v>
      </c>
      <c r="E68" s="835" t="s">
        <v>1171</v>
      </c>
      <c r="F68" s="863" t="s">
        <v>1172</v>
      </c>
      <c r="G68" s="835" t="s">
        <v>1229</v>
      </c>
      <c r="H68" s="835" t="s">
        <v>1230</v>
      </c>
      <c r="I68" s="849">
        <v>72.220001220703125</v>
      </c>
      <c r="J68" s="849">
        <v>32</v>
      </c>
      <c r="K68" s="850">
        <v>2311.0400390625</v>
      </c>
    </row>
    <row r="69" spans="1:11" ht="14.4" customHeight="1" x14ac:dyDescent="0.3">
      <c r="A69" s="831" t="s">
        <v>543</v>
      </c>
      <c r="B69" s="832" t="s">
        <v>544</v>
      </c>
      <c r="C69" s="835" t="s">
        <v>564</v>
      </c>
      <c r="D69" s="863" t="s">
        <v>565</v>
      </c>
      <c r="E69" s="835" t="s">
        <v>1171</v>
      </c>
      <c r="F69" s="863" t="s">
        <v>1172</v>
      </c>
      <c r="G69" s="835" t="s">
        <v>1273</v>
      </c>
      <c r="H69" s="835" t="s">
        <v>1274</v>
      </c>
      <c r="I69" s="849">
        <v>2.7400000095367432</v>
      </c>
      <c r="J69" s="849">
        <v>60</v>
      </c>
      <c r="K69" s="850">
        <v>164.39999389648438</v>
      </c>
    </row>
    <row r="70" spans="1:11" ht="14.4" customHeight="1" x14ac:dyDescent="0.3">
      <c r="A70" s="831" t="s">
        <v>543</v>
      </c>
      <c r="B70" s="832" t="s">
        <v>544</v>
      </c>
      <c r="C70" s="835" t="s">
        <v>564</v>
      </c>
      <c r="D70" s="863" t="s">
        <v>565</v>
      </c>
      <c r="E70" s="835" t="s">
        <v>1171</v>
      </c>
      <c r="F70" s="863" t="s">
        <v>1172</v>
      </c>
      <c r="G70" s="835" t="s">
        <v>1275</v>
      </c>
      <c r="H70" s="835" t="s">
        <v>1276</v>
      </c>
      <c r="I70" s="849">
        <v>29.824999809265137</v>
      </c>
      <c r="J70" s="849">
        <v>16</v>
      </c>
      <c r="K70" s="850">
        <v>479.18000793457031</v>
      </c>
    </row>
    <row r="71" spans="1:11" ht="14.4" customHeight="1" x14ac:dyDescent="0.3">
      <c r="A71" s="831" t="s">
        <v>543</v>
      </c>
      <c r="B71" s="832" t="s">
        <v>544</v>
      </c>
      <c r="C71" s="835" t="s">
        <v>564</v>
      </c>
      <c r="D71" s="863" t="s">
        <v>565</v>
      </c>
      <c r="E71" s="835" t="s">
        <v>1175</v>
      </c>
      <c r="F71" s="863" t="s">
        <v>1176</v>
      </c>
      <c r="G71" s="835" t="s">
        <v>1277</v>
      </c>
      <c r="H71" s="835" t="s">
        <v>1278</v>
      </c>
      <c r="I71" s="849">
        <v>2.3599998950958252</v>
      </c>
      <c r="J71" s="849">
        <v>6</v>
      </c>
      <c r="K71" s="850">
        <v>14.159999847412109</v>
      </c>
    </row>
    <row r="72" spans="1:11" ht="14.4" customHeight="1" x14ac:dyDescent="0.3">
      <c r="A72" s="831" t="s">
        <v>543</v>
      </c>
      <c r="B72" s="832" t="s">
        <v>544</v>
      </c>
      <c r="C72" s="835" t="s">
        <v>564</v>
      </c>
      <c r="D72" s="863" t="s">
        <v>565</v>
      </c>
      <c r="E72" s="835" t="s">
        <v>1175</v>
      </c>
      <c r="F72" s="863" t="s">
        <v>1176</v>
      </c>
      <c r="G72" s="835" t="s">
        <v>1233</v>
      </c>
      <c r="H72" s="835" t="s">
        <v>1234</v>
      </c>
      <c r="I72" s="849">
        <v>33.880001068115234</v>
      </c>
      <c r="J72" s="849">
        <v>4</v>
      </c>
      <c r="K72" s="850">
        <v>135.52000427246094</v>
      </c>
    </row>
    <row r="73" spans="1:11" ht="14.4" customHeight="1" x14ac:dyDescent="0.3">
      <c r="A73" s="831" t="s">
        <v>543</v>
      </c>
      <c r="B73" s="832" t="s">
        <v>544</v>
      </c>
      <c r="C73" s="835" t="s">
        <v>564</v>
      </c>
      <c r="D73" s="863" t="s">
        <v>565</v>
      </c>
      <c r="E73" s="835" t="s">
        <v>1175</v>
      </c>
      <c r="F73" s="863" t="s">
        <v>1176</v>
      </c>
      <c r="G73" s="835" t="s">
        <v>1235</v>
      </c>
      <c r="H73" s="835" t="s">
        <v>1236</v>
      </c>
      <c r="I73" s="849">
        <v>152.63999938964844</v>
      </c>
      <c r="J73" s="849">
        <v>20</v>
      </c>
      <c r="K73" s="850">
        <v>3052.860107421875</v>
      </c>
    </row>
    <row r="74" spans="1:11" ht="14.4" customHeight="1" x14ac:dyDescent="0.3">
      <c r="A74" s="831" t="s">
        <v>543</v>
      </c>
      <c r="B74" s="832" t="s">
        <v>544</v>
      </c>
      <c r="C74" s="835" t="s">
        <v>564</v>
      </c>
      <c r="D74" s="863" t="s">
        <v>565</v>
      </c>
      <c r="E74" s="835" t="s">
        <v>1175</v>
      </c>
      <c r="F74" s="863" t="s">
        <v>1176</v>
      </c>
      <c r="G74" s="835" t="s">
        <v>1237</v>
      </c>
      <c r="H74" s="835" t="s">
        <v>1238</v>
      </c>
      <c r="I74" s="849">
        <v>15.926666895548502</v>
      </c>
      <c r="J74" s="849">
        <v>400</v>
      </c>
      <c r="K74" s="850">
        <v>6370</v>
      </c>
    </row>
    <row r="75" spans="1:11" ht="14.4" customHeight="1" x14ac:dyDescent="0.3">
      <c r="A75" s="831" t="s">
        <v>543</v>
      </c>
      <c r="B75" s="832" t="s">
        <v>544</v>
      </c>
      <c r="C75" s="835" t="s">
        <v>564</v>
      </c>
      <c r="D75" s="863" t="s">
        <v>565</v>
      </c>
      <c r="E75" s="835" t="s">
        <v>1175</v>
      </c>
      <c r="F75" s="863" t="s">
        <v>1176</v>
      </c>
      <c r="G75" s="835" t="s">
        <v>1279</v>
      </c>
      <c r="H75" s="835" t="s">
        <v>1280</v>
      </c>
      <c r="I75" s="849">
        <v>3.3900001049041748</v>
      </c>
      <c r="J75" s="849">
        <v>600</v>
      </c>
      <c r="K75" s="850">
        <v>2034</v>
      </c>
    </row>
    <row r="76" spans="1:11" ht="14.4" customHeight="1" x14ac:dyDescent="0.3">
      <c r="A76" s="831" t="s">
        <v>543</v>
      </c>
      <c r="B76" s="832" t="s">
        <v>544</v>
      </c>
      <c r="C76" s="835" t="s">
        <v>564</v>
      </c>
      <c r="D76" s="863" t="s">
        <v>565</v>
      </c>
      <c r="E76" s="835" t="s">
        <v>1175</v>
      </c>
      <c r="F76" s="863" t="s">
        <v>1176</v>
      </c>
      <c r="G76" s="835" t="s">
        <v>1281</v>
      </c>
      <c r="H76" s="835" t="s">
        <v>1282</v>
      </c>
      <c r="I76" s="849">
        <v>115.43000030517578</v>
      </c>
      <c r="J76" s="849">
        <v>100</v>
      </c>
      <c r="K76" s="850">
        <v>11543.400390625</v>
      </c>
    </row>
    <row r="77" spans="1:11" ht="14.4" customHeight="1" x14ac:dyDescent="0.3">
      <c r="A77" s="831" t="s">
        <v>543</v>
      </c>
      <c r="B77" s="832" t="s">
        <v>544</v>
      </c>
      <c r="C77" s="835" t="s">
        <v>564</v>
      </c>
      <c r="D77" s="863" t="s">
        <v>565</v>
      </c>
      <c r="E77" s="835" t="s">
        <v>1175</v>
      </c>
      <c r="F77" s="863" t="s">
        <v>1176</v>
      </c>
      <c r="G77" s="835" t="s">
        <v>1283</v>
      </c>
      <c r="H77" s="835" t="s">
        <v>1284</v>
      </c>
      <c r="I77" s="849">
        <v>845.78997802734375</v>
      </c>
      <c r="J77" s="849">
        <v>80</v>
      </c>
      <c r="K77" s="850">
        <v>67663.203125</v>
      </c>
    </row>
    <row r="78" spans="1:11" ht="14.4" customHeight="1" x14ac:dyDescent="0.3">
      <c r="A78" s="831" t="s">
        <v>543</v>
      </c>
      <c r="B78" s="832" t="s">
        <v>544</v>
      </c>
      <c r="C78" s="835" t="s">
        <v>564</v>
      </c>
      <c r="D78" s="863" t="s">
        <v>565</v>
      </c>
      <c r="E78" s="835" t="s">
        <v>1175</v>
      </c>
      <c r="F78" s="863" t="s">
        <v>1176</v>
      </c>
      <c r="G78" s="835" t="s">
        <v>1285</v>
      </c>
      <c r="H78" s="835" t="s">
        <v>1286</v>
      </c>
      <c r="I78" s="849">
        <v>17.984999656677246</v>
      </c>
      <c r="J78" s="849">
        <v>300</v>
      </c>
      <c r="K78" s="850">
        <v>5395</v>
      </c>
    </row>
    <row r="79" spans="1:11" ht="14.4" customHeight="1" x14ac:dyDescent="0.3">
      <c r="A79" s="831" t="s">
        <v>543</v>
      </c>
      <c r="B79" s="832" t="s">
        <v>544</v>
      </c>
      <c r="C79" s="835" t="s">
        <v>564</v>
      </c>
      <c r="D79" s="863" t="s">
        <v>565</v>
      </c>
      <c r="E79" s="835" t="s">
        <v>1175</v>
      </c>
      <c r="F79" s="863" t="s">
        <v>1176</v>
      </c>
      <c r="G79" s="835" t="s">
        <v>1239</v>
      </c>
      <c r="H79" s="835" t="s">
        <v>1240</v>
      </c>
      <c r="I79" s="849">
        <v>17.979999542236328</v>
      </c>
      <c r="J79" s="849">
        <v>1100</v>
      </c>
      <c r="K79" s="850">
        <v>19778</v>
      </c>
    </row>
    <row r="80" spans="1:11" ht="14.4" customHeight="1" x14ac:dyDescent="0.3">
      <c r="A80" s="831" t="s">
        <v>543</v>
      </c>
      <c r="B80" s="832" t="s">
        <v>544</v>
      </c>
      <c r="C80" s="835" t="s">
        <v>564</v>
      </c>
      <c r="D80" s="863" t="s">
        <v>565</v>
      </c>
      <c r="E80" s="835" t="s">
        <v>1175</v>
      </c>
      <c r="F80" s="863" t="s">
        <v>1176</v>
      </c>
      <c r="G80" s="835" t="s">
        <v>1287</v>
      </c>
      <c r="H80" s="835" t="s">
        <v>1288</v>
      </c>
      <c r="I80" s="849">
        <v>25.010000228881836</v>
      </c>
      <c r="J80" s="849">
        <v>450</v>
      </c>
      <c r="K80" s="850">
        <v>11253</v>
      </c>
    </row>
    <row r="81" spans="1:11" ht="14.4" customHeight="1" x14ac:dyDescent="0.3">
      <c r="A81" s="831" t="s">
        <v>543</v>
      </c>
      <c r="B81" s="832" t="s">
        <v>544</v>
      </c>
      <c r="C81" s="835" t="s">
        <v>564</v>
      </c>
      <c r="D81" s="863" t="s">
        <v>565</v>
      </c>
      <c r="E81" s="835" t="s">
        <v>1175</v>
      </c>
      <c r="F81" s="863" t="s">
        <v>1176</v>
      </c>
      <c r="G81" s="835" t="s">
        <v>1289</v>
      </c>
      <c r="H81" s="835" t="s">
        <v>1290</v>
      </c>
      <c r="I81" s="849">
        <v>1694</v>
      </c>
      <c r="J81" s="849">
        <v>30</v>
      </c>
      <c r="K81" s="850">
        <v>50820</v>
      </c>
    </row>
    <row r="82" spans="1:11" ht="14.4" customHeight="1" x14ac:dyDescent="0.3">
      <c r="A82" s="831" t="s">
        <v>543</v>
      </c>
      <c r="B82" s="832" t="s">
        <v>544</v>
      </c>
      <c r="C82" s="835" t="s">
        <v>564</v>
      </c>
      <c r="D82" s="863" t="s">
        <v>565</v>
      </c>
      <c r="E82" s="835" t="s">
        <v>1175</v>
      </c>
      <c r="F82" s="863" t="s">
        <v>1176</v>
      </c>
      <c r="G82" s="835" t="s">
        <v>1291</v>
      </c>
      <c r="H82" s="835" t="s">
        <v>1292</v>
      </c>
      <c r="I82" s="849">
        <v>2819.300048828125</v>
      </c>
      <c r="J82" s="849">
        <v>30</v>
      </c>
      <c r="K82" s="850">
        <v>84579</v>
      </c>
    </row>
    <row r="83" spans="1:11" ht="14.4" customHeight="1" x14ac:dyDescent="0.3">
      <c r="A83" s="831" t="s">
        <v>543</v>
      </c>
      <c r="B83" s="832" t="s">
        <v>544</v>
      </c>
      <c r="C83" s="835" t="s">
        <v>564</v>
      </c>
      <c r="D83" s="863" t="s">
        <v>565</v>
      </c>
      <c r="E83" s="835" t="s">
        <v>1175</v>
      </c>
      <c r="F83" s="863" t="s">
        <v>1176</v>
      </c>
      <c r="G83" s="835" t="s">
        <v>1241</v>
      </c>
      <c r="H83" s="835" t="s">
        <v>1242</v>
      </c>
      <c r="I83" s="849">
        <v>8.2299995422363281</v>
      </c>
      <c r="J83" s="849">
        <v>375</v>
      </c>
      <c r="K83" s="850">
        <v>3085.3499755859375</v>
      </c>
    </row>
    <row r="84" spans="1:11" ht="14.4" customHeight="1" x14ac:dyDescent="0.3">
      <c r="A84" s="831" t="s">
        <v>543</v>
      </c>
      <c r="B84" s="832" t="s">
        <v>544</v>
      </c>
      <c r="C84" s="835" t="s">
        <v>564</v>
      </c>
      <c r="D84" s="863" t="s">
        <v>565</v>
      </c>
      <c r="E84" s="835" t="s">
        <v>1175</v>
      </c>
      <c r="F84" s="863" t="s">
        <v>1176</v>
      </c>
      <c r="G84" s="835" t="s">
        <v>1293</v>
      </c>
      <c r="H84" s="835" t="s">
        <v>1294</v>
      </c>
      <c r="I84" s="849">
        <v>3.869999885559082</v>
      </c>
      <c r="J84" s="849">
        <v>1400</v>
      </c>
      <c r="K84" s="850">
        <v>5420.800048828125</v>
      </c>
    </row>
    <row r="85" spans="1:11" ht="14.4" customHeight="1" x14ac:dyDescent="0.3">
      <c r="A85" s="831" t="s">
        <v>543</v>
      </c>
      <c r="B85" s="832" t="s">
        <v>544</v>
      </c>
      <c r="C85" s="835" t="s">
        <v>564</v>
      </c>
      <c r="D85" s="863" t="s">
        <v>565</v>
      </c>
      <c r="E85" s="835" t="s">
        <v>1175</v>
      </c>
      <c r="F85" s="863" t="s">
        <v>1176</v>
      </c>
      <c r="G85" s="835" t="s">
        <v>1295</v>
      </c>
      <c r="H85" s="835" t="s">
        <v>1296</v>
      </c>
      <c r="I85" s="849">
        <v>9.1999998092651367</v>
      </c>
      <c r="J85" s="849">
        <v>1600</v>
      </c>
      <c r="K85" s="850">
        <v>14720</v>
      </c>
    </row>
    <row r="86" spans="1:11" ht="14.4" customHeight="1" x14ac:dyDescent="0.3">
      <c r="A86" s="831" t="s">
        <v>543</v>
      </c>
      <c r="B86" s="832" t="s">
        <v>544</v>
      </c>
      <c r="C86" s="835" t="s">
        <v>564</v>
      </c>
      <c r="D86" s="863" t="s">
        <v>565</v>
      </c>
      <c r="E86" s="835" t="s">
        <v>1175</v>
      </c>
      <c r="F86" s="863" t="s">
        <v>1176</v>
      </c>
      <c r="G86" s="835" t="s">
        <v>1183</v>
      </c>
      <c r="H86" s="835" t="s">
        <v>1184</v>
      </c>
      <c r="I86" s="849">
        <v>172.5</v>
      </c>
      <c r="J86" s="849">
        <v>1</v>
      </c>
      <c r="K86" s="850">
        <v>172.5</v>
      </c>
    </row>
    <row r="87" spans="1:11" ht="14.4" customHeight="1" x14ac:dyDescent="0.3">
      <c r="A87" s="831" t="s">
        <v>543</v>
      </c>
      <c r="B87" s="832" t="s">
        <v>544</v>
      </c>
      <c r="C87" s="835" t="s">
        <v>564</v>
      </c>
      <c r="D87" s="863" t="s">
        <v>565</v>
      </c>
      <c r="E87" s="835" t="s">
        <v>1175</v>
      </c>
      <c r="F87" s="863" t="s">
        <v>1176</v>
      </c>
      <c r="G87" s="835" t="s">
        <v>1297</v>
      </c>
      <c r="H87" s="835" t="s">
        <v>1298</v>
      </c>
      <c r="I87" s="849">
        <v>205.69999694824219</v>
      </c>
      <c r="J87" s="849">
        <v>1250</v>
      </c>
      <c r="K87" s="850">
        <v>257125</v>
      </c>
    </row>
    <row r="88" spans="1:11" ht="14.4" customHeight="1" x14ac:dyDescent="0.3">
      <c r="A88" s="831" t="s">
        <v>543</v>
      </c>
      <c r="B88" s="832" t="s">
        <v>544</v>
      </c>
      <c r="C88" s="835" t="s">
        <v>564</v>
      </c>
      <c r="D88" s="863" t="s">
        <v>565</v>
      </c>
      <c r="E88" s="835" t="s">
        <v>1175</v>
      </c>
      <c r="F88" s="863" t="s">
        <v>1176</v>
      </c>
      <c r="G88" s="835" t="s">
        <v>1299</v>
      </c>
      <c r="H88" s="835" t="s">
        <v>1300</v>
      </c>
      <c r="I88" s="849">
        <v>157.30000305175781</v>
      </c>
      <c r="J88" s="849">
        <v>100</v>
      </c>
      <c r="K88" s="850">
        <v>15730</v>
      </c>
    </row>
    <row r="89" spans="1:11" ht="14.4" customHeight="1" x14ac:dyDescent="0.3">
      <c r="A89" s="831" t="s">
        <v>543</v>
      </c>
      <c r="B89" s="832" t="s">
        <v>544</v>
      </c>
      <c r="C89" s="835" t="s">
        <v>564</v>
      </c>
      <c r="D89" s="863" t="s">
        <v>565</v>
      </c>
      <c r="E89" s="835" t="s">
        <v>1175</v>
      </c>
      <c r="F89" s="863" t="s">
        <v>1176</v>
      </c>
      <c r="G89" s="835" t="s">
        <v>1301</v>
      </c>
      <c r="H89" s="835" t="s">
        <v>1302</v>
      </c>
      <c r="I89" s="849">
        <v>4513.2998046875</v>
      </c>
      <c r="J89" s="849">
        <v>80</v>
      </c>
      <c r="K89" s="850">
        <v>361064</v>
      </c>
    </row>
    <row r="90" spans="1:11" ht="14.4" customHeight="1" x14ac:dyDescent="0.3">
      <c r="A90" s="831" t="s">
        <v>543</v>
      </c>
      <c r="B90" s="832" t="s">
        <v>544</v>
      </c>
      <c r="C90" s="835" t="s">
        <v>564</v>
      </c>
      <c r="D90" s="863" t="s">
        <v>565</v>
      </c>
      <c r="E90" s="835" t="s">
        <v>1175</v>
      </c>
      <c r="F90" s="863" t="s">
        <v>1176</v>
      </c>
      <c r="G90" s="835" t="s">
        <v>1189</v>
      </c>
      <c r="H90" s="835" t="s">
        <v>1190</v>
      </c>
      <c r="I90" s="849">
        <v>35.090000152587891</v>
      </c>
      <c r="J90" s="849">
        <v>5</v>
      </c>
      <c r="K90" s="850">
        <v>175.44999694824219</v>
      </c>
    </row>
    <row r="91" spans="1:11" ht="14.4" customHeight="1" x14ac:dyDescent="0.3">
      <c r="A91" s="831" t="s">
        <v>543</v>
      </c>
      <c r="B91" s="832" t="s">
        <v>544</v>
      </c>
      <c r="C91" s="835" t="s">
        <v>564</v>
      </c>
      <c r="D91" s="863" t="s">
        <v>565</v>
      </c>
      <c r="E91" s="835" t="s">
        <v>1175</v>
      </c>
      <c r="F91" s="863" t="s">
        <v>1176</v>
      </c>
      <c r="G91" s="835" t="s">
        <v>1249</v>
      </c>
      <c r="H91" s="835" t="s">
        <v>1250</v>
      </c>
      <c r="I91" s="849">
        <v>0.47499999403953552</v>
      </c>
      <c r="J91" s="849">
        <v>3800</v>
      </c>
      <c r="K91" s="850">
        <v>1806</v>
      </c>
    </row>
    <row r="92" spans="1:11" ht="14.4" customHeight="1" x14ac:dyDescent="0.3">
      <c r="A92" s="831" t="s">
        <v>543</v>
      </c>
      <c r="B92" s="832" t="s">
        <v>544</v>
      </c>
      <c r="C92" s="835" t="s">
        <v>564</v>
      </c>
      <c r="D92" s="863" t="s">
        <v>565</v>
      </c>
      <c r="E92" s="835" t="s">
        <v>1201</v>
      </c>
      <c r="F92" s="863" t="s">
        <v>1202</v>
      </c>
      <c r="G92" s="835" t="s">
        <v>1205</v>
      </c>
      <c r="H92" s="835" t="s">
        <v>1206</v>
      </c>
      <c r="I92" s="849">
        <v>0.96249999105930328</v>
      </c>
      <c r="J92" s="849">
        <v>2000</v>
      </c>
      <c r="K92" s="850">
        <v>1925.1500244140625</v>
      </c>
    </row>
    <row r="93" spans="1:11" ht="14.4" customHeight="1" x14ac:dyDescent="0.3">
      <c r="A93" s="831" t="s">
        <v>543</v>
      </c>
      <c r="B93" s="832" t="s">
        <v>544</v>
      </c>
      <c r="C93" s="835" t="s">
        <v>564</v>
      </c>
      <c r="D93" s="863" t="s">
        <v>565</v>
      </c>
      <c r="E93" s="835" t="s">
        <v>1209</v>
      </c>
      <c r="F93" s="863" t="s">
        <v>1210</v>
      </c>
      <c r="G93" s="835" t="s">
        <v>1257</v>
      </c>
      <c r="H93" s="835" t="s">
        <v>1258</v>
      </c>
      <c r="I93" s="849">
        <v>1.2200000286102295</v>
      </c>
      <c r="J93" s="849">
        <v>900</v>
      </c>
      <c r="K93" s="850">
        <v>1096.2900085449219</v>
      </c>
    </row>
    <row r="94" spans="1:11" ht="14.4" customHeight="1" x14ac:dyDescent="0.3">
      <c r="A94" s="831" t="s">
        <v>543</v>
      </c>
      <c r="B94" s="832" t="s">
        <v>544</v>
      </c>
      <c r="C94" s="835" t="s">
        <v>564</v>
      </c>
      <c r="D94" s="863" t="s">
        <v>565</v>
      </c>
      <c r="E94" s="835" t="s">
        <v>1209</v>
      </c>
      <c r="F94" s="863" t="s">
        <v>1210</v>
      </c>
      <c r="G94" s="835" t="s">
        <v>1211</v>
      </c>
      <c r="H94" s="835" t="s">
        <v>1212</v>
      </c>
      <c r="I94" s="849">
        <v>0.62749999761581421</v>
      </c>
      <c r="J94" s="849">
        <v>3000</v>
      </c>
      <c r="K94" s="850">
        <v>1882</v>
      </c>
    </row>
    <row r="95" spans="1:11" ht="14.4" customHeight="1" x14ac:dyDescent="0.3">
      <c r="A95" s="831" t="s">
        <v>543</v>
      </c>
      <c r="B95" s="832" t="s">
        <v>544</v>
      </c>
      <c r="C95" s="835" t="s">
        <v>564</v>
      </c>
      <c r="D95" s="863" t="s">
        <v>565</v>
      </c>
      <c r="E95" s="835" t="s">
        <v>1209</v>
      </c>
      <c r="F95" s="863" t="s">
        <v>1210</v>
      </c>
      <c r="G95" s="835" t="s">
        <v>1213</v>
      </c>
      <c r="H95" s="835" t="s">
        <v>1214</v>
      </c>
      <c r="I95" s="849">
        <v>0.62999999523162842</v>
      </c>
      <c r="J95" s="849">
        <v>4800</v>
      </c>
      <c r="K95" s="850">
        <v>3024</v>
      </c>
    </row>
    <row r="96" spans="1:11" ht="14.4" customHeight="1" x14ac:dyDescent="0.3">
      <c r="A96" s="831" t="s">
        <v>543</v>
      </c>
      <c r="B96" s="832" t="s">
        <v>544</v>
      </c>
      <c r="C96" s="835" t="s">
        <v>564</v>
      </c>
      <c r="D96" s="863" t="s">
        <v>565</v>
      </c>
      <c r="E96" s="835" t="s">
        <v>1209</v>
      </c>
      <c r="F96" s="863" t="s">
        <v>1210</v>
      </c>
      <c r="G96" s="835" t="s">
        <v>1303</v>
      </c>
      <c r="H96" s="835" t="s">
        <v>1304</v>
      </c>
      <c r="I96" s="849">
        <v>0.62999999523162842</v>
      </c>
      <c r="J96" s="849">
        <v>600</v>
      </c>
      <c r="K96" s="850">
        <v>378</v>
      </c>
    </row>
    <row r="97" spans="1:11" ht="14.4" customHeight="1" thickBot="1" x14ac:dyDescent="0.35">
      <c r="A97" s="839" t="s">
        <v>543</v>
      </c>
      <c r="B97" s="840" t="s">
        <v>544</v>
      </c>
      <c r="C97" s="843" t="s">
        <v>564</v>
      </c>
      <c r="D97" s="864" t="s">
        <v>565</v>
      </c>
      <c r="E97" s="843" t="s">
        <v>1209</v>
      </c>
      <c r="F97" s="864" t="s">
        <v>1210</v>
      </c>
      <c r="G97" s="843" t="s">
        <v>1259</v>
      </c>
      <c r="H97" s="843" t="s">
        <v>1260</v>
      </c>
      <c r="I97" s="851">
        <v>0.60999998450279236</v>
      </c>
      <c r="J97" s="851">
        <v>510</v>
      </c>
      <c r="K97" s="852">
        <v>313.79999542236328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8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460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370" customWidth="1"/>
    <col min="18" max="18" width="7.33203125" style="459" customWidth="1"/>
    <col min="19" max="19" width="8" style="370" customWidth="1"/>
    <col min="21" max="21" width="11.21875" bestFit="1" customWidth="1"/>
  </cols>
  <sheetData>
    <row r="1" spans="1:19" ht="18.600000000000001" thickBot="1" x14ac:dyDescent="0.4">
      <c r="A1" s="598" t="s">
        <v>129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5" thickBot="1" x14ac:dyDescent="0.35">
      <c r="A2" s="371" t="s">
        <v>328</v>
      </c>
      <c r="B2" s="372"/>
    </row>
    <row r="3" spans="1:19" x14ac:dyDescent="0.3">
      <c r="A3" s="610" t="s">
        <v>235</v>
      </c>
      <c r="B3" s="611"/>
      <c r="C3" s="612" t="s">
        <v>224</v>
      </c>
      <c r="D3" s="613"/>
      <c r="E3" s="613"/>
      <c r="F3" s="614"/>
      <c r="G3" s="615" t="s">
        <v>225</v>
      </c>
      <c r="H3" s="616"/>
      <c r="I3" s="616"/>
      <c r="J3" s="617"/>
      <c r="K3" s="618" t="s">
        <v>234</v>
      </c>
      <c r="L3" s="619"/>
      <c r="M3" s="619"/>
      <c r="N3" s="619"/>
      <c r="O3" s="620"/>
      <c r="P3" s="616" t="s">
        <v>299</v>
      </c>
      <c r="Q3" s="616"/>
      <c r="R3" s="616"/>
      <c r="S3" s="617"/>
    </row>
    <row r="4" spans="1:19" ht="15" thickBot="1" x14ac:dyDescent="0.35">
      <c r="A4" s="590">
        <v>2019</v>
      </c>
      <c r="B4" s="591"/>
      <c r="C4" s="592" t="s">
        <v>298</v>
      </c>
      <c r="D4" s="594" t="s">
        <v>130</v>
      </c>
      <c r="E4" s="594" t="s">
        <v>95</v>
      </c>
      <c r="F4" s="596" t="s">
        <v>68</v>
      </c>
      <c r="G4" s="584" t="s">
        <v>226</v>
      </c>
      <c r="H4" s="586" t="s">
        <v>230</v>
      </c>
      <c r="I4" s="586" t="s">
        <v>297</v>
      </c>
      <c r="J4" s="588" t="s">
        <v>227</v>
      </c>
      <c r="K4" s="607" t="s">
        <v>296</v>
      </c>
      <c r="L4" s="608"/>
      <c r="M4" s="608"/>
      <c r="N4" s="609"/>
      <c r="O4" s="596" t="s">
        <v>295</v>
      </c>
      <c r="P4" s="599" t="s">
        <v>294</v>
      </c>
      <c r="Q4" s="599" t="s">
        <v>237</v>
      </c>
      <c r="R4" s="601" t="s">
        <v>95</v>
      </c>
      <c r="S4" s="603" t="s">
        <v>236</v>
      </c>
    </row>
    <row r="5" spans="1:19" s="494" customFormat="1" ht="19.2" customHeight="1" x14ac:dyDescent="0.3">
      <c r="A5" s="605" t="s">
        <v>293</v>
      </c>
      <c r="B5" s="606"/>
      <c r="C5" s="593"/>
      <c r="D5" s="595"/>
      <c r="E5" s="595"/>
      <c r="F5" s="597"/>
      <c r="G5" s="585"/>
      <c r="H5" s="587"/>
      <c r="I5" s="587"/>
      <c r="J5" s="589"/>
      <c r="K5" s="497" t="s">
        <v>228</v>
      </c>
      <c r="L5" s="496" t="s">
        <v>229</v>
      </c>
      <c r="M5" s="496" t="s">
        <v>292</v>
      </c>
      <c r="N5" s="495" t="s">
        <v>3</v>
      </c>
      <c r="O5" s="597"/>
      <c r="P5" s="600"/>
      <c r="Q5" s="600"/>
      <c r="R5" s="602"/>
      <c r="S5" s="604"/>
    </row>
    <row r="6" spans="1:19" ht="15" thickBot="1" x14ac:dyDescent="0.35">
      <c r="A6" s="582" t="s">
        <v>223</v>
      </c>
      <c r="B6" s="583"/>
      <c r="C6" s="493">
        <f ca="1">SUM(Tabulka[01 uv_sk])/2</f>
        <v>38.25</v>
      </c>
      <c r="D6" s="491"/>
      <c r="E6" s="491"/>
      <c r="F6" s="490"/>
      <c r="G6" s="492">
        <f ca="1">SUM(Tabulka[05 h_vram])/2</f>
        <v>23906.5</v>
      </c>
      <c r="H6" s="491">
        <f ca="1">SUM(Tabulka[06 h_naduv])/2</f>
        <v>1789.5</v>
      </c>
      <c r="I6" s="491">
        <f ca="1">SUM(Tabulka[07 h_nadzk])/2</f>
        <v>228.29999999999998</v>
      </c>
      <c r="J6" s="490">
        <f ca="1">SUM(Tabulka[08 h_oon])/2</f>
        <v>48</v>
      </c>
      <c r="K6" s="492">
        <f ca="1">SUM(Tabulka[09 m_kl])/2</f>
        <v>0</v>
      </c>
      <c r="L6" s="491">
        <f ca="1">SUM(Tabulka[10 m_gr])/2</f>
        <v>0</v>
      </c>
      <c r="M6" s="491">
        <f ca="1">SUM(Tabulka[11 m_jo])/2</f>
        <v>26365</v>
      </c>
      <c r="N6" s="491">
        <f ca="1">SUM(Tabulka[12 m_oc])/2</f>
        <v>26365</v>
      </c>
      <c r="O6" s="490">
        <f ca="1">SUM(Tabulka[13 m_sk])/2</f>
        <v>8039140</v>
      </c>
      <c r="P6" s="489">
        <f ca="1">SUM(Tabulka[14_vzsk])/2</f>
        <v>23610</v>
      </c>
      <c r="Q6" s="489">
        <f ca="1">SUM(Tabulka[15_vzpl])/2</f>
        <v>22089.442815249269</v>
      </c>
      <c r="R6" s="488">
        <f ca="1">IF(Q6=0,0,P6/Q6)</f>
        <v>1.068836375705277</v>
      </c>
      <c r="S6" s="487">
        <f ca="1">Q6-P6</f>
        <v>-1520.5571847507308</v>
      </c>
    </row>
    <row r="7" spans="1:19" hidden="1" x14ac:dyDescent="0.3">
      <c r="A7" s="486" t="s">
        <v>291</v>
      </c>
      <c r="B7" s="485" t="s">
        <v>290</v>
      </c>
      <c r="C7" s="484" t="s">
        <v>289</v>
      </c>
      <c r="D7" s="483" t="s">
        <v>288</v>
      </c>
      <c r="E7" s="482" t="s">
        <v>287</v>
      </c>
      <c r="F7" s="481" t="s">
        <v>286</v>
      </c>
      <c r="G7" s="480" t="s">
        <v>285</v>
      </c>
      <c r="H7" s="478" t="s">
        <v>284</v>
      </c>
      <c r="I7" s="478" t="s">
        <v>283</v>
      </c>
      <c r="J7" s="477" t="s">
        <v>282</v>
      </c>
      <c r="K7" s="479" t="s">
        <v>281</v>
      </c>
      <c r="L7" s="478" t="s">
        <v>280</v>
      </c>
      <c r="M7" s="478" t="s">
        <v>279</v>
      </c>
      <c r="N7" s="477" t="s">
        <v>278</v>
      </c>
      <c r="O7" s="476" t="s">
        <v>277</v>
      </c>
      <c r="P7" s="475" t="s">
        <v>276</v>
      </c>
      <c r="Q7" s="474" t="s">
        <v>275</v>
      </c>
      <c r="R7" s="473" t="s">
        <v>274</v>
      </c>
      <c r="S7" s="472" t="s">
        <v>273</v>
      </c>
    </row>
    <row r="8" spans="1:19" x14ac:dyDescent="0.3">
      <c r="A8" s="469" t="s">
        <v>272</v>
      </c>
      <c r="B8" s="468"/>
      <c r="C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12.9</v>
      </c>
      <c r="D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7968</v>
      </c>
      <c r="H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839</v>
      </c>
      <c r="I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198.4</v>
      </c>
      <c r="J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</v>
      </c>
      <c r="K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11300</v>
      </c>
      <c r="N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11300</v>
      </c>
      <c r="O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3870729</v>
      </c>
      <c r="P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23610</v>
      </c>
      <c r="Q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12089.442815249267</v>
      </c>
      <c r="R8" s="471">
        <f ca="1">IF(Tabulka[[#This Row],[15_vzpl]]=0,"",Tabulka[[#This Row],[14_vzsk]]/Tabulka[[#This Row],[15_vzpl]])</f>
        <v>1.9529436021831412</v>
      </c>
      <c r="S8" s="470">
        <f ca="1">IF(Tabulka[[#This Row],[15_vzpl]]-Tabulka[[#This Row],[14_vzsk]]=0,"",Tabulka[[#This Row],[15_vzpl]]-Tabulka[[#This Row],[14_vzsk]])</f>
        <v>-11520.557184750733</v>
      </c>
    </row>
    <row r="9" spans="1:19" x14ac:dyDescent="0.3">
      <c r="A9" s="469">
        <v>99</v>
      </c>
      <c r="B9" s="468" t="s">
        <v>1313</v>
      </c>
      <c r="C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636</v>
      </c>
      <c r="H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</v>
      </c>
      <c r="I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192637</v>
      </c>
      <c r="P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23610</v>
      </c>
      <c r="Q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12089.442815249267</v>
      </c>
      <c r="R9" s="471">
        <f ca="1">IF(Tabulka[[#This Row],[15_vzpl]]=0,"",Tabulka[[#This Row],[14_vzsk]]/Tabulka[[#This Row],[15_vzpl]])</f>
        <v>1.9529436021831412</v>
      </c>
      <c r="S9" s="470">
        <f ca="1">IF(Tabulka[[#This Row],[15_vzpl]]-Tabulka[[#This Row],[14_vzsk]]=0,"",Tabulka[[#This Row],[15_vzpl]]-Tabulka[[#This Row],[14_vzsk]])</f>
        <v>-11520.557184750733</v>
      </c>
    </row>
    <row r="10" spans="1:19" x14ac:dyDescent="0.3">
      <c r="A10" s="469">
        <v>100</v>
      </c>
      <c r="B10" s="468" t="s">
        <v>1314</v>
      </c>
      <c r="C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0.44999999999999996</v>
      </c>
      <c r="D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290.39999999999998</v>
      </c>
      <c r="H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4.8</v>
      </c>
      <c r="I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41.599999999999994</v>
      </c>
      <c r="J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99623</v>
      </c>
      <c r="P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1" t="str">
        <f ca="1">IF(Tabulka[[#This Row],[15_vzpl]]=0,"",Tabulka[[#This Row],[14_vzsk]]/Tabulka[[#This Row],[15_vzpl]])</f>
        <v/>
      </c>
      <c r="S10" s="470" t="str">
        <f ca="1">IF(Tabulka[[#This Row],[15_vzpl]]-Tabulka[[#This Row],[14_vzsk]]=0,"",Tabulka[[#This Row],[15_vzpl]]-Tabulka[[#This Row],[14_vzsk]])</f>
        <v/>
      </c>
    </row>
    <row r="11" spans="1:19" x14ac:dyDescent="0.3">
      <c r="A11" s="469">
        <v>101</v>
      </c>
      <c r="B11" s="468" t="s">
        <v>1315</v>
      </c>
      <c r="C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9.4499999999999993</v>
      </c>
      <c r="D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5833.5999999999995</v>
      </c>
      <c r="H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695.2</v>
      </c>
      <c r="I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156.80000000000001</v>
      </c>
      <c r="J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</v>
      </c>
      <c r="K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11300</v>
      </c>
      <c r="N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11300</v>
      </c>
      <c r="O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3168140</v>
      </c>
      <c r="P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1" t="str">
        <f ca="1">IF(Tabulka[[#This Row],[15_vzpl]]=0,"",Tabulka[[#This Row],[14_vzsk]]/Tabulka[[#This Row],[15_vzpl]])</f>
        <v/>
      </c>
      <c r="S11" s="470" t="str">
        <f ca="1">IF(Tabulka[[#This Row],[15_vzpl]]-Tabulka[[#This Row],[14_vzsk]]=0,"",Tabulka[[#This Row],[15_vzpl]]-Tabulka[[#This Row],[14_vzsk]])</f>
        <v/>
      </c>
    </row>
    <row r="12" spans="1:19" x14ac:dyDescent="0.3">
      <c r="A12" s="469">
        <v>203</v>
      </c>
      <c r="B12" s="468" t="s">
        <v>1316</v>
      </c>
      <c r="C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1208</v>
      </c>
      <c r="H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</v>
      </c>
      <c r="I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410329</v>
      </c>
      <c r="P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471" t="str">
        <f ca="1">IF(Tabulka[[#This Row],[15_vzpl]]=0,"",Tabulka[[#This Row],[14_vzsk]]/Tabulka[[#This Row],[15_vzpl]])</f>
        <v/>
      </c>
      <c r="S12" s="470" t="str">
        <f ca="1">IF(Tabulka[[#This Row],[15_vzpl]]-Tabulka[[#This Row],[14_vzsk]]=0,"",Tabulka[[#This Row],[15_vzpl]]-Tabulka[[#This Row],[14_vzsk]])</f>
        <v/>
      </c>
    </row>
    <row r="13" spans="1:19" x14ac:dyDescent="0.3">
      <c r="A13" s="469" t="s">
        <v>1306</v>
      </c>
      <c r="B13" s="468"/>
      <c r="C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21.349999999999998</v>
      </c>
      <c r="D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13427.25</v>
      </c>
      <c r="H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950.5</v>
      </c>
      <c r="I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29.9</v>
      </c>
      <c r="J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15065</v>
      </c>
      <c r="N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15065</v>
      </c>
      <c r="O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3731844</v>
      </c>
      <c r="P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10000</v>
      </c>
      <c r="R13" s="471">
        <f ca="1">IF(Tabulka[[#This Row],[15_vzpl]]=0,"",Tabulka[[#This Row],[14_vzsk]]/Tabulka[[#This Row],[15_vzpl]])</f>
        <v>0</v>
      </c>
      <c r="S13" s="470">
        <f ca="1">IF(Tabulka[[#This Row],[15_vzpl]]-Tabulka[[#This Row],[14_vzsk]]=0,"",Tabulka[[#This Row],[15_vzpl]]-Tabulka[[#This Row],[14_vzsk]])</f>
        <v>10000</v>
      </c>
    </row>
    <row r="14" spans="1:19" x14ac:dyDescent="0.3">
      <c r="A14" s="469">
        <v>303</v>
      </c>
      <c r="B14" s="468" t="s">
        <v>1317</v>
      </c>
      <c r="C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621.5</v>
      </c>
      <c r="H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196793</v>
      </c>
      <c r="P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10000</v>
      </c>
      <c r="R14" s="471">
        <f ca="1">IF(Tabulka[[#This Row],[15_vzpl]]=0,"",Tabulka[[#This Row],[14_vzsk]]/Tabulka[[#This Row],[15_vzpl]])</f>
        <v>0</v>
      </c>
      <c r="S14" s="470">
        <f ca="1">IF(Tabulka[[#This Row],[15_vzpl]]-Tabulka[[#This Row],[14_vzsk]]=0,"",Tabulka[[#This Row],[15_vzpl]]-Tabulka[[#This Row],[14_vzsk]])</f>
        <v>10000</v>
      </c>
    </row>
    <row r="15" spans="1:19" x14ac:dyDescent="0.3">
      <c r="A15" s="469">
        <v>304</v>
      </c>
      <c r="B15" s="468" t="s">
        <v>1318</v>
      </c>
      <c r="C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1833.5</v>
      </c>
      <c r="H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632930</v>
      </c>
      <c r="P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71" t="str">
        <f ca="1">IF(Tabulka[[#This Row],[15_vzpl]]=0,"",Tabulka[[#This Row],[14_vzsk]]/Tabulka[[#This Row],[15_vzpl]])</f>
        <v/>
      </c>
      <c r="S15" s="470" t="str">
        <f ca="1">IF(Tabulka[[#This Row],[15_vzpl]]-Tabulka[[#This Row],[14_vzsk]]=0,"",Tabulka[[#This Row],[15_vzpl]]-Tabulka[[#This Row],[14_vzsk]])</f>
        <v/>
      </c>
    </row>
    <row r="16" spans="1:19" x14ac:dyDescent="0.3">
      <c r="A16" s="469">
        <v>305</v>
      </c>
      <c r="B16" s="468" t="s">
        <v>1319</v>
      </c>
      <c r="C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648</v>
      </c>
      <c r="H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186989</v>
      </c>
      <c r="P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1" t="str">
        <f ca="1">IF(Tabulka[[#This Row],[15_vzpl]]=0,"",Tabulka[[#This Row],[14_vzsk]]/Tabulka[[#This Row],[15_vzpl]])</f>
        <v/>
      </c>
      <c r="S16" s="470" t="str">
        <f ca="1">IF(Tabulka[[#This Row],[15_vzpl]]-Tabulka[[#This Row],[14_vzsk]]=0,"",Tabulka[[#This Row],[15_vzpl]]-Tabulka[[#This Row],[14_vzsk]])</f>
        <v/>
      </c>
    </row>
    <row r="17" spans="1:19" x14ac:dyDescent="0.3">
      <c r="A17" s="469">
        <v>408</v>
      </c>
      <c r="B17" s="468" t="s">
        <v>1320</v>
      </c>
      <c r="C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12.350000000000001</v>
      </c>
      <c r="D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7681.2500000000009</v>
      </c>
      <c r="H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835</v>
      </c>
      <c r="I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29.9</v>
      </c>
      <c r="J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2565</v>
      </c>
      <c r="N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2565</v>
      </c>
      <c r="O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2207408</v>
      </c>
      <c r="P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1" t="str">
        <f ca="1">IF(Tabulka[[#This Row],[15_vzpl]]=0,"",Tabulka[[#This Row],[14_vzsk]]/Tabulka[[#This Row],[15_vzpl]])</f>
        <v/>
      </c>
      <c r="S17" s="470" t="str">
        <f ca="1">IF(Tabulka[[#This Row],[15_vzpl]]-Tabulka[[#This Row],[14_vzsk]]=0,"",Tabulka[[#This Row],[15_vzpl]]-Tabulka[[#This Row],[14_vzsk]])</f>
        <v/>
      </c>
    </row>
    <row r="18" spans="1:19" x14ac:dyDescent="0.3">
      <c r="A18" s="469">
        <v>409</v>
      </c>
      <c r="B18" s="468" t="s">
        <v>1321</v>
      </c>
      <c r="C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674</v>
      </c>
      <c r="H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</v>
      </c>
      <c r="I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173443</v>
      </c>
      <c r="P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1" t="str">
        <f ca="1">IF(Tabulka[[#This Row],[15_vzpl]]=0,"",Tabulka[[#This Row],[14_vzsk]]/Tabulka[[#This Row],[15_vzpl]])</f>
        <v/>
      </c>
      <c r="S18" s="470" t="str">
        <f ca="1">IF(Tabulka[[#This Row],[15_vzpl]]-Tabulka[[#This Row],[14_vzsk]]=0,"",Tabulka[[#This Row],[15_vzpl]]-Tabulka[[#This Row],[14_vzsk]])</f>
        <v/>
      </c>
    </row>
    <row r="19" spans="1:19" x14ac:dyDescent="0.3">
      <c r="A19" s="469">
        <v>419</v>
      </c>
      <c r="B19" s="468" t="s">
        <v>1322</v>
      </c>
      <c r="C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640</v>
      </c>
      <c r="H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52.5</v>
      </c>
      <c r="I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149307</v>
      </c>
      <c r="P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1" t="str">
        <f ca="1">IF(Tabulka[[#This Row],[15_vzpl]]=0,"",Tabulka[[#This Row],[14_vzsk]]/Tabulka[[#This Row],[15_vzpl]])</f>
        <v/>
      </c>
      <c r="S19" s="470" t="str">
        <f ca="1">IF(Tabulka[[#This Row],[15_vzpl]]-Tabulka[[#This Row],[14_vzsk]]=0,"",Tabulka[[#This Row],[15_vzpl]]-Tabulka[[#This Row],[14_vzsk]])</f>
        <v/>
      </c>
    </row>
    <row r="20" spans="1:19" x14ac:dyDescent="0.3">
      <c r="A20" s="469">
        <v>642</v>
      </c>
      <c r="B20" s="468" t="s">
        <v>1323</v>
      </c>
      <c r="C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1329</v>
      </c>
      <c r="H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12500</v>
      </c>
      <c r="N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12500</v>
      </c>
      <c r="O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184974</v>
      </c>
      <c r="P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1" t="str">
        <f ca="1">IF(Tabulka[[#This Row],[15_vzpl]]=0,"",Tabulka[[#This Row],[14_vzsk]]/Tabulka[[#This Row],[15_vzpl]])</f>
        <v/>
      </c>
      <c r="S20" s="470" t="str">
        <f ca="1">IF(Tabulka[[#This Row],[15_vzpl]]-Tabulka[[#This Row],[14_vzsk]]=0,"",Tabulka[[#This Row],[15_vzpl]]-Tabulka[[#This Row],[14_vzsk]])</f>
        <v/>
      </c>
    </row>
    <row r="21" spans="1:19" x14ac:dyDescent="0.3">
      <c r="A21" s="469" t="s">
        <v>1307</v>
      </c>
      <c r="B21" s="468"/>
      <c r="C2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2511.25</v>
      </c>
      <c r="H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436567</v>
      </c>
      <c r="P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471" t="str">
        <f ca="1">IF(Tabulka[[#This Row],[15_vzpl]]=0,"",Tabulka[[#This Row],[14_vzsk]]/Tabulka[[#This Row],[15_vzpl]])</f>
        <v/>
      </c>
      <c r="S21" s="470" t="str">
        <f ca="1">IF(Tabulka[[#This Row],[15_vzpl]]-Tabulka[[#This Row],[14_vzsk]]=0,"",Tabulka[[#This Row],[15_vzpl]]-Tabulka[[#This Row],[14_vzsk]])</f>
        <v/>
      </c>
    </row>
    <row r="22" spans="1:19" x14ac:dyDescent="0.3">
      <c r="A22" s="469">
        <v>30</v>
      </c>
      <c r="B22" s="468" t="s">
        <v>1324</v>
      </c>
      <c r="C2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2511.25</v>
      </c>
      <c r="H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436567</v>
      </c>
      <c r="P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471" t="str">
        <f ca="1">IF(Tabulka[[#This Row],[15_vzpl]]=0,"",Tabulka[[#This Row],[14_vzsk]]/Tabulka[[#This Row],[15_vzpl]])</f>
        <v/>
      </c>
      <c r="S22" s="470" t="str">
        <f ca="1">IF(Tabulka[[#This Row],[15_vzpl]]-Tabulka[[#This Row],[14_vzsk]]=0,"",Tabulka[[#This Row],[15_vzpl]]-Tabulka[[#This Row],[14_vzsk]])</f>
        <v/>
      </c>
    </row>
    <row r="23" spans="1:19" x14ac:dyDescent="0.3">
      <c r="A23" t="s">
        <v>301</v>
      </c>
    </row>
    <row r="24" spans="1:19" x14ac:dyDescent="0.3">
      <c r="A24" s="222" t="s">
        <v>201</v>
      </c>
    </row>
    <row r="25" spans="1:19" x14ac:dyDescent="0.3">
      <c r="A25" s="223" t="s">
        <v>271</v>
      </c>
    </row>
    <row r="26" spans="1:19" x14ac:dyDescent="0.3">
      <c r="A26" s="461" t="s">
        <v>270</v>
      </c>
    </row>
    <row r="27" spans="1:19" x14ac:dyDescent="0.3">
      <c r="A27" s="374" t="s">
        <v>233</v>
      </c>
    </row>
    <row r="28" spans="1:19" x14ac:dyDescent="0.3">
      <c r="A28" s="376" t="s">
        <v>238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2">
    <cfRule type="cellIs" dxfId="25" priority="3" operator="lessThan">
      <formula>0</formula>
    </cfRule>
  </conditionalFormatting>
  <conditionalFormatting sqref="R6:R22">
    <cfRule type="cellIs" dxfId="24" priority="4" operator="greaterThan">
      <formula>1</formula>
    </cfRule>
  </conditionalFormatting>
  <conditionalFormatting sqref="A8:S22">
    <cfRule type="expression" dxfId="23" priority="2">
      <formula>$B8=""</formula>
    </cfRule>
  </conditionalFormatting>
  <conditionalFormatting sqref="P8:S22">
    <cfRule type="expression" dxfId="22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0" bestFit="1" customWidth="1"/>
    <col min="2" max="2" width="11.6640625" style="270" hidden="1" customWidth="1"/>
    <col min="3" max="4" width="11" style="272" customWidth="1"/>
    <col min="5" max="5" width="11" style="273" customWidth="1"/>
    <col min="6" max="16384" width="8.88671875" style="270"/>
  </cols>
  <sheetData>
    <row r="1" spans="1:5" ht="18.600000000000001" thickBot="1" x14ac:dyDescent="0.4">
      <c r="A1" s="512" t="s">
        <v>150</v>
      </c>
      <c r="B1" s="512"/>
      <c r="C1" s="513"/>
      <c r="D1" s="513"/>
      <c r="E1" s="513"/>
    </row>
    <row r="2" spans="1:5" ht="14.4" customHeight="1" thickBot="1" x14ac:dyDescent="0.35">
      <c r="A2" s="371" t="s">
        <v>328</v>
      </c>
      <c r="B2" s="271"/>
    </row>
    <row r="3" spans="1:5" ht="14.4" customHeight="1" thickBot="1" x14ac:dyDescent="0.35">
      <c r="A3" s="274"/>
      <c r="C3" s="275" t="s">
        <v>130</v>
      </c>
      <c r="D3" s="276" t="s">
        <v>93</v>
      </c>
      <c r="E3" s="277" t="s">
        <v>95</v>
      </c>
    </row>
    <row r="4" spans="1:5" ht="14.4" customHeight="1" thickBot="1" x14ac:dyDescent="0.3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30701.719985576146</v>
      </c>
      <c r="D4" s="280">
        <f ca="1">IF(ISERROR(VLOOKUP("Náklady celkem",INDIRECT("HI!$A:$G"),5,0)),0,VLOOKUP("Náklady celkem",INDIRECT("HI!$A:$G"),5,0))</f>
        <v>29639.749640000005</v>
      </c>
      <c r="E4" s="281">
        <f ca="1">IF(C4=0,0,D4/C4)</f>
        <v>0.9654100699871192</v>
      </c>
    </row>
    <row r="5" spans="1:5" ht="14.4" customHeight="1" x14ac:dyDescent="0.3">
      <c r="A5" s="282" t="s">
        <v>193</v>
      </c>
      <c r="B5" s="283"/>
      <c r="C5" s="284"/>
      <c r="D5" s="284"/>
      <c r="E5" s="285"/>
    </row>
    <row r="6" spans="1:5" ht="14.4" customHeight="1" x14ac:dyDescent="0.3">
      <c r="A6" s="286" t="s">
        <v>198</v>
      </c>
      <c r="B6" s="287"/>
      <c r="C6" s="288"/>
      <c r="D6" s="288"/>
      <c r="E6" s="285"/>
    </row>
    <row r="7" spans="1:5" ht="14.4" customHeight="1" x14ac:dyDescent="0.3">
      <c r="A7" s="4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10501.66692150879</v>
      </c>
      <c r="D7" s="288">
        <f>IF(ISERROR(HI!E5),"",HI!E5)</f>
        <v>9597.5486600000004</v>
      </c>
      <c r="E7" s="285">
        <f t="shared" ref="E7:E15" si="0">IF(C7=0,0,D7/C7)</f>
        <v>0.91390716652257975</v>
      </c>
    </row>
    <row r="8" spans="1:5" ht="14.4" customHeight="1" x14ac:dyDescent="0.3">
      <c r="A8" s="401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0.76734648071252953</v>
      </c>
      <c r="E8" s="285">
        <f t="shared" si="0"/>
        <v>0.85260720079169949</v>
      </c>
    </row>
    <row r="9" spans="1:5" ht="14.4" customHeight="1" x14ac:dyDescent="0.3">
      <c r="A9" s="401" t="str">
        <f>HYPERLINK("#'LŽ Statim'!A1","Podíl statimových žádanek (max. 30%)")</f>
        <v>Podíl statimových žádanek (max. 30%)</v>
      </c>
      <c r="B9" s="399" t="s">
        <v>251</v>
      </c>
      <c r="C9" s="400">
        <v>0.3</v>
      </c>
      <c r="D9" s="400">
        <f>IF('LŽ Statim'!G3="",0,'LŽ Statim'!G3)</f>
        <v>3.3057851239669422E-2</v>
      </c>
      <c r="E9" s="285">
        <f>IF(C9=0,0,D9/C9)</f>
        <v>0.11019283746556474</v>
      </c>
    </row>
    <row r="10" spans="1:5" ht="14.4" customHeight="1" x14ac:dyDescent="0.3">
      <c r="A10" s="290" t="s">
        <v>194</v>
      </c>
      <c r="B10" s="287"/>
      <c r="C10" s="288"/>
      <c r="D10" s="288"/>
      <c r="E10" s="285"/>
    </row>
    <row r="11" spans="1:5" ht="14.4" customHeight="1" x14ac:dyDescent="0.3">
      <c r="A11" s="401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0.51870496176816172</v>
      </c>
      <c r="E11" s="285">
        <f t="shared" si="0"/>
        <v>0.86450826961360294</v>
      </c>
    </row>
    <row r="12" spans="1:5" ht="14.4" customHeight="1" x14ac:dyDescent="0.3">
      <c r="A12" s="401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0.81291835444274696</v>
      </c>
      <c r="E12" s="285">
        <f t="shared" si="0"/>
        <v>1.0161479430534337</v>
      </c>
    </row>
    <row r="13" spans="1:5" ht="14.4" customHeight="1" x14ac:dyDescent="0.3">
      <c r="A13" s="290" t="s">
        <v>195</v>
      </c>
      <c r="B13" s="287"/>
      <c r="C13" s="288"/>
      <c r="D13" s="288"/>
      <c r="E13" s="285"/>
    </row>
    <row r="14" spans="1:5" ht="14.4" customHeight="1" x14ac:dyDescent="0.3">
      <c r="A14" s="291" t="s">
        <v>199</v>
      </c>
      <c r="B14" s="287"/>
      <c r="C14" s="284"/>
      <c r="D14" s="284"/>
      <c r="E14" s="285"/>
    </row>
    <row r="15" spans="1:5" ht="14.4" customHeight="1" x14ac:dyDescent="0.3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1006.666689704895</v>
      </c>
      <c r="D15" s="288">
        <f>IF(ISERROR(HI!E6),"",HI!E6)</f>
        <v>996.90226000000007</v>
      </c>
      <c r="E15" s="285">
        <f t="shared" si="0"/>
        <v>0.99030023561447389</v>
      </c>
    </row>
    <row r="16" spans="1:5" ht="14.4" customHeight="1" thickBot="1" x14ac:dyDescent="0.3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11075.889921264648</v>
      </c>
      <c r="D16" s="284">
        <f ca="1">IF(ISERROR(VLOOKUP("Osobní náklady (Kč) *",INDIRECT("HI!$A:$G"),5,0)),0,VLOOKUP("Osobní náklady (Kč) *",INDIRECT("HI!$A:$G"),5,0))</f>
        <v>10950.857650000002</v>
      </c>
      <c r="E16" s="285">
        <f ca="1">IF(C16=0,0,D16/C16)</f>
        <v>0.98871131149248814</v>
      </c>
    </row>
    <row r="17" spans="1:5" ht="14.4" customHeight="1" thickBot="1" x14ac:dyDescent="0.35">
      <c r="A17" s="297"/>
      <c r="B17" s="298"/>
      <c r="C17" s="299"/>
      <c r="D17" s="299"/>
      <c r="E17" s="300"/>
    </row>
    <row r="18" spans="1:5" ht="14.4" customHeight="1" thickBot="1" x14ac:dyDescent="0.3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27070.149989999998</v>
      </c>
      <c r="D18" s="303">
        <f ca="1">IF(ISERROR(VLOOKUP("Výnosy celkem",INDIRECT("HI!$A:$G"),5,0)),0,VLOOKUP("Výnosy celkem",INDIRECT("HI!$A:$G"),5,0))</f>
        <v>27946.984340000003</v>
      </c>
      <c r="E18" s="304">
        <f t="shared" ref="E18:E31" ca="1" si="1">IF(C18=0,0,D18/C18)</f>
        <v>1.0323911892000568</v>
      </c>
    </row>
    <row r="19" spans="1:5" ht="14.4" customHeight="1" x14ac:dyDescent="0.3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24518.019989999997</v>
      </c>
      <c r="D19" s="284">
        <f ca="1">IF(ISERROR(VLOOKUP("Ambulance *",INDIRECT("HI!$A:$G"),5,0)),0,VLOOKUP("Ambulance *",INDIRECT("HI!$A:$G"),5,0))</f>
        <v>25499.554340000002</v>
      </c>
      <c r="E19" s="285">
        <f t="shared" ca="1" si="1"/>
        <v>1.040033181733286</v>
      </c>
    </row>
    <row r="20" spans="1:5" ht="14.4" customHeight="1" x14ac:dyDescent="0.3">
      <c r="A20" s="429" t="str">
        <f>HYPERLINK("#'ZV Vykáz.-A'!A1","Zdravotní výkony vykázané u ambulantních pacientů (min. 100 % 2016)")</f>
        <v>Zdravotní výkony vykázané u ambulantních pacientů (min. 100 % 2016)</v>
      </c>
      <c r="B20" s="430" t="s">
        <v>152</v>
      </c>
      <c r="C20" s="289">
        <v>1</v>
      </c>
      <c r="D20" s="289">
        <f>IF(ISERROR(VLOOKUP("Celkem:",'ZV Vykáz.-A'!$A:$AB,10,0)),"",VLOOKUP("Celkem:",'ZV Vykáz.-A'!$A:$AB,10,0))</f>
        <v>1.0400331817332857</v>
      </c>
      <c r="E20" s="285">
        <f t="shared" si="1"/>
        <v>1.0400331817332857</v>
      </c>
    </row>
    <row r="21" spans="1:5" ht="14.4" customHeight="1" x14ac:dyDescent="0.3">
      <c r="A21" s="427" t="str">
        <f>HYPERLINK("#'ZV Vykáz.-A'!A1","Specializovaná ambulantní péče")</f>
        <v>Specializovaná ambulantní péče</v>
      </c>
      <c r="B21" s="430" t="s">
        <v>152</v>
      </c>
      <c r="C21" s="289">
        <v>1</v>
      </c>
      <c r="D21" s="400">
        <f>IF(ISERROR(VLOOKUP("Specializovaná ambulantní péče",'ZV Vykáz.-A'!$A:$AB,10,0)),"",VLOOKUP("Specializovaná ambulantní péče",'ZV Vykáz.-A'!$A:$AB,10,0))</f>
        <v>1.040033181733286</v>
      </c>
      <c r="E21" s="285">
        <f t="shared" si="1"/>
        <v>1.040033181733286</v>
      </c>
    </row>
    <row r="22" spans="1:5" ht="14.4" customHeight="1" x14ac:dyDescent="0.3">
      <c r="A22" s="427" t="str">
        <f>HYPERLINK("#'ZV Vykáz.-A'!A1","Ambulantní péče ve vyjmenovaných odbornostech (§9)")</f>
        <v>Ambulantní péče ve vyjmenovaných odbornostech (§9)</v>
      </c>
      <c r="B22" s="430" t="s">
        <v>152</v>
      </c>
      <c r="C22" s="289">
        <v>1</v>
      </c>
      <c r="D22" s="400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" customHeight="1" x14ac:dyDescent="0.3">
      <c r="A23" s="306" t="str">
        <f>HYPERLINK("#'ZV Vykáz.-H'!A1","Zdravotní výkony vykázané u hospitalizovaných pacientů (max. 85 %)")</f>
        <v>Zdravotní výkony vykázané u hospitalizovaných pacientů (max. 85 %)</v>
      </c>
      <c r="B23" s="430" t="s">
        <v>154</v>
      </c>
      <c r="C23" s="289">
        <v>0.85</v>
      </c>
      <c r="D23" s="289">
        <f>IF(ISERROR(VLOOKUP("Celkem:",'ZV Vykáz.-H'!$A:$S,7,0)),"",VLOOKUP("Celkem:",'ZV Vykáz.-H'!$A:$S,7,0))</f>
        <v>0.89698021424497765</v>
      </c>
      <c r="E23" s="285">
        <f t="shared" si="1"/>
        <v>1.0552708402882089</v>
      </c>
    </row>
    <row r="24" spans="1:5" ht="14.4" customHeight="1" x14ac:dyDescent="0.3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2552.13</v>
      </c>
      <c r="D24" s="284">
        <f ca="1">IF(ISERROR(VLOOKUP("Hospitalizace *",INDIRECT("HI!$A:$G"),5,0)),0,VLOOKUP("Hospitalizace *",INDIRECT("HI!$A:$G"),5,0))</f>
        <v>2447.4300000000003</v>
      </c>
      <c r="E24" s="285">
        <f ca="1">IF(C24=0,0,D24/C24)</f>
        <v>0.9589754440408601</v>
      </c>
    </row>
    <row r="25" spans="1:5" ht="14.4" customHeight="1" x14ac:dyDescent="0.3">
      <c r="A25" s="429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0.95897544404085999</v>
      </c>
      <c r="E25" s="285">
        <f t="shared" si="1"/>
        <v>0.95897544404085999</v>
      </c>
    </row>
    <row r="26" spans="1:5" ht="14.4" customHeight="1" x14ac:dyDescent="0.3">
      <c r="A26" s="428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0.95897544404085999</v>
      </c>
      <c r="E26" s="285">
        <f t="shared" si="1"/>
        <v>0.95897544404085999</v>
      </c>
    </row>
    <row r="27" spans="1:5" ht="14.4" customHeight="1" x14ac:dyDescent="0.3">
      <c r="A27" s="428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" customHeight="1" x14ac:dyDescent="0.3">
      <c r="A28" s="427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" customHeight="1" x14ac:dyDescent="0.3">
      <c r="A29" s="306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1.0608695652173914</v>
      </c>
      <c r="E29" s="285">
        <f t="shared" si="1"/>
        <v>1.116704805491991</v>
      </c>
    </row>
    <row r="30" spans="1:5" ht="14.4" customHeight="1" x14ac:dyDescent="0.3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8">
        <f>IF(ISERROR(INDEX(ALOS!$E:$E,COUNT(ALOS!$E:$E)+32)),0,INDEX(ALOS!$E:$E,COUNT(ALOS!$E:$E)+32))</f>
        <v>0.97754137115839246</v>
      </c>
      <c r="E30" s="285">
        <f t="shared" si="1"/>
        <v>0.97754137115839246</v>
      </c>
    </row>
    <row r="31" spans="1:5" ht="27.6" x14ac:dyDescent="0.3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0.86795088808171994</v>
      </c>
      <c r="D31" s="289">
        <f>IF(ISERROR(VLOOKUP("Celkem:",'ZV Vyžád.'!$A:$M,7,0)),"",VLOOKUP("Celkem:",'ZV Vyžád.'!$A:$M,7,0))</f>
        <v>0.88460087560436385</v>
      </c>
      <c r="E31" s="285">
        <f t="shared" si="1"/>
        <v>1.0191830986652279</v>
      </c>
    </row>
    <row r="32" spans="1:5" ht="14.4" customHeight="1" thickBot="1" x14ac:dyDescent="0.35">
      <c r="A32" s="310" t="s">
        <v>196</v>
      </c>
      <c r="B32" s="294"/>
      <c r="C32" s="295"/>
      <c r="D32" s="295"/>
      <c r="E32" s="296"/>
    </row>
    <row r="33" spans="1:5" ht="14.4" customHeight="1" thickBot="1" x14ac:dyDescent="0.35">
      <c r="A33" s="311"/>
      <c r="B33" s="312"/>
      <c r="C33" s="313"/>
      <c r="D33" s="313"/>
      <c r="E33" s="314"/>
    </row>
    <row r="34" spans="1:5" ht="14.4" customHeight="1" thickBot="1" x14ac:dyDescent="0.35">
      <c r="A34" s="315" t="s">
        <v>197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8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8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5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4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3" priority="5" operator="lessThan">
      <formula>1</formula>
    </cfRule>
  </conditionalFormatting>
  <conditionalFormatting sqref="E30:E31 E4 E7 E15 E22:E23">
    <cfRule type="cellIs" dxfId="82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67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1312</v>
      </c>
    </row>
    <row r="2" spans="1:19" x14ac:dyDescent="0.3">
      <c r="A2" s="371" t="s">
        <v>328</v>
      </c>
    </row>
    <row r="3" spans="1:19" x14ac:dyDescent="0.3">
      <c r="A3" s="507" t="s">
        <v>210</v>
      </c>
      <c r="B3" s="506">
        <v>2019</v>
      </c>
      <c r="C3" t="s">
        <v>300</v>
      </c>
      <c r="D3" t="s">
        <v>291</v>
      </c>
      <c r="E3" t="s">
        <v>289</v>
      </c>
      <c r="F3" t="s">
        <v>288</v>
      </c>
      <c r="G3" t="s">
        <v>287</v>
      </c>
      <c r="H3" t="s">
        <v>286</v>
      </c>
      <c r="I3" t="s">
        <v>285</v>
      </c>
      <c r="J3" t="s">
        <v>284</v>
      </c>
      <c r="K3" t="s">
        <v>283</v>
      </c>
      <c r="L3" t="s">
        <v>282</v>
      </c>
      <c r="M3" t="s">
        <v>281</v>
      </c>
      <c r="N3" t="s">
        <v>280</v>
      </c>
      <c r="O3" t="s">
        <v>279</v>
      </c>
      <c r="P3" t="s">
        <v>278</v>
      </c>
      <c r="Q3" t="s">
        <v>277</v>
      </c>
      <c r="R3" t="s">
        <v>276</v>
      </c>
      <c r="S3" t="s">
        <v>275</v>
      </c>
    </row>
    <row r="4" spans="1:19" x14ac:dyDescent="0.3">
      <c r="A4" s="505" t="s">
        <v>211</v>
      </c>
      <c r="B4" s="504">
        <v>1</v>
      </c>
      <c r="C4" s="499">
        <v>1</v>
      </c>
      <c r="D4" s="499" t="s">
        <v>272</v>
      </c>
      <c r="E4" s="498">
        <v>12.75</v>
      </c>
      <c r="F4" s="498"/>
      <c r="G4" s="498"/>
      <c r="H4" s="498"/>
      <c r="I4" s="498">
        <v>2118.4</v>
      </c>
      <c r="J4" s="498">
        <v>215</v>
      </c>
      <c r="K4" s="498">
        <v>44</v>
      </c>
      <c r="L4" s="498">
        <v>12</v>
      </c>
      <c r="M4" s="498"/>
      <c r="N4" s="498"/>
      <c r="O4" s="498"/>
      <c r="P4" s="498"/>
      <c r="Q4" s="498">
        <v>976367</v>
      </c>
      <c r="R4" s="498">
        <v>12900</v>
      </c>
      <c r="S4" s="498">
        <v>3022.3607038123168</v>
      </c>
    </row>
    <row r="5" spans="1:19" x14ac:dyDescent="0.3">
      <c r="A5" s="503" t="s">
        <v>212</v>
      </c>
      <c r="B5" s="502">
        <v>2</v>
      </c>
      <c r="C5">
        <v>1</v>
      </c>
      <c r="D5">
        <v>99</v>
      </c>
      <c r="E5">
        <v>1</v>
      </c>
      <c r="I5">
        <v>184</v>
      </c>
      <c r="J5">
        <v>20</v>
      </c>
      <c r="Q5">
        <v>47801</v>
      </c>
      <c r="R5">
        <v>12900</v>
      </c>
      <c r="S5">
        <v>3022.3607038123168</v>
      </c>
    </row>
    <row r="6" spans="1:19" x14ac:dyDescent="0.3">
      <c r="A6" s="505" t="s">
        <v>213</v>
      </c>
      <c r="B6" s="504">
        <v>3</v>
      </c>
      <c r="C6">
        <v>1</v>
      </c>
      <c r="D6">
        <v>100</v>
      </c>
      <c r="E6">
        <v>0.3</v>
      </c>
      <c r="I6">
        <v>60</v>
      </c>
      <c r="K6">
        <v>4</v>
      </c>
      <c r="Q6">
        <v>15976</v>
      </c>
    </row>
    <row r="7" spans="1:19" x14ac:dyDescent="0.3">
      <c r="A7" s="503" t="s">
        <v>214</v>
      </c>
      <c r="B7" s="502">
        <v>4</v>
      </c>
      <c r="C7">
        <v>1</v>
      </c>
      <c r="D7">
        <v>101</v>
      </c>
      <c r="E7">
        <v>9.4499999999999993</v>
      </c>
      <c r="I7">
        <v>1514.4</v>
      </c>
      <c r="J7">
        <v>176</v>
      </c>
      <c r="K7">
        <v>40</v>
      </c>
      <c r="L7">
        <v>12</v>
      </c>
      <c r="Q7">
        <v>799693</v>
      </c>
    </row>
    <row r="8" spans="1:19" x14ac:dyDescent="0.3">
      <c r="A8" s="505" t="s">
        <v>215</v>
      </c>
      <c r="B8" s="504">
        <v>5</v>
      </c>
      <c r="C8">
        <v>1</v>
      </c>
      <c r="D8">
        <v>203</v>
      </c>
      <c r="E8">
        <v>2</v>
      </c>
      <c r="I8">
        <v>360</v>
      </c>
      <c r="J8">
        <v>19</v>
      </c>
      <c r="Q8">
        <v>112897</v>
      </c>
    </row>
    <row r="9" spans="1:19" x14ac:dyDescent="0.3">
      <c r="A9" s="503" t="s">
        <v>216</v>
      </c>
      <c r="B9" s="502">
        <v>6</v>
      </c>
      <c r="C9">
        <v>1</v>
      </c>
      <c r="D9" t="s">
        <v>1306</v>
      </c>
      <c r="E9">
        <v>21.4</v>
      </c>
      <c r="I9">
        <v>3533.3</v>
      </c>
      <c r="J9">
        <v>244</v>
      </c>
      <c r="K9">
        <v>10.45</v>
      </c>
      <c r="O9">
        <v>12500</v>
      </c>
      <c r="P9">
        <v>12500</v>
      </c>
      <c r="Q9">
        <v>930973</v>
      </c>
      <c r="S9">
        <v>2500</v>
      </c>
    </row>
    <row r="10" spans="1:19" x14ac:dyDescent="0.3">
      <c r="A10" s="505" t="s">
        <v>217</v>
      </c>
      <c r="B10" s="504">
        <v>7</v>
      </c>
      <c r="C10">
        <v>1</v>
      </c>
      <c r="D10">
        <v>303</v>
      </c>
      <c r="E10">
        <v>1</v>
      </c>
      <c r="I10">
        <v>149</v>
      </c>
      <c r="Q10">
        <v>49537</v>
      </c>
      <c r="S10">
        <v>2500</v>
      </c>
    </row>
    <row r="11" spans="1:19" x14ac:dyDescent="0.3">
      <c r="A11" s="503" t="s">
        <v>218</v>
      </c>
      <c r="B11" s="502">
        <v>8</v>
      </c>
      <c r="C11">
        <v>1</v>
      </c>
      <c r="D11">
        <v>304</v>
      </c>
      <c r="E11">
        <v>3</v>
      </c>
      <c r="I11">
        <v>416</v>
      </c>
      <c r="Q11">
        <v>157327</v>
      </c>
    </row>
    <row r="12" spans="1:19" x14ac:dyDescent="0.3">
      <c r="A12" s="505" t="s">
        <v>219</v>
      </c>
      <c r="B12" s="504">
        <v>9</v>
      </c>
      <c r="C12">
        <v>1</v>
      </c>
      <c r="D12">
        <v>305</v>
      </c>
      <c r="E12">
        <v>1</v>
      </c>
      <c r="I12">
        <v>168</v>
      </c>
      <c r="Q12">
        <v>46978</v>
      </c>
    </row>
    <row r="13" spans="1:19" x14ac:dyDescent="0.3">
      <c r="A13" s="503" t="s">
        <v>220</v>
      </c>
      <c r="B13" s="502">
        <v>10</v>
      </c>
      <c r="C13">
        <v>1</v>
      </c>
      <c r="D13">
        <v>408</v>
      </c>
      <c r="E13">
        <v>12.4</v>
      </c>
      <c r="I13">
        <v>2100.3000000000002</v>
      </c>
      <c r="J13">
        <v>217</v>
      </c>
      <c r="K13">
        <v>10.45</v>
      </c>
      <c r="Q13">
        <v>551960</v>
      </c>
    </row>
    <row r="14" spans="1:19" x14ac:dyDescent="0.3">
      <c r="A14" s="505" t="s">
        <v>221</v>
      </c>
      <c r="B14" s="504">
        <v>11</v>
      </c>
      <c r="C14">
        <v>1</v>
      </c>
      <c r="D14">
        <v>409</v>
      </c>
      <c r="E14">
        <v>1</v>
      </c>
      <c r="I14">
        <v>184</v>
      </c>
      <c r="J14">
        <v>14</v>
      </c>
      <c r="Q14">
        <v>42394</v>
      </c>
    </row>
    <row r="15" spans="1:19" x14ac:dyDescent="0.3">
      <c r="A15" s="503" t="s">
        <v>222</v>
      </c>
      <c r="B15" s="502">
        <v>12</v>
      </c>
      <c r="C15">
        <v>1</v>
      </c>
      <c r="D15">
        <v>419</v>
      </c>
      <c r="E15">
        <v>1</v>
      </c>
      <c r="I15">
        <v>166</v>
      </c>
      <c r="J15">
        <v>13</v>
      </c>
      <c r="Q15">
        <v>37148</v>
      </c>
    </row>
    <row r="16" spans="1:19" x14ac:dyDescent="0.3">
      <c r="A16" s="501" t="s">
        <v>210</v>
      </c>
      <c r="B16" s="500">
        <v>2019</v>
      </c>
      <c r="C16">
        <v>1</v>
      </c>
      <c r="D16">
        <v>642</v>
      </c>
      <c r="E16">
        <v>2</v>
      </c>
      <c r="I16">
        <v>350</v>
      </c>
      <c r="O16">
        <v>12500</v>
      </c>
      <c r="P16">
        <v>12500</v>
      </c>
      <c r="Q16">
        <v>45629</v>
      </c>
    </row>
    <row r="17" spans="3:19" x14ac:dyDescent="0.3">
      <c r="C17">
        <v>1</v>
      </c>
      <c r="D17" t="s">
        <v>1307</v>
      </c>
      <c r="E17">
        <v>4</v>
      </c>
      <c r="I17">
        <v>605</v>
      </c>
      <c r="Q17">
        <v>103504</v>
      </c>
    </row>
    <row r="18" spans="3:19" x14ac:dyDescent="0.3">
      <c r="C18">
        <v>1</v>
      </c>
      <c r="D18">
        <v>30</v>
      </c>
      <c r="E18">
        <v>4</v>
      </c>
      <c r="I18">
        <v>605</v>
      </c>
      <c r="Q18">
        <v>103504</v>
      </c>
    </row>
    <row r="19" spans="3:19" x14ac:dyDescent="0.3">
      <c r="C19" t="s">
        <v>1308</v>
      </c>
      <c r="E19">
        <v>38.15</v>
      </c>
      <c r="I19">
        <v>6256.7000000000007</v>
      </c>
      <c r="J19">
        <v>459</v>
      </c>
      <c r="K19">
        <v>54.45</v>
      </c>
      <c r="L19">
        <v>12</v>
      </c>
      <c r="O19">
        <v>12500</v>
      </c>
      <c r="P19">
        <v>12500</v>
      </c>
      <c r="Q19">
        <v>2010844</v>
      </c>
      <c r="R19">
        <v>12900</v>
      </c>
      <c r="S19">
        <v>5522.3607038123173</v>
      </c>
    </row>
    <row r="20" spans="3:19" x14ac:dyDescent="0.3">
      <c r="C20">
        <v>2</v>
      </c>
      <c r="D20" t="s">
        <v>272</v>
      </c>
      <c r="E20">
        <v>12.75</v>
      </c>
      <c r="I20">
        <v>1844.8</v>
      </c>
      <c r="J20">
        <v>202.8</v>
      </c>
      <c r="K20">
        <v>51.2</v>
      </c>
      <c r="L20">
        <v>12</v>
      </c>
      <c r="Q20">
        <v>975140</v>
      </c>
      <c r="R20">
        <v>2600</v>
      </c>
      <c r="S20">
        <v>3022.3607038123168</v>
      </c>
    </row>
    <row r="21" spans="3:19" x14ac:dyDescent="0.3">
      <c r="C21">
        <v>2</v>
      </c>
      <c r="D21">
        <v>99</v>
      </c>
      <c r="E21">
        <v>1</v>
      </c>
      <c r="I21">
        <v>152</v>
      </c>
      <c r="J21">
        <v>20</v>
      </c>
      <c r="Q21">
        <v>48470</v>
      </c>
      <c r="R21">
        <v>2600</v>
      </c>
      <c r="S21">
        <v>3022.3607038123168</v>
      </c>
    </row>
    <row r="22" spans="3:19" x14ac:dyDescent="0.3">
      <c r="C22">
        <v>2</v>
      </c>
      <c r="D22">
        <v>100</v>
      </c>
      <c r="E22">
        <v>0.3</v>
      </c>
      <c r="I22">
        <v>48</v>
      </c>
      <c r="K22">
        <v>12</v>
      </c>
      <c r="Q22">
        <v>18574</v>
      </c>
    </row>
    <row r="23" spans="3:19" x14ac:dyDescent="0.3">
      <c r="C23">
        <v>2</v>
      </c>
      <c r="D23">
        <v>101</v>
      </c>
      <c r="E23">
        <v>9.4499999999999993</v>
      </c>
      <c r="I23">
        <v>1332.8</v>
      </c>
      <c r="J23">
        <v>164.8</v>
      </c>
      <c r="K23">
        <v>39.200000000000003</v>
      </c>
      <c r="L23">
        <v>12</v>
      </c>
      <c r="Q23">
        <v>795083</v>
      </c>
    </row>
    <row r="24" spans="3:19" x14ac:dyDescent="0.3">
      <c r="C24">
        <v>2</v>
      </c>
      <c r="D24">
        <v>203</v>
      </c>
      <c r="E24">
        <v>2</v>
      </c>
      <c r="I24">
        <v>312</v>
      </c>
      <c r="J24">
        <v>18</v>
      </c>
      <c r="Q24">
        <v>113013</v>
      </c>
    </row>
    <row r="25" spans="3:19" x14ac:dyDescent="0.3">
      <c r="C25">
        <v>2</v>
      </c>
      <c r="D25" t="s">
        <v>1306</v>
      </c>
      <c r="E25">
        <v>21.4</v>
      </c>
      <c r="I25">
        <v>3229</v>
      </c>
      <c r="J25">
        <v>215</v>
      </c>
      <c r="K25">
        <v>6</v>
      </c>
      <c r="O25">
        <v>750</v>
      </c>
      <c r="P25">
        <v>750</v>
      </c>
      <c r="Q25">
        <v>925944</v>
      </c>
      <c r="S25">
        <v>2500</v>
      </c>
    </row>
    <row r="26" spans="3:19" x14ac:dyDescent="0.3">
      <c r="C26">
        <v>2</v>
      </c>
      <c r="D26">
        <v>303</v>
      </c>
      <c r="E26">
        <v>1</v>
      </c>
      <c r="I26">
        <v>150</v>
      </c>
      <c r="Q26">
        <v>49132</v>
      </c>
      <c r="S26">
        <v>2500</v>
      </c>
    </row>
    <row r="27" spans="3:19" x14ac:dyDescent="0.3">
      <c r="C27">
        <v>2</v>
      </c>
      <c r="D27">
        <v>304</v>
      </c>
      <c r="E27">
        <v>3</v>
      </c>
      <c r="I27">
        <v>450</v>
      </c>
      <c r="Q27">
        <v>157573</v>
      </c>
    </row>
    <row r="28" spans="3:19" x14ac:dyDescent="0.3">
      <c r="C28">
        <v>2</v>
      </c>
      <c r="D28">
        <v>305</v>
      </c>
      <c r="E28">
        <v>1</v>
      </c>
      <c r="I28">
        <v>152</v>
      </c>
      <c r="Q28">
        <v>46520</v>
      </c>
    </row>
    <row r="29" spans="3:19" x14ac:dyDescent="0.3">
      <c r="C29">
        <v>2</v>
      </c>
      <c r="D29">
        <v>408</v>
      </c>
      <c r="E29">
        <v>12.4</v>
      </c>
      <c r="I29">
        <v>1879</v>
      </c>
      <c r="J29">
        <v>188.5</v>
      </c>
      <c r="K29">
        <v>6</v>
      </c>
      <c r="O29">
        <v>750</v>
      </c>
      <c r="P29">
        <v>750</v>
      </c>
      <c r="Q29">
        <v>547597</v>
      </c>
    </row>
    <row r="30" spans="3:19" x14ac:dyDescent="0.3">
      <c r="C30">
        <v>2</v>
      </c>
      <c r="D30">
        <v>409</v>
      </c>
      <c r="E30">
        <v>1</v>
      </c>
      <c r="I30">
        <v>148</v>
      </c>
      <c r="J30">
        <v>14</v>
      </c>
      <c r="Q30">
        <v>42817</v>
      </c>
    </row>
    <row r="31" spans="3:19" x14ac:dyDescent="0.3">
      <c r="C31">
        <v>2</v>
      </c>
      <c r="D31">
        <v>419</v>
      </c>
      <c r="E31">
        <v>1</v>
      </c>
      <c r="I31">
        <v>154</v>
      </c>
      <c r="J31">
        <v>12.5</v>
      </c>
      <c r="Q31">
        <v>36994</v>
      </c>
    </row>
    <row r="32" spans="3:19" x14ac:dyDescent="0.3">
      <c r="C32">
        <v>2</v>
      </c>
      <c r="D32">
        <v>642</v>
      </c>
      <c r="E32">
        <v>2</v>
      </c>
      <c r="I32">
        <v>296</v>
      </c>
      <c r="Q32">
        <v>45311</v>
      </c>
    </row>
    <row r="33" spans="3:19" x14ac:dyDescent="0.3">
      <c r="C33">
        <v>2</v>
      </c>
      <c r="D33" t="s">
        <v>1307</v>
      </c>
      <c r="E33">
        <v>4</v>
      </c>
      <c r="I33">
        <v>624.25</v>
      </c>
      <c r="Q33">
        <v>109223</v>
      </c>
    </row>
    <row r="34" spans="3:19" x14ac:dyDescent="0.3">
      <c r="C34">
        <v>2</v>
      </c>
      <c r="D34">
        <v>30</v>
      </c>
      <c r="E34">
        <v>4</v>
      </c>
      <c r="I34">
        <v>624.25</v>
      </c>
      <c r="Q34">
        <v>109223</v>
      </c>
    </row>
    <row r="35" spans="3:19" x14ac:dyDescent="0.3">
      <c r="C35" t="s">
        <v>1309</v>
      </c>
      <c r="E35">
        <v>38.15</v>
      </c>
      <c r="I35">
        <v>5698.05</v>
      </c>
      <c r="J35">
        <v>417.8</v>
      </c>
      <c r="K35">
        <v>57.2</v>
      </c>
      <c r="L35">
        <v>12</v>
      </c>
      <c r="O35">
        <v>750</v>
      </c>
      <c r="P35">
        <v>750</v>
      </c>
      <c r="Q35">
        <v>2010307</v>
      </c>
      <c r="R35">
        <v>2600</v>
      </c>
      <c r="S35">
        <v>5522.3607038123173</v>
      </c>
    </row>
    <row r="36" spans="3:19" x14ac:dyDescent="0.3">
      <c r="C36">
        <v>3</v>
      </c>
      <c r="D36" t="s">
        <v>272</v>
      </c>
      <c r="E36">
        <v>12.75</v>
      </c>
      <c r="I36">
        <v>1925.1999999999998</v>
      </c>
      <c r="J36">
        <v>212.6</v>
      </c>
      <c r="K36">
        <v>52.8</v>
      </c>
      <c r="L36">
        <v>12</v>
      </c>
      <c r="O36">
        <v>11300</v>
      </c>
      <c r="P36">
        <v>11300</v>
      </c>
      <c r="Q36">
        <v>983627</v>
      </c>
      <c r="S36">
        <v>3022.3607038123168</v>
      </c>
    </row>
    <row r="37" spans="3:19" x14ac:dyDescent="0.3">
      <c r="C37">
        <v>3</v>
      </c>
      <c r="D37">
        <v>99</v>
      </c>
      <c r="E37">
        <v>1</v>
      </c>
      <c r="I37">
        <v>160</v>
      </c>
      <c r="J37">
        <v>16</v>
      </c>
      <c r="Q37">
        <v>47104</v>
      </c>
      <c r="S37">
        <v>3022.3607038123168</v>
      </c>
    </row>
    <row r="38" spans="3:19" x14ac:dyDescent="0.3">
      <c r="C38">
        <v>3</v>
      </c>
      <c r="D38">
        <v>100</v>
      </c>
      <c r="E38">
        <v>0.3</v>
      </c>
      <c r="I38">
        <v>45.6</v>
      </c>
      <c r="K38">
        <v>10.4</v>
      </c>
      <c r="Q38">
        <v>18263</v>
      </c>
    </row>
    <row r="39" spans="3:19" x14ac:dyDescent="0.3">
      <c r="C39">
        <v>3</v>
      </c>
      <c r="D39">
        <v>101</v>
      </c>
      <c r="E39">
        <v>9.4499999999999993</v>
      </c>
      <c r="I39">
        <v>1391.6</v>
      </c>
      <c r="J39">
        <v>177.6</v>
      </c>
      <c r="K39">
        <v>42.4</v>
      </c>
      <c r="L39">
        <v>12</v>
      </c>
      <c r="O39">
        <v>11300</v>
      </c>
      <c r="P39">
        <v>11300</v>
      </c>
      <c r="Q39">
        <v>804788</v>
      </c>
    </row>
    <row r="40" spans="3:19" x14ac:dyDescent="0.3">
      <c r="C40">
        <v>3</v>
      </c>
      <c r="D40">
        <v>203</v>
      </c>
      <c r="E40">
        <v>2</v>
      </c>
      <c r="I40">
        <v>328</v>
      </c>
      <c r="J40">
        <v>19</v>
      </c>
      <c r="Q40">
        <v>113472</v>
      </c>
    </row>
    <row r="41" spans="3:19" x14ac:dyDescent="0.3">
      <c r="C41">
        <v>3</v>
      </c>
      <c r="D41" t="s">
        <v>1306</v>
      </c>
      <c r="E41">
        <v>21.3</v>
      </c>
      <c r="I41">
        <v>3282.4</v>
      </c>
      <c r="J41">
        <v>238.5</v>
      </c>
      <c r="K41">
        <v>1.4</v>
      </c>
      <c r="O41">
        <v>1815</v>
      </c>
      <c r="P41">
        <v>1815</v>
      </c>
      <c r="Q41">
        <v>937304</v>
      </c>
      <c r="S41">
        <v>2500</v>
      </c>
    </row>
    <row r="42" spans="3:19" x14ac:dyDescent="0.3">
      <c r="C42">
        <v>3</v>
      </c>
      <c r="D42">
        <v>303</v>
      </c>
      <c r="E42">
        <v>1</v>
      </c>
      <c r="I42">
        <v>157.5</v>
      </c>
      <c r="Q42">
        <v>49857</v>
      </c>
      <c r="S42">
        <v>2500</v>
      </c>
    </row>
    <row r="43" spans="3:19" x14ac:dyDescent="0.3">
      <c r="C43">
        <v>3</v>
      </c>
      <c r="D43">
        <v>304</v>
      </c>
      <c r="E43">
        <v>3</v>
      </c>
      <c r="I43">
        <v>472.5</v>
      </c>
      <c r="Q43">
        <v>161925</v>
      </c>
    </row>
    <row r="44" spans="3:19" x14ac:dyDescent="0.3">
      <c r="C44">
        <v>3</v>
      </c>
      <c r="D44">
        <v>305</v>
      </c>
      <c r="E44">
        <v>1</v>
      </c>
      <c r="I44">
        <v>160</v>
      </c>
      <c r="Q44">
        <v>46631</v>
      </c>
    </row>
    <row r="45" spans="3:19" x14ac:dyDescent="0.3">
      <c r="C45">
        <v>3</v>
      </c>
      <c r="D45">
        <v>408</v>
      </c>
      <c r="E45">
        <v>12.3</v>
      </c>
      <c r="I45">
        <v>1849.4</v>
      </c>
      <c r="J45">
        <v>215.5</v>
      </c>
      <c r="K45">
        <v>1.4</v>
      </c>
      <c r="O45">
        <v>1815</v>
      </c>
      <c r="P45">
        <v>1815</v>
      </c>
      <c r="Q45">
        <v>553577</v>
      </c>
    </row>
    <row r="46" spans="3:19" x14ac:dyDescent="0.3">
      <c r="C46">
        <v>3</v>
      </c>
      <c r="D46">
        <v>409</v>
      </c>
      <c r="E46">
        <v>1</v>
      </c>
      <c r="I46">
        <v>166</v>
      </c>
      <c r="J46">
        <v>11</v>
      </c>
      <c r="Q46">
        <v>41840</v>
      </c>
    </row>
    <row r="47" spans="3:19" x14ac:dyDescent="0.3">
      <c r="C47">
        <v>3</v>
      </c>
      <c r="D47">
        <v>419</v>
      </c>
      <c r="E47">
        <v>1</v>
      </c>
      <c r="I47">
        <v>144</v>
      </c>
      <c r="J47">
        <v>12</v>
      </c>
      <c r="Q47">
        <v>37194</v>
      </c>
    </row>
    <row r="48" spans="3:19" x14ac:dyDescent="0.3">
      <c r="C48">
        <v>3</v>
      </c>
      <c r="D48">
        <v>642</v>
      </c>
      <c r="E48">
        <v>2</v>
      </c>
      <c r="I48">
        <v>333</v>
      </c>
      <c r="Q48">
        <v>46280</v>
      </c>
    </row>
    <row r="49" spans="3:19" x14ac:dyDescent="0.3">
      <c r="C49">
        <v>3</v>
      </c>
      <c r="D49" t="s">
        <v>1307</v>
      </c>
      <c r="E49">
        <v>4</v>
      </c>
      <c r="I49">
        <v>616</v>
      </c>
      <c r="Q49">
        <v>111955</v>
      </c>
    </row>
    <row r="50" spans="3:19" x14ac:dyDescent="0.3">
      <c r="C50">
        <v>3</v>
      </c>
      <c r="D50">
        <v>30</v>
      </c>
      <c r="E50">
        <v>4</v>
      </c>
      <c r="I50">
        <v>616</v>
      </c>
      <c r="Q50">
        <v>111955</v>
      </c>
    </row>
    <row r="51" spans="3:19" x14ac:dyDescent="0.3">
      <c r="C51" t="s">
        <v>1310</v>
      </c>
      <c r="E51">
        <v>38.049999999999997</v>
      </c>
      <c r="I51">
        <v>5823.6</v>
      </c>
      <c r="J51">
        <v>451.1</v>
      </c>
      <c r="K51">
        <v>54.199999999999996</v>
      </c>
      <c r="L51">
        <v>12</v>
      </c>
      <c r="O51">
        <v>13115</v>
      </c>
      <c r="P51">
        <v>13115</v>
      </c>
      <c r="Q51">
        <v>2032886</v>
      </c>
      <c r="S51">
        <v>5522.3607038123173</v>
      </c>
    </row>
    <row r="52" spans="3:19" x14ac:dyDescent="0.3">
      <c r="C52">
        <v>4</v>
      </c>
      <c r="D52" t="s">
        <v>272</v>
      </c>
      <c r="E52">
        <v>13.35</v>
      </c>
      <c r="I52">
        <v>2079.6</v>
      </c>
      <c r="J52">
        <v>208.60000000000002</v>
      </c>
      <c r="K52">
        <v>50.400000000000006</v>
      </c>
      <c r="L52">
        <v>12</v>
      </c>
      <c r="Q52">
        <v>935595</v>
      </c>
      <c r="R52">
        <v>8110</v>
      </c>
      <c r="S52">
        <v>3022.3607038123168</v>
      </c>
    </row>
    <row r="53" spans="3:19" x14ac:dyDescent="0.3">
      <c r="C53">
        <v>4</v>
      </c>
      <c r="D53">
        <v>99</v>
      </c>
      <c r="E53">
        <v>1</v>
      </c>
      <c r="I53">
        <v>140</v>
      </c>
      <c r="J53">
        <v>20</v>
      </c>
      <c r="Q53">
        <v>49262</v>
      </c>
      <c r="R53">
        <v>8110</v>
      </c>
      <c r="S53">
        <v>3022.3607038123168</v>
      </c>
    </row>
    <row r="54" spans="3:19" x14ac:dyDescent="0.3">
      <c r="C54">
        <v>4</v>
      </c>
      <c r="D54">
        <v>100</v>
      </c>
      <c r="E54">
        <v>0.9</v>
      </c>
      <c r="I54">
        <v>136.80000000000001</v>
      </c>
      <c r="J54">
        <v>4.8</v>
      </c>
      <c r="K54">
        <v>15.2</v>
      </c>
      <c r="Q54">
        <v>46810</v>
      </c>
    </row>
    <row r="55" spans="3:19" x14ac:dyDescent="0.3">
      <c r="C55">
        <v>4</v>
      </c>
      <c r="D55">
        <v>101</v>
      </c>
      <c r="E55">
        <v>9.4499999999999993</v>
      </c>
      <c r="I55">
        <v>1594.8</v>
      </c>
      <c r="J55">
        <v>176.8</v>
      </c>
      <c r="K55">
        <v>35.200000000000003</v>
      </c>
      <c r="L55">
        <v>12</v>
      </c>
      <c r="Q55">
        <v>768576</v>
      </c>
    </row>
    <row r="56" spans="3:19" x14ac:dyDescent="0.3">
      <c r="C56">
        <v>4</v>
      </c>
      <c r="D56">
        <v>203</v>
      </c>
      <c r="E56">
        <v>2</v>
      </c>
      <c r="I56">
        <v>208</v>
      </c>
      <c r="J56">
        <v>7</v>
      </c>
      <c r="Q56">
        <v>70947</v>
      </c>
    </row>
    <row r="57" spans="3:19" x14ac:dyDescent="0.3">
      <c r="C57">
        <v>4</v>
      </c>
      <c r="D57" t="s">
        <v>1306</v>
      </c>
      <c r="E57">
        <v>21.3</v>
      </c>
      <c r="I57">
        <v>3382.55</v>
      </c>
      <c r="J57">
        <v>253</v>
      </c>
      <c r="K57">
        <v>12.05</v>
      </c>
      <c r="Q57">
        <v>937623</v>
      </c>
      <c r="S57">
        <v>2500</v>
      </c>
    </row>
    <row r="58" spans="3:19" x14ac:dyDescent="0.3">
      <c r="C58">
        <v>4</v>
      </c>
      <c r="D58">
        <v>303</v>
      </c>
      <c r="E58">
        <v>1</v>
      </c>
      <c r="I58">
        <v>165</v>
      </c>
      <c r="Q58">
        <v>48267</v>
      </c>
      <c r="S58">
        <v>2500</v>
      </c>
    </row>
    <row r="59" spans="3:19" x14ac:dyDescent="0.3">
      <c r="C59">
        <v>4</v>
      </c>
      <c r="D59">
        <v>304</v>
      </c>
      <c r="E59">
        <v>3</v>
      </c>
      <c r="I59">
        <v>495</v>
      </c>
      <c r="Q59">
        <v>156105</v>
      </c>
    </row>
    <row r="60" spans="3:19" x14ac:dyDescent="0.3">
      <c r="C60">
        <v>4</v>
      </c>
      <c r="D60">
        <v>305</v>
      </c>
      <c r="E60">
        <v>1</v>
      </c>
      <c r="I60">
        <v>168</v>
      </c>
      <c r="Q60">
        <v>46860</v>
      </c>
    </row>
    <row r="61" spans="3:19" x14ac:dyDescent="0.3">
      <c r="C61">
        <v>4</v>
      </c>
      <c r="D61">
        <v>408</v>
      </c>
      <c r="E61">
        <v>12.3</v>
      </c>
      <c r="I61">
        <v>1852.5500000000002</v>
      </c>
      <c r="J61">
        <v>214</v>
      </c>
      <c r="K61">
        <v>12.05</v>
      </c>
      <c r="Q61">
        <v>554274</v>
      </c>
    </row>
    <row r="62" spans="3:19" x14ac:dyDescent="0.3">
      <c r="C62">
        <v>4</v>
      </c>
      <c r="D62">
        <v>409</v>
      </c>
      <c r="E62">
        <v>1</v>
      </c>
      <c r="I62">
        <v>176</v>
      </c>
      <c r="J62">
        <v>24</v>
      </c>
      <c r="Q62">
        <v>46392</v>
      </c>
    </row>
    <row r="63" spans="3:19" x14ac:dyDescent="0.3">
      <c r="C63">
        <v>4</v>
      </c>
      <c r="D63">
        <v>419</v>
      </c>
      <c r="E63">
        <v>1</v>
      </c>
      <c r="I63">
        <v>176</v>
      </c>
      <c r="J63">
        <v>15</v>
      </c>
      <c r="Q63">
        <v>37971</v>
      </c>
    </row>
    <row r="64" spans="3:19" x14ac:dyDescent="0.3">
      <c r="C64">
        <v>4</v>
      </c>
      <c r="D64">
        <v>642</v>
      </c>
      <c r="E64">
        <v>2</v>
      </c>
      <c r="I64">
        <v>350</v>
      </c>
      <c r="Q64">
        <v>47754</v>
      </c>
    </row>
    <row r="65" spans="3:19" x14ac:dyDescent="0.3">
      <c r="C65">
        <v>4</v>
      </c>
      <c r="D65" t="s">
        <v>1307</v>
      </c>
      <c r="E65">
        <v>4</v>
      </c>
      <c r="I65">
        <v>666</v>
      </c>
      <c r="Q65">
        <v>111885</v>
      </c>
    </row>
    <row r="66" spans="3:19" x14ac:dyDescent="0.3">
      <c r="C66">
        <v>4</v>
      </c>
      <c r="D66">
        <v>30</v>
      </c>
      <c r="E66">
        <v>4</v>
      </c>
      <c r="I66">
        <v>666</v>
      </c>
      <c r="Q66">
        <v>111885</v>
      </c>
    </row>
    <row r="67" spans="3:19" x14ac:dyDescent="0.3">
      <c r="C67" t="s">
        <v>1311</v>
      </c>
      <c r="E67">
        <v>38.650000000000006</v>
      </c>
      <c r="I67">
        <v>6128.15</v>
      </c>
      <c r="J67">
        <v>461.6</v>
      </c>
      <c r="K67">
        <v>62.45</v>
      </c>
      <c r="L67">
        <v>12</v>
      </c>
      <c r="Q67">
        <v>1985103</v>
      </c>
      <c r="R67">
        <v>8110</v>
      </c>
      <c r="S67">
        <v>5522.3607038123173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7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247" customWidth="1" collapsed="1"/>
    <col min="2" max="2" width="7.77734375" style="215" hidden="1" customWidth="1" outlineLevel="1"/>
    <col min="3" max="4" width="5.44140625" style="247" hidden="1" customWidth="1"/>
    <col min="5" max="5" width="7.77734375" style="215" customWidth="1"/>
    <col min="6" max="6" width="7.77734375" style="215" hidden="1" customWidth="1"/>
    <col min="7" max="7" width="5.44140625" style="247" hidden="1" customWidth="1"/>
    <col min="8" max="8" width="7.77734375" style="215" customWidth="1" collapsed="1"/>
    <col min="9" max="9" width="7.77734375" style="332" hidden="1" customWidth="1" outlineLevel="1"/>
    <col min="10" max="10" width="7.77734375" style="332" customWidth="1" collapsed="1"/>
    <col min="11" max="12" width="7.77734375" style="215" hidden="1" customWidth="1"/>
    <col min="13" max="13" width="5.44140625" style="247" hidden="1" customWidth="1"/>
    <col min="14" max="14" width="7.77734375" style="215" customWidth="1"/>
    <col min="15" max="15" width="7.77734375" style="215" hidden="1" customWidth="1"/>
    <col min="16" max="16" width="5.44140625" style="247" hidden="1" customWidth="1"/>
    <col min="17" max="17" width="7.77734375" style="215" customWidth="1" collapsed="1"/>
    <col min="18" max="18" width="7.77734375" style="332" hidden="1" customWidth="1" outlineLevel="1"/>
    <col min="19" max="19" width="7.77734375" style="332" customWidth="1" collapsed="1"/>
    <col min="20" max="21" width="7.77734375" style="215" hidden="1" customWidth="1"/>
    <col min="22" max="22" width="5" style="247" hidden="1" customWidth="1"/>
    <col min="23" max="23" width="7.77734375" style="215" customWidth="1"/>
    <col min="24" max="24" width="7.77734375" style="215" hidden="1" customWidth="1"/>
    <col min="25" max="25" width="5" style="247" hidden="1" customWidth="1"/>
    <col min="26" max="26" width="7.77734375" style="215" customWidth="1" collapsed="1"/>
    <col min="27" max="27" width="7.77734375" style="332" hidden="1" customWidth="1" outlineLevel="1"/>
    <col min="28" max="28" width="7.77734375" style="332" customWidth="1" collapsed="1"/>
    <col min="29" max="16384" width="8.88671875" style="247"/>
  </cols>
  <sheetData>
    <row r="1" spans="1:28" ht="18.600000000000001" customHeight="1" thickBot="1" x14ac:dyDescent="0.4">
      <c r="A1" s="622" t="s">
        <v>1327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  <c r="AA1" s="512"/>
      <c r="AB1" s="512"/>
    </row>
    <row r="2" spans="1:28" ht="14.4" customHeight="1" thickBot="1" x14ac:dyDescent="0.35">
      <c r="A2" s="371" t="s">
        <v>328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" customHeight="1" thickBot="1" x14ac:dyDescent="0.35">
      <c r="A3" s="342" t="s">
        <v>158</v>
      </c>
      <c r="B3" s="343">
        <f>SUBTOTAL(9,B6:B1048576)/4</f>
        <v>24846756.670000002</v>
      </c>
      <c r="C3" s="344">
        <f t="shared" ref="C3:Z3" si="0">SUBTOTAL(9,C6:C1048576)</f>
        <v>7</v>
      </c>
      <c r="D3" s="344"/>
      <c r="E3" s="344">
        <f>SUBTOTAL(9,E6:E1048576)/4</f>
        <v>24518019.989999998</v>
      </c>
      <c r="F3" s="344"/>
      <c r="G3" s="344">
        <f t="shared" si="0"/>
        <v>7</v>
      </c>
      <c r="H3" s="344">
        <f>SUBTOTAL(9,H6:H1048576)/4</f>
        <v>25499554.340000004</v>
      </c>
      <c r="I3" s="347">
        <f>IF(B3&lt;&gt;0,H3/B3,"")</f>
        <v>1.0262729529922185</v>
      </c>
      <c r="J3" s="345">
        <f>IF(E3&lt;&gt;0,H3/E3,"")</f>
        <v>1.0400331817332857</v>
      </c>
      <c r="K3" s="346">
        <f t="shared" si="0"/>
        <v>33773100.519999929</v>
      </c>
      <c r="L3" s="346"/>
      <c r="M3" s="344">
        <f t="shared" si="0"/>
        <v>1.9912587485648205</v>
      </c>
      <c r="N3" s="344">
        <f t="shared" si="0"/>
        <v>33921358.079999946</v>
      </c>
      <c r="O3" s="344"/>
      <c r="P3" s="344">
        <f t="shared" si="0"/>
        <v>2</v>
      </c>
      <c r="Q3" s="344">
        <f t="shared" si="0"/>
        <v>35511438.499999911</v>
      </c>
      <c r="R3" s="347">
        <f>IF(K3&lt;&gt;0,Q3/K3,"")</f>
        <v>1.0514710806302952</v>
      </c>
      <c r="S3" s="347">
        <f>IF(N3&lt;&gt;0,Q3/N3,"")</f>
        <v>1.0468754940839906</v>
      </c>
      <c r="T3" s="343">
        <f t="shared" si="0"/>
        <v>868497.6</v>
      </c>
      <c r="U3" s="346"/>
      <c r="V3" s="344">
        <f t="shared" si="0"/>
        <v>0.57142857142857151</v>
      </c>
      <c r="W3" s="344">
        <f t="shared" si="0"/>
        <v>3039741.5999999996</v>
      </c>
      <c r="X3" s="344"/>
      <c r="Y3" s="344">
        <f t="shared" si="0"/>
        <v>2</v>
      </c>
      <c r="Z3" s="344">
        <f t="shared" si="0"/>
        <v>0</v>
      </c>
      <c r="AA3" s="347">
        <f>IF(T3&lt;&gt;0,Z3/T3,"")</f>
        <v>0</v>
      </c>
      <c r="AB3" s="345">
        <f>IF(W3&lt;&gt;0,Z3/W3,"")</f>
        <v>0</v>
      </c>
    </row>
    <row r="4" spans="1:28" ht="14.4" customHeight="1" x14ac:dyDescent="0.3">
      <c r="A4" s="623" t="s">
        <v>255</v>
      </c>
      <c r="B4" s="624" t="s">
        <v>122</v>
      </c>
      <c r="C4" s="625"/>
      <c r="D4" s="626"/>
      <c r="E4" s="625"/>
      <c r="F4" s="626"/>
      <c r="G4" s="625"/>
      <c r="H4" s="625"/>
      <c r="I4" s="626"/>
      <c r="J4" s="627"/>
      <c r="K4" s="624" t="s">
        <v>123</v>
      </c>
      <c r="L4" s="626"/>
      <c r="M4" s="625"/>
      <c r="N4" s="625"/>
      <c r="O4" s="626"/>
      <c r="P4" s="625"/>
      <c r="Q4" s="625"/>
      <c r="R4" s="626"/>
      <c r="S4" s="627"/>
      <c r="T4" s="624" t="s">
        <v>124</v>
      </c>
      <c r="U4" s="626"/>
      <c r="V4" s="625"/>
      <c r="W4" s="625"/>
      <c r="X4" s="626"/>
      <c r="Y4" s="625"/>
      <c r="Z4" s="625"/>
      <c r="AA4" s="626"/>
      <c r="AB4" s="627"/>
    </row>
    <row r="5" spans="1:28" ht="14.4" customHeight="1" thickBot="1" x14ac:dyDescent="0.35">
      <c r="A5" s="865"/>
      <c r="B5" s="866">
        <v>2015</v>
      </c>
      <c r="C5" s="867"/>
      <c r="D5" s="867"/>
      <c r="E5" s="867">
        <v>2018</v>
      </c>
      <c r="F5" s="867"/>
      <c r="G5" s="867"/>
      <c r="H5" s="867">
        <v>2019</v>
      </c>
      <c r="I5" s="868" t="s">
        <v>257</v>
      </c>
      <c r="J5" s="869" t="s">
        <v>2</v>
      </c>
      <c r="K5" s="866">
        <v>2015</v>
      </c>
      <c r="L5" s="867"/>
      <c r="M5" s="867"/>
      <c r="N5" s="867">
        <v>2018</v>
      </c>
      <c r="O5" s="867"/>
      <c r="P5" s="867"/>
      <c r="Q5" s="867">
        <v>2019</v>
      </c>
      <c r="R5" s="868" t="s">
        <v>257</v>
      </c>
      <c r="S5" s="869" t="s">
        <v>2</v>
      </c>
      <c r="T5" s="866">
        <v>2015</v>
      </c>
      <c r="U5" s="867"/>
      <c r="V5" s="867"/>
      <c r="W5" s="867">
        <v>2018</v>
      </c>
      <c r="X5" s="867"/>
      <c r="Y5" s="867"/>
      <c r="Z5" s="867">
        <v>2019</v>
      </c>
      <c r="AA5" s="868" t="s">
        <v>257</v>
      </c>
      <c r="AB5" s="869" t="s">
        <v>2</v>
      </c>
    </row>
    <row r="6" spans="1:28" ht="14.4" customHeight="1" x14ac:dyDescent="0.3">
      <c r="A6" s="870" t="s">
        <v>1325</v>
      </c>
      <c r="B6" s="871">
        <v>24846756.670000006</v>
      </c>
      <c r="C6" s="872">
        <v>1</v>
      </c>
      <c r="D6" s="872">
        <v>1.0134079619860858</v>
      </c>
      <c r="E6" s="871">
        <v>24518019.989999995</v>
      </c>
      <c r="F6" s="872">
        <v>0.98676943295392239</v>
      </c>
      <c r="G6" s="872">
        <v>1</v>
      </c>
      <c r="H6" s="871">
        <v>25499554.340000004</v>
      </c>
      <c r="I6" s="872">
        <v>1.0262729529922183</v>
      </c>
      <c r="J6" s="872">
        <v>1.040033181733286</v>
      </c>
      <c r="K6" s="871">
        <v>16886550.259999964</v>
      </c>
      <c r="L6" s="872">
        <v>1</v>
      </c>
      <c r="M6" s="872">
        <v>0.99562937428241027</v>
      </c>
      <c r="N6" s="871">
        <v>16960679.039999973</v>
      </c>
      <c r="O6" s="872">
        <v>1.0043898119425612</v>
      </c>
      <c r="P6" s="872">
        <v>1</v>
      </c>
      <c r="Q6" s="871">
        <v>17755719.249999955</v>
      </c>
      <c r="R6" s="872">
        <v>1.0514710806302952</v>
      </c>
      <c r="S6" s="872">
        <v>1.0468754940839906</v>
      </c>
      <c r="T6" s="871">
        <v>434248.8</v>
      </c>
      <c r="U6" s="872">
        <v>1</v>
      </c>
      <c r="V6" s="872">
        <v>0.28571428571428575</v>
      </c>
      <c r="W6" s="871">
        <v>1519870.7999999998</v>
      </c>
      <c r="X6" s="872">
        <v>3.4999999999999996</v>
      </c>
      <c r="Y6" s="872">
        <v>1</v>
      </c>
      <c r="Z6" s="871"/>
      <c r="AA6" s="872"/>
      <c r="AB6" s="873"/>
    </row>
    <row r="7" spans="1:28" ht="14.4" customHeight="1" thickBot="1" x14ac:dyDescent="0.35">
      <c r="A7" s="877" t="s">
        <v>1326</v>
      </c>
      <c r="B7" s="874">
        <v>24846756.670000006</v>
      </c>
      <c r="C7" s="875">
        <v>1</v>
      </c>
      <c r="D7" s="875">
        <v>1.0134079619860858</v>
      </c>
      <c r="E7" s="874">
        <v>24518019.989999995</v>
      </c>
      <c r="F7" s="875">
        <v>0.98676943295392239</v>
      </c>
      <c r="G7" s="875">
        <v>1</v>
      </c>
      <c r="H7" s="874">
        <v>25499554.340000004</v>
      </c>
      <c r="I7" s="875">
        <v>1.0262729529922183</v>
      </c>
      <c r="J7" s="875">
        <v>1.040033181733286</v>
      </c>
      <c r="K7" s="874">
        <v>16886550.259999964</v>
      </c>
      <c r="L7" s="875">
        <v>1</v>
      </c>
      <c r="M7" s="875">
        <v>0.99562937428241027</v>
      </c>
      <c r="N7" s="874">
        <v>16960679.039999973</v>
      </c>
      <c r="O7" s="875">
        <v>1.0043898119425612</v>
      </c>
      <c r="P7" s="875">
        <v>1</v>
      </c>
      <c r="Q7" s="874">
        <v>17755719.249999955</v>
      </c>
      <c r="R7" s="875">
        <v>1.0514710806302952</v>
      </c>
      <c r="S7" s="875">
        <v>1.0468754940839906</v>
      </c>
      <c r="T7" s="874">
        <v>434248.8</v>
      </c>
      <c r="U7" s="875">
        <v>1</v>
      </c>
      <c r="V7" s="875">
        <v>0.28571428571428575</v>
      </c>
      <c r="W7" s="874">
        <v>1519870.7999999998</v>
      </c>
      <c r="X7" s="875">
        <v>3.4999999999999996</v>
      </c>
      <c r="Y7" s="875">
        <v>1</v>
      </c>
      <c r="Z7" s="874"/>
      <c r="AA7" s="875"/>
      <c r="AB7" s="876"/>
    </row>
    <row r="8" spans="1:28" ht="14.4" customHeight="1" thickBot="1" x14ac:dyDescent="0.35"/>
    <row r="9" spans="1:28" ht="14.4" customHeight="1" x14ac:dyDescent="0.3">
      <c r="A9" s="870" t="s">
        <v>558</v>
      </c>
      <c r="B9" s="871">
        <v>6060191.6699999999</v>
      </c>
      <c r="C9" s="872">
        <v>1</v>
      </c>
      <c r="D9" s="872">
        <v>1.0525034427627367</v>
      </c>
      <c r="E9" s="871">
        <v>5757882.9900000002</v>
      </c>
      <c r="F9" s="872">
        <v>0.95011565698548284</v>
      </c>
      <c r="G9" s="872">
        <v>1</v>
      </c>
      <c r="H9" s="871">
        <v>6005909.3399999999</v>
      </c>
      <c r="I9" s="872">
        <v>0.99104280310658888</v>
      </c>
      <c r="J9" s="873">
        <v>1.0430759621949177</v>
      </c>
    </row>
    <row r="10" spans="1:28" ht="14.4" customHeight="1" x14ac:dyDescent="0.3">
      <c r="A10" s="885" t="s">
        <v>1328</v>
      </c>
      <c r="B10" s="878">
        <v>8557</v>
      </c>
      <c r="C10" s="879">
        <v>1</v>
      </c>
      <c r="D10" s="879">
        <v>0.49461484260704847</v>
      </c>
      <c r="E10" s="878">
        <v>17300.330000000002</v>
      </c>
      <c r="F10" s="879">
        <v>2.0217751548439877</v>
      </c>
      <c r="G10" s="879">
        <v>1</v>
      </c>
      <c r="H10" s="878">
        <v>5569</v>
      </c>
      <c r="I10" s="879">
        <v>0.65081220053757161</v>
      </c>
      <c r="J10" s="880">
        <v>0.32190137413563785</v>
      </c>
    </row>
    <row r="11" spans="1:28" ht="14.4" customHeight="1" x14ac:dyDescent="0.3">
      <c r="A11" s="885" t="s">
        <v>1329</v>
      </c>
      <c r="B11" s="878">
        <v>6051634.6699999999</v>
      </c>
      <c r="C11" s="879">
        <v>1</v>
      </c>
      <c r="D11" s="879">
        <v>1.0541847454209465</v>
      </c>
      <c r="E11" s="878">
        <v>5740582.6600000001</v>
      </c>
      <c r="F11" s="879">
        <v>0.94860033247843101</v>
      </c>
      <c r="G11" s="879">
        <v>1</v>
      </c>
      <c r="H11" s="878">
        <v>6000340.3399999999</v>
      </c>
      <c r="I11" s="879">
        <v>0.99152388853638451</v>
      </c>
      <c r="J11" s="880">
        <v>1.0452493580155153</v>
      </c>
    </row>
    <row r="12" spans="1:28" ht="14.4" customHeight="1" x14ac:dyDescent="0.3">
      <c r="A12" s="881" t="s">
        <v>564</v>
      </c>
      <c r="B12" s="882">
        <v>18786565</v>
      </c>
      <c r="C12" s="883">
        <v>1</v>
      </c>
      <c r="D12" s="883">
        <v>1.001408731716618</v>
      </c>
      <c r="E12" s="882">
        <v>18760137</v>
      </c>
      <c r="F12" s="883">
        <v>0.99859325001670074</v>
      </c>
      <c r="G12" s="883">
        <v>1</v>
      </c>
      <c r="H12" s="882">
        <v>19493645</v>
      </c>
      <c r="I12" s="883">
        <v>1.0376375351215084</v>
      </c>
      <c r="J12" s="884">
        <v>1.0390992880275873</v>
      </c>
    </row>
    <row r="13" spans="1:28" ht="14.4" customHeight="1" thickBot="1" x14ac:dyDescent="0.35">
      <c r="A13" s="877" t="s">
        <v>1329</v>
      </c>
      <c r="B13" s="874">
        <v>18786565</v>
      </c>
      <c r="C13" s="875">
        <v>1</v>
      </c>
      <c r="D13" s="875">
        <v>1.001408731716618</v>
      </c>
      <c r="E13" s="874">
        <v>18760137</v>
      </c>
      <c r="F13" s="875">
        <v>0.99859325001670074</v>
      </c>
      <c r="G13" s="875">
        <v>1</v>
      </c>
      <c r="H13" s="874">
        <v>19493645</v>
      </c>
      <c r="I13" s="875">
        <v>1.0376375351215084</v>
      </c>
      <c r="J13" s="876">
        <v>1.0390992880275873</v>
      </c>
    </row>
    <row r="14" spans="1:28" ht="14.4" customHeight="1" x14ac:dyDescent="0.3">
      <c r="A14" s="804" t="s">
        <v>301</v>
      </c>
    </row>
    <row r="15" spans="1:28" ht="14.4" customHeight="1" x14ac:dyDescent="0.3">
      <c r="A15" s="805" t="s">
        <v>794</v>
      </c>
    </row>
    <row r="16" spans="1:28" ht="14.4" customHeight="1" x14ac:dyDescent="0.3">
      <c r="A16" s="804" t="s">
        <v>1330</v>
      </c>
    </row>
    <row r="17" spans="1:1" ht="14.4" customHeight="1" x14ac:dyDescent="0.3">
      <c r="A17" s="804" t="s">
        <v>1331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5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247" bestFit="1" customWidth="1"/>
    <col min="2" max="2" width="7.77734375" style="329" hidden="1" customWidth="1" outlineLevel="1"/>
    <col min="3" max="3" width="7.77734375" style="329" customWidth="1" collapsed="1"/>
    <col min="4" max="4" width="7.77734375" style="329" customWidth="1"/>
    <col min="5" max="5" width="7.77734375" style="215" hidden="1" customWidth="1" outlineLevel="1"/>
    <col min="6" max="6" width="7.77734375" style="215" customWidth="1" collapsed="1"/>
    <col min="7" max="7" width="7.77734375" style="215" customWidth="1"/>
    <col min="8" max="16384" width="8.88671875" style="247"/>
  </cols>
  <sheetData>
    <row r="1" spans="1:7" ht="18.600000000000001" customHeight="1" thickBot="1" x14ac:dyDescent="0.4">
      <c r="A1" s="622" t="s">
        <v>1337</v>
      </c>
      <c r="B1" s="512"/>
      <c r="C1" s="512"/>
      <c r="D1" s="512"/>
      <c r="E1" s="512"/>
      <c r="F1" s="512"/>
      <c r="G1" s="512"/>
    </row>
    <row r="2" spans="1:7" ht="14.4" customHeight="1" thickBot="1" x14ac:dyDescent="0.35">
      <c r="A2" s="371" t="s">
        <v>328</v>
      </c>
      <c r="B2" s="220"/>
      <c r="C2" s="220"/>
      <c r="D2" s="220"/>
      <c r="E2" s="220"/>
      <c r="F2" s="220"/>
      <c r="G2" s="220"/>
    </row>
    <row r="3" spans="1:7" ht="14.4" customHeight="1" thickBot="1" x14ac:dyDescent="0.35">
      <c r="A3" s="439" t="s">
        <v>158</v>
      </c>
      <c r="B3" s="403">
        <f t="shared" ref="B3:G3" si="0">SUBTOTAL(9,B6:B1048576)</f>
        <v>7103</v>
      </c>
      <c r="C3" s="404">
        <f t="shared" si="0"/>
        <v>7681</v>
      </c>
      <c r="D3" s="438">
        <f t="shared" si="0"/>
        <v>7842</v>
      </c>
      <c r="E3" s="346">
        <f t="shared" si="0"/>
        <v>24846756.670000002</v>
      </c>
      <c r="F3" s="344">
        <f t="shared" si="0"/>
        <v>24518019.989999998</v>
      </c>
      <c r="G3" s="405">
        <f t="shared" si="0"/>
        <v>25499554.340000004</v>
      </c>
    </row>
    <row r="4" spans="1:7" ht="14.4" customHeight="1" x14ac:dyDescent="0.3">
      <c r="A4" s="623" t="s">
        <v>166</v>
      </c>
      <c r="B4" s="628" t="s">
        <v>253</v>
      </c>
      <c r="C4" s="626"/>
      <c r="D4" s="629"/>
      <c r="E4" s="628" t="s">
        <v>122</v>
      </c>
      <c r="F4" s="626"/>
      <c r="G4" s="629"/>
    </row>
    <row r="5" spans="1:7" ht="14.4" customHeight="1" thickBot="1" x14ac:dyDescent="0.35">
      <c r="A5" s="865"/>
      <c r="B5" s="866">
        <v>2015</v>
      </c>
      <c r="C5" s="867">
        <v>2018</v>
      </c>
      <c r="D5" s="886">
        <v>2019</v>
      </c>
      <c r="E5" s="866">
        <v>2015</v>
      </c>
      <c r="F5" s="867">
        <v>2018</v>
      </c>
      <c r="G5" s="886">
        <v>2019</v>
      </c>
    </row>
    <row r="6" spans="1:7" ht="14.4" customHeight="1" x14ac:dyDescent="0.3">
      <c r="A6" s="856" t="s">
        <v>1328</v>
      </c>
      <c r="B6" s="225">
        <v>11</v>
      </c>
      <c r="C6" s="225">
        <v>26</v>
      </c>
      <c r="D6" s="225">
        <v>5</v>
      </c>
      <c r="E6" s="887">
        <v>8557</v>
      </c>
      <c r="F6" s="887">
        <v>17300.330000000002</v>
      </c>
      <c r="G6" s="888">
        <v>5569</v>
      </c>
    </row>
    <row r="7" spans="1:7" ht="14.4" customHeight="1" x14ac:dyDescent="0.3">
      <c r="A7" s="857" t="s">
        <v>796</v>
      </c>
      <c r="B7" s="849">
        <v>896</v>
      </c>
      <c r="C7" s="849">
        <v>1057</v>
      </c>
      <c r="D7" s="849">
        <v>582</v>
      </c>
      <c r="E7" s="889">
        <v>1509232.67</v>
      </c>
      <c r="F7" s="889">
        <v>1642247.6600000001</v>
      </c>
      <c r="G7" s="890">
        <v>1036492.32</v>
      </c>
    </row>
    <row r="8" spans="1:7" ht="14.4" customHeight="1" x14ac:dyDescent="0.3">
      <c r="A8" s="857" t="s">
        <v>797</v>
      </c>
      <c r="B8" s="849">
        <v>321</v>
      </c>
      <c r="C8" s="849">
        <v>310</v>
      </c>
      <c r="D8" s="849">
        <v>362</v>
      </c>
      <c r="E8" s="889">
        <v>4656747</v>
      </c>
      <c r="F8" s="889">
        <v>4497790</v>
      </c>
      <c r="G8" s="890">
        <v>5196522</v>
      </c>
    </row>
    <row r="9" spans="1:7" ht="14.4" customHeight="1" x14ac:dyDescent="0.3">
      <c r="A9" s="857" t="s">
        <v>798</v>
      </c>
      <c r="B9" s="849"/>
      <c r="C9" s="849">
        <v>372</v>
      </c>
      <c r="D9" s="849">
        <v>520</v>
      </c>
      <c r="E9" s="889"/>
      <c r="F9" s="889">
        <v>476218.66000000003</v>
      </c>
      <c r="G9" s="890">
        <v>1003553.0100000001</v>
      </c>
    </row>
    <row r="10" spans="1:7" ht="14.4" customHeight="1" x14ac:dyDescent="0.3">
      <c r="A10" s="857" t="s">
        <v>799</v>
      </c>
      <c r="B10" s="849">
        <v>367</v>
      </c>
      <c r="C10" s="849">
        <v>385</v>
      </c>
      <c r="D10" s="849">
        <v>456</v>
      </c>
      <c r="E10" s="889">
        <v>5237249</v>
      </c>
      <c r="F10" s="889">
        <v>5470189</v>
      </c>
      <c r="G10" s="890">
        <v>6618840</v>
      </c>
    </row>
    <row r="11" spans="1:7" ht="14.4" customHeight="1" x14ac:dyDescent="0.3">
      <c r="A11" s="857" t="s">
        <v>1332</v>
      </c>
      <c r="B11" s="849">
        <v>41</v>
      </c>
      <c r="C11" s="849">
        <v>18</v>
      </c>
      <c r="D11" s="849">
        <v>34</v>
      </c>
      <c r="E11" s="889">
        <v>594787</v>
      </c>
      <c r="F11" s="889">
        <v>261162</v>
      </c>
      <c r="G11" s="890">
        <v>493510</v>
      </c>
    </row>
    <row r="12" spans="1:7" ht="14.4" customHeight="1" x14ac:dyDescent="0.3">
      <c r="A12" s="857" t="s">
        <v>800</v>
      </c>
      <c r="B12" s="849">
        <v>1141</v>
      </c>
      <c r="C12" s="849">
        <v>984</v>
      </c>
      <c r="D12" s="849">
        <v>938</v>
      </c>
      <c r="E12" s="889">
        <v>1660030.3399999999</v>
      </c>
      <c r="F12" s="889">
        <v>1285726.6800000002</v>
      </c>
      <c r="G12" s="890">
        <v>1395688.3399999999</v>
      </c>
    </row>
    <row r="13" spans="1:7" ht="14.4" customHeight="1" x14ac:dyDescent="0.3">
      <c r="A13" s="857" t="s">
        <v>801</v>
      </c>
      <c r="B13" s="849"/>
      <c r="C13" s="849">
        <v>65</v>
      </c>
      <c r="D13" s="849">
        <v>51</v>
      </c>
      <c r="E13" s="889"/>
      <c r="F13" s="889">
        <v>625869</v>
      </c>
      <c r="G13" s="890">
        <v>548556</v>
      </c>
    </row>
    <row r="14" spans="1:7" ht="14.4" customHeight="1" x14ac:dyDescent="0.3">
      <c r="A14" s="857" t="s">
        <v>802</v>
      </c>
      <c r="B14" s="849">
        <v>1343</v>
      </c>
      <c r="C14" s="849">
        <v>1420</v>
      </c>
      <c r="D14" s="849">
        <v>1234</v>
      </c>
      <c r="E14" s="889">
        <v>1558198</v>
      </c>
      <c r="F14" s="889">
        <v>1685959</v>
      </c>
      <c r="G14" s="890">
        <v>1448600</v>
      </c>
    </row>
    <row r="15" spans="1:7" ht="14.4" customHeight="1" x14ac:dyDescent="0.3">
      <c r="A15" s="857" t="s">
        <v>1333</v>
      </c>
      <c r="B15" s="849">
        <v>1</v>
      </c>
      <c r="C15" s="849"/>
      <c r="D15" s="849"/>
      <c r="E15" s="889">
        <v>14507</v>
      </c>
      <c r="F15" s="889"/>
      <c r="G15" s="890"/>
    </row>
    <row r="16" spans="1:7" ht="14.4" customHeight="1" x14ac:dyDescent="0.3">
      <c r="A16" s="857" t="s">
        <v>803</v>
      </c>
      <c r="B16" s="849">
        <v>168</v>
      </c>
      <c r="C16" s="849">
        <v>150</v>
      </c>
      <c r="D16" s="849">
        <v>111</v>
      </c>
      <c r="E16" s="889">
        <v>438563</v>
      </c>
      <c r="F16" s="889">
        <v>723667.34</v>
      </c>
      <c r="G16" s="890">
        <v>245035.66999999998</v>
      </c>
    </row>
    <row r="17" spans="1:7" ht="14.4" customHeight="1" x14ac:dyDescent="0.3">
      <c r="A17" s="857" t="s">
        <v>804</v>
      </c>
      <c r="B17" s="849">
        <v>797</v>
      </c>
      <c r="C17" s="849">
        <v>672</v>
      </c>
      <c r="D17" s="849">
        <v>1459</v>
      </c>
      <c r="E17" s="889">
        <v>986533.99</v>
      </c>
      <c r="F17" s="889">
        <v>817841.98999999987</v>
      </c>
      <c r="G17" s="890">
        <v>2351952</v>
      </c>
    </row>
    <row r="18" spans="1:7" ht="14.4" customHeight="1" x14ac:dyDescent="0.3">
      <c r="A18" s="857" t="s">
        <v>1334</v>
      </c>
      <c r="B18" s="849">
        <v>248</v>
      </c>
      <c r="C18" s="849">
        <v>255</v>
      </c>
      <c r="D18" s="849"/>
      <c r="E18" s="889">
        <v>3597736</v>
      </c>
      <c r="F18" s="889">
        <v>3699795</v>
      </c>
      <c r="G18" s="890"/>
    </row>
    <row r="19" spans="1:7" ht="14.4" customHeight="1" x14ac:dyDescent="0.3">
      <c r="A19" s="857" t="s">
        <v>1335</v>
      </c>
      <c r="B19" s="849">
        <v>1</v>
      </c>
      <c r="C19" s="849"/>
      <c r="D19" s="849"/>
      <c r="E19" s="889">
        <v>14507</v>
      </c>
      <c r="F19" s="889"/>
      <c r="G19" s="890"/>
    </row>
    <row r="20" spans="1:7" ht="14.4" customHeight="1" x14ac:dyDescent="0.3">
      <c r="A20" s="857" t="s">
        <v>1336</v>
      </c>
      <c r="B20" s="849">
        <v>411</v>
      </c>
      <c r="C20" s="849">
        <v>652</v>
      </c>
      <c r="D20" s="849">
        <v>485</v>
      </c>
      <c r="E20" s="889">
        <v>1955754</v>
      </c>
      <c r="F20" s="889">
        <v>1678889</v>
      </c>
      <c r="G20" s="890">
        <v>1786137</v>
      </c>
    </row>
    <row r="21" spans="1:7" ht="14.4" customHeight="1" x14ac:dyDescent="0.3">
      <c r="A21" s="857" t="s">
        <v>805</v>
      </c>
      <c r="B21" s="849">
        <v>365</v>
      </c>
      <c r="C21" s="849">
        <v>528</v>
      </c>
      <c r="D21" s="849">
        <v>836</v>
      </c>
      <c r="E21" s="889">
        <v>736138.34000000008</v>
      </c>
      <c r="F21" s="889">
        <v>688031.66999999993</v>
      </c>
      <c r="G21" s="890">
        <v>2227020.67</v>
      </c>
    </row>
    <row r="22" spans="1:7" ht="14.4" customHeight="1" thickBot="1" x14ac:dyDescent="0.35">
      <c r="A22" s="893" t="s">
        <v>806</v>
      </c>
      <c r="B22" s="851">
        <v>992</v>
      </c>
      <c r="C22" s="851">
        <v>787</v>
      </c>
      <c r="D22" s="851">
        <v>769</v>
      </c>
      <c r="E22" s="891">
        <v>1878216.33</v>
      </c>
      <c r="F22" s="891">
        <v>947332.66</v>
      </c>
      <c r="G22" s="892">
        <v>1142078.33</v>
      </c>
    </row>
    <row r="23" spans="1:7" ht="14.4" customHeight="1" x14ac:dyDescent="0.3">
      <c r="A23" s="804" t="s">
        <v>301</v>
      </c>
    </row>
    <row r="24" spans="1:7" ht="14.4" customHeight="1" x14ac:dyDescent="0.3">
      <c r="A24" s="805" t="s">
        <v>794</v>
      </c>
    </row>
    <row r="25" spans="1:7" ht="14.4" customHeight="1" x14ac:dyDescent="0.3">
      <c r="A25" s="804" t="s">
        <v>1330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83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.109375" style="247" bestFit="1" customWidth="1"/>
    <col min="5" max="5" width="8" style="247" customWidth="1"/>
    <col min="6" max="6" width="50.88671875" style="247" bestFit="1" customWidth="1" collapsed="1"/>
    <col min="7" max="8" width="11.109375" style="329" hidden="1" customWidth="1" outlineLevel="1"/>
    <col min="9" max="10" width="9.33203125" style="247" hidden="1" customWidth="1"/>
    <col min="11" max="12" width="11.109375" style="329" customWidth="1"/>
    <col min="13" max="14" width="9.33203125" style="247" hidden="1" customWidth="1"/>
    <col min="15" max="16" width="11.109375" style="329" customWidth="1"/>
    <col min="17" max="17" width="11.109375" style="332" customWidth="1"/>
    <col min="18" max="18" width="11.109375" style="329" customWidth="1"/>
    <col min="19" max="16384" width="8.88671875" style="247"/>
  </cols>
  <sheetData>
    <row r="1" spans="1:18" ht="18.600000000000001" customHeight="1" thickBot="1" x14ac:dyDescent="0.4">
      <c r="A1" s="512" t="s">
        <v>1496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</row>
    <row r="2" spans="1:18" ht="14.4" customHeight="1" thickBot="1" x14ac:dyDescent="0.35">
      <c r="A2" s="371" t="s">
        <v>328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" customHeight="1" thickBot="1" x14ac:dyDescent="0.35">
      <c r="F3" s="112" t="s">
        <v>158</v>
      </c>
      <c r="G3" s="207">
        <f t="shared" ref="G3:P3" si="0">SUBTOTAL(9,G6:G1048576)</f>
        <v>1080405.06</v>
      </c>
      <c r="H3" s="208">
        <f t="shared" si="0"/>
        <v>42167555.729999997</v>
      </c>
      <c r="I3" s="78"/>
      <c r="J3" s="78"/>
      <c r="K3" s="208">
        <f t="shared" si="0"/>
        <v>1034769.44</v>
      </c>
      <c r="L3" s="208">
        <f t="shared" si="0"/>
        <v>42998569.829999991</v>
      </c>
      <c r="M3" s="78"/>
      <c r="N3" s="78"/>
      <c r="O3" s="208">
        <f t="shared" si="0"/>
        <v>1073723.75</v>
      </c>
      <c r="P3" s="208">
        <f t="shared" si="0"/>
        <v>43255273.589999996</v>
      </c>
      <c r="Q3" s="79">
        <f>IF(L3=0,0,P3/L3)</f>
        <v>1.0059700534463103</v>
      </c>
      <c r="R3" s="209">
        <f>IF(O3=0,0,P3/O3)</f>
        <v>40.285290876726904</v>
      </c>
    </row>
    <row r="4" spans="1:18" ht="14.4" customHeight="1" x14ac:dyDescent="0.3">
      <c r="A4" s="630" t="s">
        <v>261</v>
      </c>
      <c r="B4" s="630" t="s">
        <v>118</v>
      </c>
      <c r="C4" s="638" t="s">
        <v>0</v>
      </c>
      <c r="D4" s="632" t="s">
        <v>119</v>
      </c>
      <c r="E4" s="637" t="s">
        <v>89</v>
      </c>
      <c r="F4" s="633" t="s">
        <v>80</v>
      </c>
      <c r="G4" s="634">
        <v>2015</v>
      </c>
      <c r="H4" s="635"/>
      <c r="I4" s="206"/>
      <c r="J4" s="206"/>
      <c r="K4" s="634">
        <v>2018</v>
      </c>
      <c r="L4" s="635"/>
      <c r="M4" s="206"/>
      <c r="N4" s="206"/>
      <c r="O4" s="634">
        <v>2019</v>
      </c>
      <c r="P4" s="635"/>
      <c r="Q4" s="636" t="s">
        <v>2</v>
      </c>
      <c r="R4" s="631" t="s">
        <v>121</v>
      </c>
    </row>
    <row r="5" spans="1:18" ht="14.4" customHeight="1" thickBot="1" x14ac:dyDescent="0.35">
      <c r="A5" s="894"/>
      <c r="B5" s="894"/>
      <c r="C5" s="895"/>
      <c r="D5" s="896"/>
      <c r="E5" s="897"/>
      <c r="F5" s="898"/>
      <c r="G5" s="899" t="s">
        <v>90</v>
      </c>
      <c r="H5" s="900" t="s">
        <v>14</v>
      </c>
      <c r="I5" s="901"/>
      <c r="J5" s="901"/>
      <c r="K5" s="899" t="s">
        <v>90</v>
      </c>
      <c r="L5" s="900" t="s">
        <v>14</v>
      </c>
      <c r="M5" s="901"/>
      <c r="N5" s="901"/>
      <c r="O5" s="899" t="s">
        <v>90</v>
      </c>
      <c r="P5" s="900" t="s">
        <v>14</v>
      </c>
      <c r="Q5" s="902"/>
      <c r="R5" s="903"/>
    </row>
    <row r="6" spans="1:18" ht="14.4" customHeight="1" x14ac:dyDescent="0.3">
      <c r="A6" s="824" t="s">
        <v>1338</v>
      </c>
      <c r="B6" s="825" t="s">
        <v>1339</v>
      </c>
      <c r="C6" s="825" t="s">
        <v>558</v>
      </c>
      <c r="D6" s="825" t="s">
        <v>1340</v>
      </c>
      <c r="E6" s="825" t="s">
        <v>1341</v>
      </c>
      <c r="F6" s="825" t="s">
        <v>1342</v>
      </c>
      <c r="G6" s="225">
        <v>1320</v>
      </c>
      <c r="H6" s="225">
        <v>30003.600000000002</v>
      </c>
      <c r="I6" s="825">
        <v>0.92112437371058065</v>
      </c>
      <c r="J6" s="825">
        <v>22.73</v>
      </c>
      <c r="K6" s="225">
        <v>1404</v>
      </c>
      <c r="L6" s="225">
        <v>32572.800000000003</v>
      </c>
      <c r="M6" s="825">
        <v>1</v>
      </c>
      <c r="N6" s="825">
        <v>23.200000000000003</v>
      </c>
      <c r="O6" s="225">
        <v>1582</v>
      </c>
      <c r="P6" s="225">
        <v>41796.44</v>
      </c>
      <c r="Q6" s="830">
        <v>1.2831700068769034</v>
      </c>
      <c r="R6" s="848">
        <v>26.42</v>
      </c>
    </row>
    <row r="7" spans="1:18" ht="14.4" customHeight="1" x14ac:dyDescent="0.3">
      <c r="A7" s="831" t="s">
        <v>1338</v>
      </c>
      <c r="B7" s="832" t="s">
        <v>1339</v>
      </c>
      <c r="C7" s="832" t="s">
        <v>558</v>
      </c>
      <c r="D7" s="832" t="s">
        <v>1340</v>
      </c>
      <c r="E7" s="832" t="s">
        <v>1343</v>
      </c>
      <c r="F7" s="832" t="s">
        <v>1344</v>
      </c>
      <c r="G7" s="849">
        <v>6747</v>
      </c>
      <c r="H7" s="849">
        <v>17474.730000000003</v>
      </c>
      <c r="I7" s="832">
        <v>0.91491978424837228</v>
      </c>
      <c r="J7" s="832">
        <v>2.5900000000000003</v>
      </c>
      <c r="K7" s="849">
        <v>7403</v>
      </c>
      <c r="L7" s="849">
        <v>19099.739999999998</v>
      </c>
      <c r="M7" s="832">
        <v>1</v>
      </c>
      <c r="N7" s="832">
        <v>2.5799999999999996</v>
      </c>
      <c r="O7" s="849">
        <v>12296</v>
      </c>
      <c r="P7" s="849">
        <v>32707.359999999997</v>
      </c>
      <c r="Q7" s="837">
        <v>1.7124505359758824</v>
      </c>
      <c r="R7" s="850">
        <v>2.6599999999999997</v>
      </c>
    </row>
    <row r="8" spans="1:18" ht="14.4" customHeight="1" x14ac:dyDescent="0.3">
      <c r="A8" s="831" t="s">
        <v>1338</v>
      </c>
      <c r="B8" s="832" t="s">
        <v>1339</v>
      </c>
      <c r="C8" s="832" t="s">
        <v>558</v>
      </c>
      <c r="D8" s="832" t="s">
        <v>1340</v>
      </c>
      <c r="E8" s="832" t="s">
        <v>1345</v>
      </c>
      <c r="F8" s="832" t="s">
        <v>1346</v>
      </c>
      <c r="G8" s="849">
        <v>22908</v>
      </c>
      <c r="H8" s="849">
        <v>156908.29999999993</v>
      </c>
      <c r="I8" s="832">
        <v>0.92041878305838487</v>
      </c>
      <c r="J8" s="832">
        <v>6.8494979919678682</v>
      </c>
      <c r="K8" s="849">
        <v>23710</v>
      </c>
      <c r="L8" s="849">
        <v>170474.90000000008</v>
      </c>
      <c r="M8" s="832">
        <v>1</v>
      </c>
      <c r="N8" s="832">
        <v>7.1900000000000031</v>
      </c>
      <c r="O8" s="849">
        <v>17365.5</v>
      </c>
      <c r="P8" s="849">
        <v>127636.41999999997</v>
      </c>
      <c r="Q8" s="837">
        <v>0.74871092459945665</v>
      </c>
      <c r="R8" s="850">
        <v>7.349999712072786</v>
      </c>
    </row>
    <row r="9" spans="1:18" ht="14.4" customHeight="1" x14ac:dyDescent="0.3">
      <c r="A9" s="831" t="s">
        <v>1338</v>
      </c>
      <c r="B9" s="832" t="s">
        <v>1339</v>
      </c>
      <c r="C9" s="832" t="s">
        <v>558</v>
      </c>
      <c r="D9" s="832" t="s">
        <v>1340</v>
      </c>
      <c r="E9" s="832" t="s">
        <v>1347</v>
      </c>
      <c r="F9" s="832" t="s">
        <v>1348</v>
      </c>
      <c r="G9" s="849">
        <v>1</v>
      </c>
      <c r="H9" s="849">
        <v>10.199999999999999</v>
      </c>
      <c r="I9" s="832">
        <v>1.0139165009940356</v>
      </c>
      <c r="J9" s="832">
        <v>10.199999999999999</v>
      </c>
      <c r="K9" s="849">
        <v>1</v>
      </c>
      <c r="L9" s="849">
        <v>10.06</v>
      </c>
      <c r="M9" s="832">
        <v>1</v>
      </c>
      <c r="N9" s="832">
        <v>10.06</v>
      </c>
      <c r="O9" s="849">
        <v>0</v>
      </c>
      <c r="P9" s="849">
        <v>0</v>
      </c>
      <c r="Q9" s="837">
        <v>0</v>
      </c>
      <c r="R9" s="850"/>
    </row>
    <row r="10" spans="1:18" ht="14.4" customHeight="1" x14ac:dyDescent="0.3">
      <c r="A10" s="831" t="s">
        <v>1338</v>
      </c>
      <c r="B10" s="832" t="s">
        <v>1339</v>
      </c>
      <c r="C10" s="832" t="s">
        <v>558</v>
      </c>
      <c r="D10" s="832" t="s">
        <v>1340</v>
      </c>
      <c r="E10" s="832" t="s">
        <v>1349</v>
      </c>
      <c r="F10" s="832" t="s">
        <v>1350</v>
      </c>
      <c r="G10" s="849">
        <v>252023</v>
      </c>
      <c r="H10" s="849">
        <v>1333201.6699999997</v>
      </c>
      <c r="I10" s="832">
        <v>1.0452988207018084</v>
      </c>
      <c r="J10" s="832">
        <v>5.2899999999999991</v>
      </c>
      <c r="K10" s="849">
        <v>239292</v>
      </c>
      <c r="L10" s="849">
        <v>1275426.3599999996</v>
      </c>
      <c r="M10" s="832">
        <v>1</v>
      </c>
      <c r="N10" s="832">
        <v>5.3299999999999983</v>
      </c>
      <c r="O10" s="849">
        <v>293877</v>
      </c>
      <c r="P10" s="849">
        <v>1578119.4900000009</v>
      </c>
      <c r="Q10" s="837">
        <v>1.2373270143170016</v>
      </c>
      <c r="R10" s="850">
        <v>5.3700000000000028</v>
      </c>
    </row>
    <row r="11" spans="1:18" ht="14.4" customHeight="1" x14ac:dyDescent="0.3">
      <c r="A11" s="831" t="s">
        <v>1338</v>
      </c>
      <c r="B11" s="832" t="s">
        <v>1339</v>
      </c>
      <c r="C11" s="832" t="s">
        <v>558</v>
      </c>
      <c r="D11" s="832" t="s">
        <v>1340</v>
      </c>
      <c r="E11" s="832" t="s">
        <v>1351</v>
      </c>
      <c r="F11" s="832" t="s">
        <v>1352</v>
      </c>
      <c r="G11" s="849">
        <v>3378.1</v>
      </c>
      <c r="H11" s="849">
        <v>30875.83</v>
      </c>
      <c r="I11" s="832">
        <v>0.99370482787564018</v>
      </c>
      <c r="J11" s="832">
        <v>9.1399988159024304</v>
      </c>
      <c r="K11" s="849">
        <v>3399.5</v>
      </c>
      <c r="L11" s="849">
        <v>31071.43</v>
      </c>
      <c r="M11" s="832">
        <v>1</v>
      </c>
      <c r="N11" s="832">
        <v>9.14</v>
      </c>
      <c r="O11" s="849">
        <v>2971.7</v>
      </c>
      <c r="P11" s="849">
        <v>27815.1</v>
      </c>
      <c r="Q11" s="837">
        <v>0.89519857953109971</v>
      </c>
      <c r="R11" s="850">
        <v>9.359995961907325</v>
      </c>
    </row>
    <row r="12" spans="1:18" ht="14.4" customHeight="1" x14ac:dyDescent="0.3">
      <c r="A12" s="831" t="s">
        <v>1338</v>
      </c>
      <c r="B12" s="832" t="s">
        <v>1339</v>
      </c>
      <c r="C12" s="832" t="s">
        <v>558</v>
      </c>
      <c r="D12" s="832" t="s">
        <v>1340</v>
      </c>
      <c r="E12" s="832" t="s">
        <v>1353</v>
      </c>
      <c r="F12" s="832" t="s">
        <v>1354</v>
      </c>
      <c r="G12" s="849">
        <v>2030</v>
      </c>
      <c r="H12" s="849">
        <v>18635.399999999998</v>
      </c>
      <c r="I12" s="832">
        <v>0.58755426917510856</v>
      </c>
      <c r="J12" s="832">
        <v>9.18</v>
      </c>
      <c r="K12" s="849">
        <v>3455</v>
      </c>
      <c r="L12" s="849">
        <v>31716.899999999994</v>
      </c>
      <c r="M12" s="832">
        <v>1</v>
      </c>
      <c r="N12" s="832">
        <v>9.1799999999999979</v>
      </c>
      <c r="O12" s="849">
        <v>2853</v>
      </c>
      <c r="P12" s="849">
        <v>26818.199999999997</v>
      </c>
      <c r="Q12" s="837">
        <v>0.84554921824011808</v>
      </c>
      <c r="R12" s="850">
        <v>9.3999999999999986</v>
      </c>
    </row>
    <row r="13" spans="1:18" ht="14.4" customHeight="1" x14ac:dyDescent="0.3">
      <c r="A13" s="831" t="s">
        <v>1338</v>
      </c>
      <c r="B13" s="832" t="s">
        <v>1339</v>
      </c>
      <c r="C13" s="832" t="s">
        <v>558</v>
      </c>
      <c r="D13" s="832" t="s">
        <v>1340</v>
      </c>
      <c r="E13" s="832" t="s">
        <v>1355</v>
      </c>
      <c r="F13" s="832" t="s">
        <v>1356</v>
      </c>
      <c r="G13" s="849">
        <v>5578</v>
      </c>
      <c r="H13" s="849">
        <v>57062.939999999981</v>
      </c>
      <c r="I13" s="832">
        <v>1.1575494565214079</v>
      </c>
      <c r="J13" s="832">
        <v>10.229999999999997</v>
      </c>
      <c r="K13" s="849">
        <v>4876</v>
      </c>
      <c r="L13" s="849">
        <v>49296.33</v>
      </c>
      <c r="M13" s="832">
        <v>1</v>
      </c>
      <c r="N13" s="832">
        <v>10.109993847415915</v>
      </c>
      <c r="O13" s="849">
        <v>7190</v>
      </c>
      <c r="P13" s="849">
        <v>74056.999999999985</v>
      </c>
      <c r="Q13" s="837">
        <v>1.5022822185748916</v>
      </c>
      <c r="R13" s="850">
        <v>10.299999999999997</v>
      </c>
    </row>
    <row r="14" spans="1:18" ht="14.4" customHeight="1" x14ac:dyDescent="0.3">
      <c r="A14" s="831" t="s">
        <v>1338</v>
      </c>
      <c r="B14" s="832" t="s">
        <v>1339</v>
      </c>
      <c r="C14" s="832" t="s">
        <v>558</v>
      </c>
      <c r="D14" s="832" t="s">
        <v>1340</v>
      </c>
      <c r="E14" s="832" t="s">
        <v>1357</v>
      </c>
      <c r="F14" s="832" t="s">
        <v>1358</v>
      </c>
      <c r="G14" s="849">
        <v>1400</v>
      </c>
      <c r="H14" s="849">
        <v>36680</v>
      </c>
      <c r="I14" s="832"/>
      <c r="J14" s="832">
        <v>26.2</v>
      </c>
      <c r="K14" s="849"/>
      <c r="L14" s="849"/>
      <c r="M14" s="832"/>
      <c r="N14" s="832"/>
      <c r="O14" s="849"/>
      <c r="P14" s="849"/>
      <c r="Q14" s="837"/>
      <c r="R14" s="850"/>
    </row>
    <row r="15" spans="1:18" ht="14.4" customHeight="1" x14ac:dyDescent="0.3">
      <c r="A15" s="831" t="s">
        <v>1338</v>
      </c>
      <c r="B15" s="832" t="s">
        <v>1339</v>
      </c>
      <c r="C15" s="832" t="s">
        <v>558</v>
      </c>
      <c r="D15" s="832" t="s">
        <v>1340</v>
      </c>
      <c r="E15" s="832" t="s">
        <v>1359</v>
      </c>
      <c r="F15" s="832" t="s">
        <v>1360</v>
      </c>
      <c r="G15" s="849">
        <v>0.60000000000000009</v>
      </c>
      <c r="H15" s="849">
        <v>20.669999999999998</v>
      </c>
      <c r="I15" s="832">
        <v>6.5198877077879067E-2</v>
      </c>
      <c r="J15" s="832">
        <v>34.449999999999989</v>
      </c>
      <c r="K15" s="849">
        <v>7</v>
      </c>
      <c r="L15" s="849">
        <v>317.02999999999997</v>
      </c>
      <c r="M15" s="832">
        <v>1</v>
      </c>
      <c r="N15" s="832">
        <v>45.29</v>
      </c>
      <c r="O15" s="849">
        <v>7.72</v>
      </c>
      <c r="P15" s="849">
        <v>76.820000000000007</v>
      </c>
      <c r="Q15" s="837">
        <v>0.24231145317477845</v>
      </c>
      <c r="R15" s="850">
        <v>9.9507772020725405</v>
      </c>
    </row>
    <row r="16" spans="1:18" ht="14.4" customHeight="1" x14ac:dyDescent="0.3">
      <c r="A16" s="831" t="s">
        <v>1338</v>
      </c>
      <c r="B16" s="832" t="s">
        <v>1339</v>
      </c>
      <c r="C16" s="832" t="s">
        <v>558</v>
      </c>
      <c r="D16" s="832" t="s">
        <v>1340</v>
      </c>
      <c r="E16" s="832" t="s">
        <v>1361</v>
      </c>
      <c r="F16" s="832" t="s">
        <v>1362</v>
      </c>
      <c r="G16" s="849">
        <v>10386</v>
      </c>
      <c r="H16" s="849">
        <v>212185.98</v>
      </c>
      <c r="I16" s="832">
        <v>1.011803790557082</v>
      </c>
      <c r="J16" s="832">
        <v>20.43</v>
      </c>
      <c r="K16" s="849">
        <v>10034</v>
      </c>
      <c r="L16" s="849">
        <v>209710.6</v>
      </c>
      <c r="M16" s="832">
        <v>1</v>
      </c>
      <c r="N16" s="832">
        <v>20.900000000000002</v>
      </c>
      <c r="O16" s="849">
        <v>9910</v>
      </c>
      <c r="P16" s="849">
        <v>198695.5</v>
      </c>
      <c r="Q16" s="837">
        <v>0.94747475807136117</v>
      </c>
      <c r="R16" s="850">
        <v>20.05</v>
      </c>
    </row>
    <row r="17" spans="1:18" ht="14.4" customHeight="1" x14ac:dyDescent="0.3">
      <c r="A17" s="831" t="s">
        <v>1338</v>
      </c>
      <c r="B17" s="832" t="s">
        <v>1339</v>
      </c>
      <c r="C17" s="832" t="s">
        <v>558</v>
      </c>
      <c r="D17" s="832" t="s">
        <v>1340</v>
      </c>
      <c r="E17" s="832" t="s">
        <v>1363</v>
      </c>
      <c r="F17" s="832" t="s">
        <v>1364</v>
      </c>
      <c r="G17" s="849">
        <v>5.7</v>
      </c>
      <c r="H17" s="849">
        <v>8513.58</v>
      </c>
      <c r="I17" s="832"/>
      <c r="J17" s="832">
        <v>1493.6105263157895</v>
      </c>
      <c r="K17" s="849"/>
      <c r="L17" s="849"/>
      <c r="M17" s="832"/>
      <c r="N17" s="832"/>
      <c r="O17" s="849">
        <v>20.48</v>
      </c>
      <c r="P17" s="849">
        <v>33376</v>
      </c>
      <c r="Q17" s="837"/>
      <c r="R17" s="850">
        <v>1629.6875</v>
      </c>
    </row>
    <row r="18" spans="1:18" ht="14.4" customHeight="1" x14ac:dyDescent="0.3">
      <c r="A18" s="831" t="s">
        <v>1338</v>
      </c>
      <c r="B18" s="832" t="s">
        <v>1339</v>
      </c>
      <c r="C18" s="832" t="s">
        <v>558</v>
      </c>
      <c r="D18" s="832" t="s">
        <v>1340</v>
      </c>
      <c r="E18" s="832" t="s">
        <v>1365</v>
      </c>
      <c r="F18" s="832" t="s">
        <v>1366</v>
      </c>
      <c r="G18" s="849">
        <v>80</v>
      </c>
      <c r="H18" s="849">
        <v>158931.99999999983</v>
      </c>
      <c r="I18" s="832">
        <v>0.99206439617258624</v>
      </c>
      <c r="J18" s="832">
        <v>1986.6499999999978</v>
      </c>
      <c r="K18" s="849">
        <v>79</v>
      </c>
      <c r="L18" s="849">
        <v>160203.31000000017</v>
      </c>
      <c r="M18" s="832">
        <v>1</v>
      </c>
      <c r="N18" s="832">
        <v>2027.8900000000021</v>
      </c>
      <c r="O18" s="849">
        <v>77</v>
      </c>
      <c r="P18" s="849">
        <v>139969.82999999987</v>
      </c>
      <c r="Q18" s="837">
        <v>0.87370123626034768</v>
      </c>
      <c r="R18" s="850">
        <v>1817.7899999999984</v>
      </c>
    </row>
    <row r="19" spans="1:18" ht="14.4" customHeight="1" x14ac:dyDescent="0.3">
      <c r="A19" s="831" t="s">
        <v>1338</v>
      </c>
      <c r="B19" s="832" t="s">
        <v>1339</v>
      </c>
      <c r="C19" s="832" t="s">
        <v>558</v>
      </c>
      <c r="D19" s="832" t="s">
        <v>1340</v>
      </c>
      <c r="E19" s="832" t="s">
        <v>1367</v>
      </c>
      <c r="F19" s="832" t="s">
        <v>1368</v>
      </c>
      <c r="G19" s="849">
        <v>535</v>
      </c>
      <c r="H19" s="849">
        <v>132080.54999999999</v>
      </c>
      <c r="I19" s="832">
        <v>0.28318744495148868</v>
      </c>
      <c r="J19" s="832">
        <v>246.87953271028036</v>
      </c>
      <c r="K19" s="849">
        <v>2360</v>
      </c>
      <c r="L19" s="849">
        <v>466406.8</v>
      </c>
      <c r="M19" s="832">
        <v>1</v>
      </c>
      <c r="N19" s="832">
        <v>197.63</v>
      </c>
      <c r="O19" s="849">
        <v>800</v>
      </c>
      <c r="P19" s="849">
        <v>153480</v>
      </c>
      <c r="Q19" s="837">
        <v>0.32906895868585107</v>
      </c>
      <c r="R19" s="850">
        <v>191.85</v>
      </c>
    </row>
    <row r="20" spans="1:18" ht="14.4" customHeight="1" x14ac:dyDescent="0.3">
      <c r="A20" s="831" t="s">
        <v>1338</v>
      </c>
      <c r="B20" s="832" t="s">
        <v>1339</v>
      </c>
      <c r="C20" s="832" t="s">
        <v>558</v>
      </c>
      <c r="D20" s="832" t="s">
        <v>1340</v>
      </c>
      <c r="E20" s="832" t="s">
        <v>1369</v>
      </c>
      <c r="F20" s="832" t="s">
        <v>1370</v>
      </c>
      <c r="G20" s="849">
        <v>398423</v>
      </c>
      <c r="H20" s="849">
        <v>1502054.71</v>
      </c>
      <c r="I20" s="832">
        <v>1.0938522825233059</v>
      </c>
      <c r="J20" s="832">
        <v>3.77</v>
      </c>
      <c r="K20" s="849">
        <v>366181</v>
      </c>
      <c r="L20" s="849">
        <v>1373178.75</v>
      </c>
      <c r="M20" s="832">
        <v>1</v>
      </c>
      <c r="N20" s="832">
        <v>3.75</v>
      </c>
      <c r="O20" s="849">
        <v>315694</v>
      </c>
      <c r="P20" s="849">
        <v>1218578.8400000001</v>
      </c>
      <c r="Q20" s="837">
        <v>0.88741457730830753</v>
      </c>
      <c r="R20" s="850">
        <v>3.8600000000000003</v>
      </c>
    </row>
    <row r="21" spans="1:18" ht="14.4" customHeight="1" x14ac:dyDescent="0.3">
      <c r="A21" s="831" t="s">
        <v>1338</v>
      </c>
      <c r="B21" s="832" t="s">
        <v>1339</v>
      </c>
      <c r="C21" s="832" t="s">
        <v>558</v>
      </c>
      <c r="D21" s="832" t="s">
        <v>1340</v>
      </c>
      <c r="E21" s="832" t="s">
        <v>1371</v>
      </c>
      <c r="F21" s="832" t="s">
        <v>1372</v>
      </c>
      <c r="G21" s="849">
        <v>700</v>
      </c>
      <c r="H21" s="849">
        <v>5383</v>
      </c>
      <c r="I21" s="832"/>
      <c r="J21" s="832">
        <v>7.69</v>
      </c>
      <c r="K21" s="849"/>
      <c r="L21" s="849"/>
      <c r="M21" s="832"/>
      <c r="N21" s="832"/>
      <c r="O21" s="849"/>
      <c r="P21" s="849"/>
      <c r="Q21" s="837"/>
      <c r="R21" s="850"/>
    </row>
    <row r="22" spans="1:18" ht="14.4" customHeight="1" x14ac:dyDescent="0.3">
      <c r="A22" s="831" t="s">
        <v>1338</v>
      </c>
      <c r="B22" s="832" t="s">
        <v>1339</v>
      </c>
      <c r="C22" s="832" t="s">
        <v>558</v>
      </c>
      <c r="D22" s="832" t="s">
        <v>1340</v>
      </c>
      <c r="E22" s="832" t="s">
        <v>1373</v>
      </c>
      <c r="F22" s="832" t="s">
        <v>1374</v>
      </c>
      <c r="G22" s="849">
        <v>1223</v>
      </c>
      <c r="H22" s="849">
        <v>194457</v>
      </c>
      <c r="I22" s="832">
        <v>1.0660685421487879</v>
      </c>
      <c r="J22" s="832">
        <v>159</v>
      </c>
      <c r="K22" s="849">
        <v>1148</v>
      </c>
      <c r="L22" s="849">
        <v>182405.72</v>
      </c>
      <c r="M22" s="832">
        <v>1</v>
      </c>
      <c r="N22" s="832">
        <v>158.89000000000001</v>
      </c>
      <c r="O22" s="849">
        <v>1843</v>
      </c>
      <c r="P22" s="849">
        <v>276081.39999999997</v>
      </c>
      <c r="Q22" s="837">
        <v>1.5135567020595624</v>
      </c>
      <c r="R22" s="850">
        <v>149.79999999999998</v>
      </c>
    </row>
    <row r="23" spans="1:18" ht="14.4" customHeight="1" x14ac:dyDescent="0.3">
      <c r="A23" s="831" t="s">
        <v>1338</v>
      </c>
      <c r="B23" s="832" t="s">
        <v>1339</v>
      </c>
      <c r="C23" s="832" t="s">
        <v>558</v>
      </c>
      <c r="D23" s="832" t="s">
        <v>1340</v>
      </c>
      <c r="E23" s="832" t="s">
        <v>1375</v>
      </c>
      <c r="F23" s="832" t="s">
        <v>1376</v>
      </c>
      <c r="G23" s="849">
        <v>19132</v>
      </c>
      <c r="H23" s="849">
        <v>386672.04</v>
      </c>
      <c r="I23" s="832">
        <v>1.0516573817489352</v>
      </c>
      <c r="J23" s="832">
        <v>20.210748484214928</v>
      </c>
      <c r="K23" s="849">
        <v>17728</v>
      </c>
      <c r="L23" s="849">
        <v>367678.72000000009</v>
      </c>
      <c r="M23" s="832">
        <v>1</v>
      </c>
      <c r="N23" s="832">
        <v>20.740000000000006</v>
      </c>
      <c r="O23" s="849">
        <v>17719</v>
      </c>
      <c r="P23" s="849">
        <v>360581.65000000014</v>
      </c>
      <c r="Q23" s="837">
        <v>0.98069763188905812</v>
      </c>
      <c r="R23" s="850">
        <v>20.350000000000009</v>
      </c>
    </row>
    <row r="24" spans="1:18" ht="14.4" customHeight="1" x14ac:dyDescent="0.3">
      <c r="A24" s="831" t="s">
        <v>1338</v>
      </c>
      <c r="B24" s="832" t="s">
        <v>1339</v>
      </c>
      <c r="C24" s="832" t="s">
        <v>558</v>
      </c>
      <c r="D24" s="832" t="s">
        <v>1340</v>
      </c>
      <c r="E24" s="832" t="s">
        <v>1377</v>
      </c>
      <c r="F24" s="832" t="s">
        <v>1378</v>
      </c>
      <c r="G24" s="849">
        <v>3</v>
      </c>
      <c r="H24" s="849">
        <v>204.18</v>
      </c>
      <c r="I24" s="832"/>
      <c r="J24" s="832">
        <v>68.06</v>
      </c>
      <c r="K24" s="849"/>
      <c r="L24" s="849"/>
      <c r="M24" s="832"/>
      <c r="N24" s="832"/>
      <c r="O24" s="849"/>
      <c r="P24" s="849"/>
      <c r="Q24" s="837"/>
      <c r="R24" s="850"/>
    </row>
    <row r="25" spans="1:18" ht="14.4" customHeight="1" x14ac:dyDescent="0.3">
      <c r="A25" s="831" t="s">
        <v>1338</v>
      </c>
      <c r="B25" s="832" t="s">
        <v>1339</v>
      </c>
      <c r="C25" s="832" t="s">
        <v>558</v>
      </c>
      <c r="D25" s="832" t="s">
        <v>1340</v>
      </c>
      <c r="E25" s="832" t="s">
        <v>1379</v>
      </c>
      <c r="F25" s="832" t="s">
        <v>1380</v>
      </c>
      <c r="G25" s="849">
        <v>4</v>
      </c>
      <c r="H25" s="849">
        <v>434248.8</v>
      </c>
      <c r="I25" s="832">
        <v>0.28571428571428575</v>
      </c>
      <c r="J25" s="832">
        <v>108562.2</v>
      </c>
      <c r="K25" s="849">
        <v>14</v>
      </c>
      <c r="L25" s="849">
        <v>1519870.7999999998</v>
      </c>
      <c r="M25" s="832">
        <v>1</v>
      </c>
      <c r="N25" s="832">
        <v>108562.19999999998</v>
      </c>
      <c r="O25" s="849"/>
      <c r="P25" s="849"/>
      <c r="Q25" s="837"/>
      <c r="R25" s="850"/>
    </row>
    <row r="26" spans="1:18" ht="14.4" customHeight="1" x14ac:dyDescent="0.3">
      <c r="A26" s="831" t="s">
        <v>1338</v>
      </c>
      <c r="B26" s="832" t="s">
        <v>1339</v>
      </c>
      <c r="C26" s="832" t="s">
        <v>558</v>
      </c>
      <c r="D26" s="832" t="s">
        <v>1340</v>
      </c>
      <c r="E26" s="832" t="s">
        <v>1381</v>
      </c>
      <c r="F26" s="832" t="s">
        <v>1382</v>
      </c>
      <c r="G26" s="849">
        <v>15269</v>
      </c>
      <c r="H26" s="849">
        <v>303242.34000000003</v>
      </c>
      <c r="I26" s="832">
        <v>0.65513896858537402</v>
      </c>
      <c r="J26" s="832">
        <v>19.860000000000003</v>
      </c>
      <c r="K26" s="849">
        <v>23330</v>
      </c>
      <c r="L26" s="849">
        <v>462867.19999999995</v>
      </c>
      <c r="M26" s="832">
        <v>1</v>
      </c>
      <c r="N26" s="832">
        <v>19.839999999999996</v>
      </c>
      <c r="O26" s="849">
        <v>24348</v>
      </c>
      <c r="P26" s="849">
        <v>465046.80000000005</v>
      </c>
      <c r="Q26" s="837">
        <v>1.0047089100286217</v>
      </c>
      <c r="R26" s="850">
        <v>19.100000000000001</v>
      </c>
    </row>
    <row r="27" spans="1:18" ht="14.4" customHeight="1" x14ac:dyDescent="0.3">
      <c r="A27" s="831" t="s">
        <v>1338</v>
      </c>
      <c r="B27" s="832" t="s">
        <v>1339</v>
      </c>
      <c r="C27" s="832" t="s">
        <v>558</v>
      </c>
      <c r="D27" s="832" t="s">
        <v>1340</v>
      </c>
      <c r="E27" s="832" t="s">
        <v>1383</v>
      </c>
      <c r="F27" s="832" t="s">
        <v>1384</v>
      </c>
      <c r="G27" s="849">
        <v>2100</v>
      </c>
      <c r="H27" s="849">
        <v>42693</v>
      </c>
      <c r="I27" s="832"/>
      <c r="J27" s="832">
        <v>20.329999999999998</v>
      </c>
      <c r="K27" s="849"/>
      <c r="L27" s="849"/>
      <c r="M27" s="832"/>
      <c r="N27" s="832"/>
      <c r="O27" s="849"/>
      <c r="P27" s="849"/>
      <c r="Q27" s="837"/>
      <c r="R27" s="850"/>
    </row>
    <row r="28" spans="1:18" ht="14.4" customHeight="1" x14ac:dyDescent="0.3">
      <c r="A28" s="831" t="s">
        <v>1338</v>
      </c>
      <c r="B28" s="832" t="s">
        <v>1339</v>
      </c>
      <c r="C28" s="832" t="s">
        <v>558</v>
      </c>
      <c r="D28" s="832" t="s">
        <v>1340</v>
      </c>
      <c r="E28" s="832" t="s">
        <v>1385</v>
      </c>
      <c r="F28" s="832"/>
      <c r="G28" s="849"/>
      <c r="H28" s="849"/>
      <c r="I28" s="832"/>
      <c r="J28" s="832"/>
      <c r="K28" s="849">
        <v>150</v>
      </c>
      <c r="L28" s="849">
        <v>1281</v>
      </c>
      <c r="M28" s="832">
        <v>1</v>
      </c>
      <c r="N28" s="832">
        <v>8.5399999999999991</v>
      </c>
      <c r="O28" s="849"/>
      <c r="P28" s="849"/>
      <c r="Q28" s="837"/>
      <c r="R28" s="850"/>
    </row>
    <row r="29" spans="1:18" ht="14.4" customHeight="1" x14ac:dyDescent="0.3">
      <c r="A29" s="831" t="s">
        <v>1338</v>
      </c>
      <c r="B29" s="832" t="s">
        <v>1339</v>
      </c>
      <c r="C29" s="832" t="s">
        <v>558</v>
      </c>
      <c r="D29" s="832" t="s">
        <v>1340</v>
      </c>
      <c r="E29" s="832" t="s">
        <v>1386</v>
      </c>
      <c r="F29" s="832" t="s">
        <v>1387</v>
      </c>
      <c r="G29" s="849"/>
      <c r="H29" s="849"/>
      <c r="I29" s="832"/>
      <c r="J29" s="832"/>
      <c r="K29" s="849">
        <v>170</v>
      </c>
      <c r="L29" s="849">
        <v>12110.8</v>
      </c>
      <c r="M29" s="832">
        <v>1</v>
      </c>
      <c r="N29" s="832">
        <v>71.239999999999995</v>
      </c>
      <c r="O29" s="849"/>
      <c r="P29" s="849"/>
      <c r="Q29" s="837"/>
      <c r="R29" s="850"/>
    </row>
    <row r="30" spans="1:18" ht="14.4" customHeight="1" x14ac:dyDescent="0.3">
      <c r="A30" s="831" t="s">
        <v>1338</v>
      </c>
      <c r="B30" s="832" t="s">
        <v>1339</v>
      </c>
      <c r="C30" s="832" t="s">
        <v>558</v>
      </c>
      <c r="D30" s="832" t="s">
        <v>1340</v>
      </c>
      <c r="E30" s="832" t="s">
        <v>1388</v>
      </c>
      <c r="F30" s="832" t="s">
        <v>1389</v>
      </c>
      <c r="G30" s="849"/>
      <c r="H30" s="849"/>
      <c r="I30" s="832"/>
      <c r="J30" s="832"/>
      <c r="K30" s="849"/>
      <c r="L30" s="849"/>
      <c r="M30" s="832"/>
      <c r="N30" s="832"/>
      <c r="O30" s="849">
        <v>10</v>
      </c>
      <c r="P30" s="849">
        <v>422.8</v>
      </c>
      <c r="Q30" s="837"/>
      <c r="R30" s="850">
        <v>42.28</v>
      </c>
    </row>
    <row r="31" spans="1:18" ht="14.4" customHeight="1" x14ac:dyDescent="0.3">
      <c r="A31" s="831" t="s">
        <v>1338</v>
      </c>
      <c r="B31" s="832" t="s">
        <v>1339</v>
      </c>
      <c r="C31" s="832" t="s">
        <v>558</v>
      </c>
      <c r="D31" s="832" t="s">
        <v>1340</v>
      </c>
      <c r="E31" s="832" t="s">
        <v>1390</v>
      </c>
      <c r="F31" s="832" t="s">
        <v>1391</v>
      </c>
      <c r="G31" s="849"/>
      <c r="H31" s="849"/>
      <c r="I31" s="832"/>
      <c r="J31" s="832"/>
      <c r="K31" s="849"/>
      <c r="L31" s="849"/>
      <c r="M31" s="832"/>
      <c r="N31" s="832"/>
      <c r="O31" s="849">
        <v>4.5999999999999996</v>
      </c>
      <c r="P31" s="849">
        <v>11877</v>
      </c>
      <c r="Q31" s="837"/>
      <c r="R31" s="850">
        <v>2581.9565217391305</v>
      </c>
    </row>
    <row r="32" spans="1:18" ht="14.4" customHeight="1" x14ac:dyDescent="0.3">
      <c r="A32" s="831" t="s">
        <v>1338</v>
      </c>
      <c r="B32" s="832" t="s">
        <v>1339</v>
      </c>
      <c r="C32" s="832" t="s">
        <v>558</v>
      </c>
      <c r="D32" s="832" t="s">
        <v>1392</v>
      </c>
      <c r="E32" s="832" t="s">
        <v>1393</v>
      </c>
      <c r="F32" s="832" t="s">
        <v>1394</v>
      </c>
      <c r="G32" s="849">
        <v>97</v>
      </c>
      <c r="H32" s="849">
        <v>3589</v>
      </c>
      <c r="I32" s="832">
        <v>0.72932330827067671</v>
      </c>
      <c r="J32" s="832">
        <v>37</v>
      </c>
      <c r="K32" s="849">
        <v>133</v>
      </c>
      <c r="L32" s="849">
        <v>4921</v>
      </c>
      <c r="M32" s="832">
        <v>1</v>
      </c>
      <c r="N32" s="832">
        <v>37</v>
      </c>
      <c r="O32" s="849">
        <v>136</v>
      </c>
      <c r="P32" s="849">
        <v>5168</v>
      </c>
      <c r="Q32" s="837">
        <v>1.0501930501930501</v>
      </c>
      <c r="R32" s="850">
        <v>38</v>
      </c>
    </row>
    <row r="33" spans="1:18" ht="14.4" customHeight="1" x14ac:dyDescent="0.3">
      <c r="A33" s="831" t="s">
        <v>1338</v>
      </c>
      <c r="B33" s="832" t="s">
        <v>1339</v>
      </c>
      <c r="C33" s="832" t="s">
        <v>558</v>
      </c>
      <c r="D33" s="832" t="s">
        <v>1392</v>
      </c>
      <c r="E33" s="832" t="s">
        <v>1395</v>
      </c>
      <c r="F33" s="832" t="s">
        <v>1396</v>
      </c>
      <c r="G33" s="849">
        <v>83</v>
      </c>
      <c r="H33" s="849">
        <v>36852</v>
      </c>
      <c r="I33" s="832">
        <v>1.0921052631578947</v>
      </c>
      <c r="J33" s="832">
        <v>444</v>
      </c>
      <c r="K33" s="849">
        <v>76</v>
      </c>
      <c r="L33" s="849">
        <v>33744</v>
      </c>
      <c r="M33" s="832">
        <v>1</v>
      </c>
      <c r="N33" s="832">
        <v>444</v>
      </c>
      <c r="O33" s="849">
        <v>98</v>
      </c>
      <c r="P33" s="849">
        <v>43806</v>
      </c>
      <c r="Q33" s="837">
        <v>1.2981863442389758</v>
      </c>
      <c r="R33" s="850">
        <v>447</v>
      </c>
    </row>
    <row r="34" spans="1:18" ht="14.4" customHeight="1" x14ac:dyDescent="0.3">
      <c r="A34" s="831" t="s">
        <v>1338</v>
      </c>
      <c r="B34" s="832" t="s">
        <v>1339</v>
      </c>
      <c r="C34" s="832" t="s">
        <v>558</v>
      </c>
      <c r="D34" s="832" t="s">
        <v>1392</v>
      </c>
      <c r="E34" s="832" t="s">
        <v>1397</v>
      </c>
      <c r="F34" s="832" t="s">
        <v>1398</v>
      </c>
      <c r="G34" s="849">
        <v>470</v>
      </c>
      <c r="H34" s="849">
        <v>83190</v>
      </c>
      <c r="I34" s="832">
        <v>0.61575698361238174</v>
      </c>
      <c r="J34" s="832">
        <v>177</v>
      </c>
      <c r="K34" s="849">
        <v>759</v>
      </c>
      <c r="L34" s="849">
        <v>135102</v>
      </c>
      <c r="M34" s="832">
        <v>1</v>
      </c>
      <c r="N34" s="832">
        <v>178</v>
      </c>
      <c r="O34" s="849">
        <v>709</v>
      </c>
      <c r="P34" s="849">
        <v>126911</v>
      </c>
      <c r="Q34" s="837">
        <v>0.93937173394916429</v>
      </c>
      <c r="R34" s="850">
        <v>179</v>
      </c>
    </row>
    <row r="35" spans="1:18" ht="14.4" customHeight="1" x14ac:dyDescent="0.3">
      <c r="A35" s="831" t="s">
        <v>1338</v>
      </c>
      <c r="B35" s="832" t="s">
        <v>1339</v>
      </c>
      <c r="C35" s="832" t="s">
        <v>558</v>
      </c>
      <c r="D35" s="832" t="s">
        <v>1392</v>
      </c>
      <c r="E35" s="832" t="s">
        <v>1399</v>
      </c>
      <c r="F35" s="832" t="s">
        <v>1400</v>
      </c>
      <c r="G35" s="849">
        <v>4</v>
      </c>
      <c r="H35" s="849">
        <v>1408</v>
      </c>
      <c r="I35" s="832">
        <v>0.2857142857142857</v>
      </c>
      <c r="J35" s="832">
        <v>352</v>
      </c>
      <c r="K35" s="849">
        <v>14</v>
      </c>
      <c r="L35" s="849">
        <v>4928</v>
      </c>
      <c r="M35" s="832">
        <v>1</v>
      </c>
      <c r="N35" s="832">
        <v>352</v>
      </c>
      <c r="O35" s="849"/>
      <c r="P35" s="849"/>
      <c r="Q35" s="837"/>
      <c r="R35" s="850"/>
    </row>
    <row r="36" spans="1:18" ht="14.4" customHeight="1" x14ac:dyDescent="0.3">
      <c r="A36" s="831" t="s">
        <v>1338</v>
      </c>
      <c r="B36" s="832" t="s">
        <v>1339</v>
      </c>
      <c r="C36" s="832" t="s">
        <v>558</v>
      </c>
      <c r="D36" s="832" t="s">
        <v>1392</v>
      </c>
      <c r="E36" s="832" t="s">
        <v>1401</v>
      </c>
      <c r="F36" s="832" t="s">
        <v>1402</v>
      </c>
      <c r="G36" s="849">
        <v>10</v>
      </c>
      <c r="H36" s="849">
        <v>3180</v>
      </c>
      <c r="I36" s="832">
        <v>1.25</v>
      </c>
      <c r="J36" s="832">
        <v>318</v>
      </c>
      <c r="K36" s="849">
        <v>8</v>
      </c>
      <c r="L36" s="849">
        <v>2544</v>
      </c>
      <c r="M36" s="832">
        <v>1</v>
      </c>
      <c r="N36" s="832">
        <v>318</v>
      </c>
      <c r="O36" s="849">
        <v>8</v>
      </c>
      <c r="P36" s="849">
        <v>2552</v>
      </c>
      <c r="Q36" s="837">
        <v>1.0031446540880504</v>
      </c>
      <c r="R36" s="850">
        <v>319</v>
      </c>
    </row>
    <row r="37" spans="1:18" ht="14.4" customHeight="1" x14ac:dyDescent="0.3">
      <c r="A37" s="831" t="s">
        <v>1338</v>
      </c>
      <c r="B37" s="832" t="s">
        <v>1339</v>
      </c>
      <c r="C37" s="832" t="s">
        <v>558</v>
      </c>
      <c r="D37" s="832" t="s">
        <v>1392</v>
      </c>
      <c r="E37" s="832" t="s">
        <v>1403</v>
      </c>
      <c r="F37" s="832" t="s">
        <v>1404</v>
      </c>
      <c r="G37" s="849">
        <v>1</v>
      </c>
      <c r="H37" s="849">
        <v>1422</v>
      </c>
      <c r="I37" s="832"/>
      <c r="J37" s="832">
        <v>1422</v>
      </c>
      <c r="K37" s="849"/>
      <c r="L37" s="849"/>
      <c r="M37" s="832"/>
      <c r="N37" s="832"/>
      <c r="O37" s="849"/>
      <c r="P37" s="849"/>
      <c r="Q37" s="837"/>
      <c r="R37" s="850"/>
    </row>
    <row r="38" spans="1:18" ht="14.4" customHeight="1" x14ac:dyDescent="0.3">
      <c r="A38" s="831" t="s">
        <v>1338</v>
      </c>
      <c r="B38" s="832" t="s">
        <v>1339</v>
      </c>
      <c r="C38" s="832" t="s">
        <v>558</v>
      </c>
      <c r="D38" s="832" t="s">
        <v>1392</v>
      </c>
      <c r="E38" s="832" t="s">
        <v>1405</v>
      </c>
      <c r="F38" s="832" t="s">
        <v>1406</v>
      </c>
      <c r="G38" s="849">
        <v>27</v>
      </c>
      <c r="H38" s="849">
        <v>55053</v>
      </c>
      <c r="I38" s="832">
        <v>0.77105042016806724</v>
      </c>
      <c r="J38" s="832">
        <v>2039</v>
      </c>
      <c r="K38" s="849">
        <v>35</v>
      </c>
      <c r="L38" s="849">
        <v>71400</v>
      </c>
      <c r="M38" s="832">
        <v>1</v>
      </c>
      <c r="N38" s="832">
        <v>2040</v>
      </c>
      <c r="O38" s="849">
        <v>38</v>
      </c>
      <c r="P38" s="849">
        <v>77786</v>
      </c>
      <c r="Q38" s="837">
        <v>1.0894397759103642</v>
      </c>
      <c r="R38" s="850">
        <v>2047</v>
      </c>
    </row>
    <row r="39" spans="1:18" ht="14.4" customHeight="1" x14ac:dyDescent="0.3">
      <c r="A39" s="831" t="s">
        <v>1338</v>
      </c>
      <c r="B39" s="832" t="s">
        <v>1339</v>
      </c>
      <c r="C39" s="832" t="s">
        <v>558</v>
      </c>
      <c r="D39" s="832" t="s">
        <v>1392</v>
      </c>
      <c r="E39" s="832" t="s">
        <v>1407</v>
      </c>
      <c r="F39" s="832" t="s">
        <v>1408</v>
      </c>
      <c r="G39" s="849">
        <v>2</v>
      </c>
      <c r="H39" s="849">
        <v>6118</v>
      </c>
      <c r="I39" s="832">
        <v>1.9980404964075766</v>
      </c>
      <c r="J39" s="832">
        <v>3059</v>
      </c>
      <c r="K39" s="849">
        <v>1</v>
      </c>
      <c r="L39" s="849">
        <v>3062</v>
      </c>
      <c r="M39" s="832">
        <v>1</v>
      </c>
      <c r="N39" s="832">
        <v>3062</v>
      </c>
      <c r="O39" s="849">
        <v>2</v>
      </c>
      <c r="P39" s="849">
        <v>6146</v>
      </c>
      <c r="Q39" s="837">
        <v>2.007184846505552</v>
      </c>
      <c r="R39" s="850">
        <v>3073</v>
      </c>
    </row>
    <row r="40" spans="1:18" ht="14.4" customHeight="1" x14ac:dyDescent="0.3">
      <c r="A40" s="831" t="s">
        <v>1338</v>
      </c>
      <c r="B40" s="832" t="s">
        <v>1339</v>
      </c>
      <c r="C40" s="832" t="s">
        <v>558</v>
      </c>
      <c r="D40" s="832" t="s">
        <v>1392</v>
      </c>
      <c r="E40" s="832" t="s">
        <v>1409</v>
      </c>
      <c r="F40" s="832" t="s">
        <v>1410</v>
      </c>
      <c r="G40" s="849">
        <v>1</v>
      </c>
      <c r="H40" s="849">
        <v>667</v>
      </c>
      <c r="I40" s="832">
        <v>1</v>
      </c>
      <c r="J40" s="832">
        <v>667</v>
      </c>
      <c r="K40" s="849">
        <v>1</v>
      </c>
      <c r="L40" s="849">
        <v>667</v>
      </c>
      <c r="M40" s="832">
        <v>1</v>
      </c>
      <c r="N40" s="832">
        <v>667</v>
      </c>
      <c r="O40" s="849">
        <v>1</v>
      </c>
      <c r="P40" s="849">
        <v>671</v>
      </c>
      <c r="Q40" s="837">
        <v>1.0059970014992503</v>
      </c>
      <c r="R40" s="850">
        <v>671</v>
      </c>
    </row>
    <row r="41" spans="1:18" ht="14.4" customHeight="1" x14ac:dyDescent="0.3">
      <c r="A41" s="831" t="s">
        <v>1338</v>
      </c>
      <c r="B41" s="832" t="s">
        <v>1339</v>
      </c>
      <c r="C41" s="832" t="s">
        <v>558</v>
      </c>
      <c r="D41" s="832" t="s">
        <v>1392</v>
      </c>
      <c r="E41" s="832" t="s">
        <v>1411</v>
      </c>
      <c r="F41" s="832" t="s">
        <v>1412</v>
      </c>
      <c r="G41" s="849">
        <v>1</v>
      </c>
      <c r="H41" s="849">
        <v>1349</v>
      </c>
      <c r="I41" s="832">
        <v>0.99925925925925929</v>
      </c>
      <c r="J41" s="832">
        <v>1349</v>
      </c>
      <c r="K41" s="849">
        <v>1</v>
      </c>
      <c r="L41" s="849">
        <v>1350</v>
      </c>
      <c r="M41" s="832">
        <v>1</v>
      </c>
      <c r="N41" s="832">
        <v>1350</v>
      </c>
      <c r="O41" s="849">
        <v>1</v>
      </c>
      <c r="P41" s="849">
        <v>1357</v>
      </c>
      <c r="Q41" s="837">
        <v>1.0051851851851852</v>
      </c>
      <c r="R41" s="850">
        <v>1357</v>
      </c>
    </row>
    <row r="42" spans="1:18" ht="14.4" customHeight="1" x14ac:dyDescent="0.3">
      <c r="A42" s="831" t="s">
        <v>1338</v>
      </c>
      <c r="B42" s="832" t="s">
        <v>1339</v>
      </c>
      <c r="C42" s="832" t="s">
        <v>558</v>
      </c>
      <c r="D42" s="832" t="s">
        <v>1392</v>
      </c>
      <c r="E42" s="832" t="s">
        <v>1413</v>
      </c>
      <c r="F42" s="832" t="s">
        <v>1414</v>
      </c>
      <c r="G42" s="849">
        <v>33</v>
      </c>
      <c r="H42" s="849">
        <v>47223</v>
      </c>
      <c r="I42" s="832">
        <v>0.76690593737819934</v>
      </c>
      <c r="J42" s="832">
        <v>1431</v>
      </c>
      <c r="K42" s="849">
        <v>43</v>
      </c>
      <c r="L42" s="849">
        <v>61576</v>
      </c>
      <c r="M42" s="832">
        <v>1</v>
      </c>
      <c r="N42" s="832">
        <v>1432</v>
      </c>
      <c r="O42" s="849">
        <v>37</v>
      </c>
      <c r="P42" s="849">
        <v>53169</v>
      </c>
      <c r="Q42" s="837">
        <v>0.86346953358451339</v>
      </c>
      <c r="R42" s="850">
        <v>1437</v>
      </c>
    </row>
    <row r="43" spans="1:18" ht="14.4" customHeight="1" x14ac:dyDescent="0.3">
      <c r="A43" s="831" t="s">
        <v>1338</v>
      </c>
      <c r="B43" s="832" t="s">
        <v>1339</v>
      </c>
      <c r="C43" s="832" t="s">
        <v>558</v>
      </c>
      <c r="D43" s="832" t="s">
        <v>1392</v>
      </c>
      <c r="E43" s="832" t="s">
        <v>1415</v>
      </c>
      <c r="F43" s="832" t="s">
        <v>1416</v>
      </c>
      <c r="G43" s="849">
        <v>62</v>
      </c>
      <c r="H43" s="849">
        <v>118544</v>
      </c>
      <c r="I43" s="832">
        <v>0.8723269607193842</v>
      </c>
      <c r="J43" s="832">
        <v>1912</v>
      </c>
      <c r="K43" s="849">
        <v>71</v>
      </c>
      <c r="L43" s="849">
        <v>135894</v>
      </c>
      <c r="M43" s="832">
        <v>1</v>
      </c>
      <c r="N43" s="832">
        <v>1914</v>
      </c>
      <c r="O43" s="849">
        <v>98</v>
      </c>
      <c r="P43" s="849">
        <v>188160</v>
      </c>
      <c r="Q43" s="837">
        <v>1.3846085919908164</v>
      </c>
      <c r="R43" s="850">
        <v>1920</v>
      </c>
    </row>
    <row r="44" spans="1:18" ht="14.4" customHeight="1" x14ac:dyDescent="0.3">
      <c r="A44" s="831" t="s">
        <v>1338</v>
      </c>
      <c r="B44" s="832" t="s">
        <v>1339</v>
      </c>
      <c r="C44" s="832" t="s">
        <v>558</v>
      </c>
      <c r="D44" s="832" t="s">
        <v>1392</v>
      </c>
      <c r="E44" s="832" t="s">
        <v>1417</v>
      </c>
      <c r="F44" s="832" t="s">
        <v>1418</v>
      </c>
      <c r="G44" s="849">
        <v>48</v>
      </c>
      <c r="H44" s="849">
        <v>58224</v>
      </c>
      <c r="I44" s="832">
        <v>1.020435346489537</v>
      </c>
      <c r="J44" s="832">
        <v>1213</v>
      </c>
      <c r="K44" s="849">
        <v>47</v>
      </c>
      <c r="L44" s="849">
        <v>57058</v>
      </c>
      <c r="M44" s="832">
        <v>1</v>
      </c>
      <c r="N44" s="832">
        <v>1214</v>
      </c>
      <c r="O44" s="849">
        <v>49</v>
      </c>
      <c r="P44" s="849">
        <v>59731</v>
      </c>
      <c r="Q44" s="837">
        <v>1.0468470678958253</v>
      </c>
      <c r="R44" s="850">
        <v>1219</v>
      </c>
    </row>
    <row r="45" spans="1:18" ht="14.4" customHeight="1" x14ac:dyDescent="0.3">
      <c r="A45" s="831" t="s">
        <v>1338</v>
      </c>
      <c r="B45" s="832" t="s">
        <v>1339</v>
      </c>
      <c r="C45" s="832" t="s">
        <v>558</v>
      </c>
      <c r="D45" s="832" t="s">
        <v>1392</v>
      </c>
      <c r="E45" s="832" t="s">
        <v>1419</v>
      </c>
      <c r="F45" s="832" t="s">
        <v>1420</v>
      </c>
      <c r="G45" s="849">
        <v>1</v>
      </c>
      <c r="H45" s="849">
        <v>1609</v>
      </c>
      <c r="I45" s="832"/>
      <c r="J45" s="832">
        <v>1609</v>
      </c>
      <c r="K45" s="849"/>
      <c r="L45" s="849"/>
      <c r="M45" s="832"/>
      <c r="N45" s="832"/>
      <c r="O45" s="849"/>
      <c r="P45" s="849"/>
      <c r="Q45" s="837"/>
      <c r="R45" s="850"/>
    </row>
    <row r="46" spans="1:18" ht="14.4" customHeight="1" x14ac:dyDescent="0.3">
      <c r="A46" s="831" t="s">
        <v>1338</v>
      </c>
      <c r="B46" s="832" t="s">
        <v>1339</v>
      </c>
      <c r="C46" s="832" t="s">
        <v>558</v>
      </c>
      <c r="D46" s="832" t="s">
        <v>1392</v>
      </c>
      <c r="E46" s="832" t="s">
        <v>1421</v>
      </c>
      <c r="F46" s="832" t="s">
        <v>1422</v>
      </c>
      <c r="G46" s="849">
        <v>80</v>
      </c>
      <c r="H46" s="849">
        <v>54560</v>
      </c>
      <c r="I46" s="832">
        <v>1</v>
      </c>
      <c r="J46" s="832">
        <v>682</v>
      </c>
      <c r="K46" s="849">
        <v>80</v>
      </c>
      <c r="L46" s="849">
        <v>54560</v>
      </c>
      <c r="M46" s="832">
        <v>1</v>
      </c>
      <c r="N46" s="832">
        <v>682</v>
      </c>
      <c r="O46" s="849">
        <v>77</v>
      </c>
      <c r="P46" s="849">
        <v>52745</v>
      </c>
      <c r="Q46" s="837">
        <v>0.96673387096774188</v>
      </c>
      <c r="R46" s="850">
        <v>685</v>
      </c>
    </row>
    <row r="47" spans="1:18" ht="14.4" customHeight="1" x14ac:dyDescent="0.3">
      <c r="A47" s="831" t="s">
        <v>1338</v>
      </c>
      <c r="B47" s="832" t="s">
        <v>1339</v>
      </c>
      <c r="C47" s="832" t="s">
        <v>558</v>
      </c>
      <c r="D47" s="832" t="s">
        <v>1392</v>
      </c>
      <c r="E47" s="832" t="s">
        <v>1423</v>
      </c>
      <c r="F47" s="832" t="s">
        <v>1424</v>
      </c>
      <c r="G47" s="849">
        <v>53</v>
      </c>
      <c r="H47" s="849">
        <v>38001</v>
      </c>
      <c r="I47" s="832">
        <v>1.2045454545454546</v>
      </c>
      <c r="J47" s="832">
        <v>717</v>
      </c>
      <c r="K47" s="849">
        <v>44</v>
      </c>
      <c r="L47" s="849">
        <v>31548</v>
      </c>
      <c r="M47" s="832">
        <v>1</v>
      </c>
      <c r="N47" s="832">
        <v>717</v>
      </c>
      <c r="O47" s="849">
        <v>44</v>
      </c>
      <c r="P47" s="849">
        <v>31680</v>
      </c>
      <c r="Q47" s="837">
        <v>1.00418410041841</v>
      </c>
      <c r="R47" s="850">
        <v>720</v>
      </c>
    </row>
    <row r="48" spans="1:18" ht="14.4" customHeight="1" x14ac:dyDescent="0.3">
      <c r="A48" s="831" t="s">
        <v>1338</v>
      </c>
      <c r="B48" s="832" t="s">
        <v>1339</v>
      </c>
      <c r="C48" s="832" t="s">
        <v>558</v>
      </c>
      <c r="D48" s="832" t="s">
        <v>1392</v>
      </c>
      <c r="E48" s="832" t="s">
        <v>1425</v>
      </c>
      <c r="F48" s="832" t="s">
        <v>1426</v>
      </c>
      <c r="G48" s="849">
        <v>7</v>
      </c>
      <c r="H48" s="849">
        <v>18466</v>
      </c>
      <c r="I48" s="832">
        <v>6.9920484664899663</v>
      </c>
      <c r="J48" s="832">
        <v>2638</v>
      </c>
      <c r="K48" s="849">
        <v>1</v>
      </c>
      <c r="L48" s="849">
        <v>2641</v>
      </c>
      <c r="M48" s="832">
        <v>1</v>
      </c>
      <c r="N48" s="832">
        <v>2641</v>
      </c>
      <c r="O48" s="849">
        <v>2</v>
      </c>
      <c r="P48" s="849">
        <v>5300</v>
      </c>
      <c r="Q48" s="837">
        <v>2.0068156001514579</v>
      </c>
      <c r="R48" s="850">
        <v>2650</v>
      </c>
    </row>
    <row r="49" spans="1:18" ht="14.4" customHeight="1" x14ac:dyDescent="0.3">
      <c r="A49" s="831" t="s">
        <v>1338</v>
      </c>
      <c r="B49" s="832" t="s">
        <v>1339</v>
      </c>
      <c r="C49" s="832" t="s">
        <v>558</v>
      </c>
      <c r="D49" s="832" t="s">
        <v>1392</v>
      </c>
      <c r="E49" s="832" t="s">
        <v>1427</v>
      </c>
      <c r="F49" s="832" t="s">
        <v>1428</v>
      </c>
      <c r="G49" s="849">
        <v>2069</v>
      </c>
      <c r="H49" s="849">
        <v>3775925</v>
      </c>
      <c r="I49" s="832">
        <v>1.091798797378243</v>
      </c>
      <c r="J49" s="832">
        <v>1825</v>
      </c>
      <c r="K49" s="849">
        <v>1894</v>
      </c>
      <c r="L49" s="849">
        <v>3458444</v>
      </c>
      <c r="M49" s="832">
        <v>1</v>
      </c>
      <c r="N49" s="832">
        <v>1826</v>
      </c>
      <c r="O49" s="849">
        <v>1998</v>
      </c>
      <c r="P49" s="849">
        <v>3658338</v>
      </c>
      <c r="Q49" s="837">
        <v>1.0577988251363908</v>
      </c>
      <c r="R49" s="850">
        <v>1831</v>
      </c>
    </row>
    <row r="50" spans="1:18" ht="14.4" customHeight="1" x14ac:dyDescent="0.3">
      <c r="A50" s="831" t="s">
        <v>1338</v>
      </c>
      <c r="B50" s="832" t="s">
        <v>1339</v>
      </c>
      <c r="C50" s="832" t="s">
        <v>558</v>
      </c>
      <c r="D50" s="832" t="s">
        <v>1392</v>
      </c>
      <c r="E50" s="832" t="s">
        <v>1429</v>
      </c>
      <c r="F50" s="832" t="s">
        <v>1430</v>
      </c>
      <c r="G50" s="849">
        <v>625</v>
      </c>
      <c r="H50" s="849">
        <v>268125</v>
      </c>
      <c r="I50" s="832">
        <v>1.1154678204434829</v>
      </c>
      <c r="J50" s="832">
        <v>429</v>
      </c>
      <c r="K50" s="849">
        <v>559</v>
      </c>
      <c r="L50" s="849">
        <v>240370</v>
      </c>
      <c r="M50" s="832">
        <v>1</v>
      </c>
      <c r="N50" s="832">
        <v>430</v>
      </c>
      <c r="O50" s="849">
        <v>704</v>
      </c>
      <c r="P50" s="849">
        <v>303424</v>
      </c>
      <c r="Q50" s="837">
        <v>1.2623205890918168</v>
      </c>
      <c r="R50" s="850">
        <v>431</v>
      </c>
    </row>
    <row r="51" spans="1:18" ht="14.4" customHeight="1" x14ac:dyDescent="0.3">
      <c r="A51" s="831" t="s">
        <v>1338</v>
      </c>
      <c r="B51" s="832" t="s">
        <v>1339</v>
      </c>
      <c r="C51" s="832" t="s">
        <v>558</v>
      </c>
      <c r="D51" s="832" t="s">
        <v>1392</v>
      </c>
      <c r="E51" s="832" t="s">
        <v>1431</v>
      </c>
      <c r="F51" s="832" t="s">
        <v>1432</v>
      </c>
      <c r="G51" s="849">
        <v>81</v>
      </c>
      <c r="H51" s="849">
        <v>285120</v>
      </c>
      <c r="I51" s="832">
        <v>0.90959554390061825</v>
      </c>
      <c r="J51" s="832">
        <v>3520</v>
      </c>
      <c r="K51" s="849">
        <v>89</v>
      </c>
      <c r="L51" s="849">
        <v>313458</v>
      </c>
      <c r="M51" s="832">
        <v>1</v>
      </c>
      <c r="N51" s="832">
        <v>3522</v>
      </c>
      <c r="O51" s="849">
        <v>93</v>
      </c>
      <c r="P51" s="849">
        <v>328569</v>
      </c>
      <c r="Q51" s="837">
        <v>1.0482074153475107</v>
      </c>
      <c r="R51" s="850">
        <v>3533</v>
      </c>
    </row>
    <row r="52" spans="1:18" ht="14.4" customHeight="1" x14ac:dyDescent="0.3">
      <c r="A52" s="831" t="s">
        <v>1338</v>
      </c>
      <c r="B52" s="832" t="s">
        <v>1339</v>
      </c>
      <c r="C52" s="832" t="s">
        <v>558</v>
      </c>
      <c r="D52" s="832" t="s">
        <v>1392</v>
      </c>
      <c r="E52" s="832" t="s">
        <v>1433</v>
      </c>
      <c r="F52" s="832" t="s">
        <v>1434</v>
      </c>
      <c r="G52" s="849">
        <v>4</v>
      </c>
      <c r="H52" s="849">
        <v>0</v>
      </c>
      <c r="I52" s="832"/>
      <c r="J52" s="832">
        <v>0</v>
      </c>
      <c r="K52" s="849">
        <v>11</v>
      </c>
      <c r="L52" s="849">
        <v>0</v>
      </c>
      <c r="M52" s="832"/>
      <c r="N52" s="832">
        <v>0</v>
      </c>
      <c r="O52" s="849"/>
      <c r="P52" s="849"/>
      <c r="Q52" s="837"/>
      <c r="R52" s="850"/>
    </row>
    <row r="53" spans="1:18" ht="14.4" customHeight="1" x14ac:dyDescent="0.3">
      <c r="A53" s="831" t="s">
        <v>1338</v>
      </c>
      <c r="B53" s="832" t="s">
        <v>1339</v>
      </c>
      <c r="C53" s="832" t="s">
        <v>558</v>
      </c>
      <c r="D53" s="832" t="s">
        <v>1392</v>
      </c>
      <c r="E53" s="832" t="s">
        <v>1435</v>
      </c>
      <c r="F53" s="832" t="s">
        <v>1436</v>
      </c>
      <c r="G53" s="849">
        <v>485</v>
      </c>
      <c r="H53" s="849">
        <v>16166.67</v>
      </c>
      <c r="I53" s="832">
        <v>0.63398730744600262</v>
      </c>
      <c r="J53" s="832">
        <v>33.333340206185568</v>
      </c>
      <c r="K53" s="849">
        <v>765</v>
      </c>
      <c r="L53" s="849">
        <v>25499.990000000013</v>
      </c>
      <c r="M53" s="832">
        <v>1</v>
      </c>
      <c r="N53" s="832">
        <v>33.333320261437926</v>
      </c>
      <c r="O53" s="849">
        <v>727</v>
      </c>
      <c r="P53" s="849">
        <v>24233.339999999997</v>
      </c>
      <c r="Q53" s="837">
        <v>0.95032743150095289</v>
      </c>
      <c r="R53" s="850">
        <v>33.333342503438786</v>
      </c>
    </row>
    <row r="54" spans="1:18" ht="14.4" customHeight="1" x14ac:dyDescent="0.3">
      <c r="A54" s="831" t="s">
        <v>1338</v>
      </c>
      <c r="B54" s="832" t="s">
        <v>1339</v>
      </c>
      <c r="C54" s="832" t="s">
        <v>558</v>
      </c>
      <c r="D54" s="832" t="s">
        <v>1392</v>
      </c>
      <c r="E54" s="832" t="s">
        <v>1437</v>
      </c>
      <c r="F54" s="832" t="s">
        <v>1438</v>
      </c>
      <c r="G54" s="849">
        <v>467</v>
      </c>
      <c r="H54" s="849">
        <v>17279</v>
      </c>
      <c r="I54" s="832">
        <v>0.61936339522546424</v>
      </c>
      <c r="J54" s="832">
        <v>37</v>
      </c>
      <c r="K54" s="849">
        <v>754</v>
      </c>
      <c r="L54" s="849">
        <v>27898</v>
      </c>
      <c r="M54" s="832">
        <v>1</v>
      </c>
      <c r="N54" s="832">
        <v>37</v>
      </c>
      <c r="O54" s="849">
        <v>705</v>
      </c>
      <c r="P54" s="849">
        <v>26790</v>
      </c>
      <c r="Q54" s="837">
        <v>0.96028389131837411</v>
      </c>
      <c r="R54" s="850">
        <v>38</v>
      </c>
    </row>
    <row r="55" spans="1:18" ht="14.4" customHeight="1" x14ac:dyDescent="0.3">
      <c r="A55" s="831" t="s">
        <v>1338</v>
      </c>
      <c r="B55" s="832" t="s">
        <v>1339</v>
      </c>
      <c r="C55" s="832" t="s">
        <v>558</v>
      </c>
      <c r="D55" s="832" t="s">
        <v>1392</v>
      </c>
      <c r="E55" s="832" t="s">
        <v>1439</v>
      </c>
      <c r="F55" s="832" t="s">
        <v>1440</v>
      </c>
      <c r="G55" s="849">
        <v>282</v>
      </c>
      <c r="H55" s="849">
        <v>172020</v>
      </c>
      <c r="I55" s="832">
        <v>1.1682093839770189</v>
      </c>
      <c r="J55" s="832">
        <v>610</v>
      </c>
      <c r="K55" s="849">
        <v>241</v>
      </c>
      <c r="L55" s="849">
        <v>147251</v>
      </c>
      <c r="M55" s="832">
        <v>1</v>
      </c>
      <c r="N55" s="832">
        <v>611</v>
      </c>
      <c r="O55" s="849">
        <v>290</v>
      </c>
      <c r="P55" s="849">
        <v>178060</v>
      </c>
      <c r="Q55" s="837">
        <v>1.209227781135612</v>
      </c>
      <c r="R55" s="850">
        <v>614</v>
      </c>
    </row>
    <row r="56" spans="1:18" ht="14.4" customHeight="1" x14ac:dyDescent="0.3">
      <c r="A56" s="831" t="s">
        <v>1338</v>
      </c>
      <c r="B56" s="832" t="s">
        <v>1339</v>
      </c>
      <c r="C56" s="832" t="s">
        <v>558</v>
      </c>
      <c r="D56" s="832" t="s">
        <v>1392</v>
      </c>
      <c r="E56" s="832" t="s">
        <v>1441</v>
      </c>
      <c r="F56" s="832" t="s">
        <v>1442</v>
      </c>
      <c r="G56" s="849">
        <v>21</v>
      </c>
      <c r="H56" s="849">
        <v>9177</v>
      </c>
      <c r="I56" s="832">
        <v>0.99771689497716898</v>
      </c>
      <c r="J56" s="832">
        <v>437</v>
      </c>
      <c r="K56" s="849">
        <v>21</v>
      </c>
      <c r="L56" s="849">
        <v>9198</v>
      </c>
      <c r="M56" s="832">
        <v>1</v>
      </c>
      <c r="N56" s="832">
        <v>438</v>
      </c>
      <c r="O56" s="849">
        <v>43</v>
      </c>
      <c r="P56" s="849">
        <v>18834</v>
      </c>
      <c r="Q56" s="837">
        <v>2.0476190476190474</v>
      </c>
      <c r="R56" s="850">
        <v>438</v>
      </c>
    </row>
    <row r="57" spans="1:18" ht="14.4" customHeight="1" x14ac:dyDescent="0.3">
      <c r="A57" s="831" t="s">
        <v>1338</v>
      </c>
      <c r="B57" s="832" t="s">
        <v>1339</v>
      </c>
      <c r="C57" s="832" t="s">
        <v>558</v>
      </c>
      <c r="D57" s="832" t="s">
        <v>1392</v>
      </c>
      <c r="E57" s="832" t="s">
        <v>1443</v>
      </c>
      <c r="F57" s="832" t="s">
        <v>1444</v>
      </c>
      <c r="G57" s="849">
        <v>562</v>
      </c>
      <c r="H57" s="849">
        <v>754204</v>
      </c>
      <c r="I57" s="832">
        <v>1.1033036029064334</v>
      </c>
      <c r="J57" s="832">
        <v>1342</v>
      </c>
      <c r="K57" s="849">
        <v>509</v>
      </c>
      <c r="L57" s="849">
        <v>683587</v>
      </c>
      <c r="M57" s="832">
        <v>1</v>
      </c>
      <c r="N57" s="832">
        <v>1343</v>
      </c>
      <c r="O57" s="849">
        <v>429</v>
      </c>
      <c r="P57" s="849">
        <v>577863</v>
      </c>
      <c r="Q57" s="837">
        <v>0.84533936426526546</v>
      </c>
      <c r="R57" s="850">
        <v>1347</v>
      </c>
    </row>
    <row r="58" spans="1:18" ht="14.4" customHeight="1" x14ac:dyDescent="0.3">
      <c r="A58" s="831" t="s">
        <v>1338</v>
      </c>
      <c r="B58" s="832" t="s">
        <v>1339</v>
      </c>
      <c r="C58" s="832" t="s">
        <v>558</v>
      </c>
      <c r="D58" s="832" t="s">
        <v>1392</v>
      </c>
      <c r="E58" s="832" t="s">
        <v>1445</v>
      </c>
      <c r="F58" s="832" t="s">
        <v>1446</v>
      </c>
      <c r="G58" s="849">
        <v>126</v>
      </c>
      <c r="H58" s="849">
        <v>64134</v>
      </c>
      <c r="I58" s="832">
        <v>0.974829001367989</v>
      </c>
      <c r="J58" s="832">
        <v>509</v>
      </c>
      <c r="K58" s="849">
        <v>129</v>
      </c>
      <c r="L58" s="849">
        <v>65790</v>
      </c>
      <c r="M58" s="832">
        <v>1</v>
      </c>
      <c r="N58" s="832">
        <v>510</v>
      </c>
      <c r="O58" s="849">
        <v>104</v>
      </c>
      <c r="P58" s="849">
        <v>53248</v>
      </c>
      <c r="Q58" s="837">
        <v>0.80936312509499919</v>
      </c>
      <c r="R58" s="850">
        <v>512</v>
      </c>
    </row>
    <row r="59" spans="1:18" ht="14.4" customHeight="1" x14ac:dyDescent="0.3">
      <c r="A59" s="831" t="s">
        <v>1338</v>
      </c>
      <c r="B59" s="832" t="s">
        <v>1339</v>
      </c>
      <c r="C59" s="832" t="s">
        <v>558</v>
      </c>
      <c r="D59" s="832" t="s">
        <v>1392</v>
      </c>
      <c r="E59" s="832" t="s">
        <v>1447</v>
      </c>
      <c r="F59" s="832" t="s">
        <v>1448</v>
      </c>
      <c r="G59" s="849">
        <v>20</v>
      </c>
      <c r="H59" s="849">
        <v>46600</v>
      </c>
      <c r="I59" s="832">
        <v>0.99871410201457356</v>
      </c>
      <c r="J59" s="832">
        <v>2330</v>
      </c>
      <c r="K59" s="849">
        <v>20</v>
      </c>
      <c r="L59" s="849">
        <v>46660</v>
      </c>
      <c r="M59" s="832">
        <v>1</v>
      </c>
      <c r="N59" s="832">
        <v>2333</v>
      </c>
      <c r="O59" s="849">
        <v>19</v>
      </c>
      <c r="P59" s="849">
        <v>44498</v>
      </c>
      <c r="Q59" s="837">
        <v>0.95366480925846553</v>
      </c>
      <c r="R59" s="850">
        <v>2342</v>
      </c>
    </row>
    <row r="60" spans="1:18" ht="14.4" customHeight="1" x14ac:dyDescent="0.3">
      <c r="A60" s="831" t="s">
        <v>1338</v>
      </c>
      <c r="B60" s="832" t="s">
        <v>1339</v>
      </c>
      <c r="C60" s="832" t="s">
        <v>558</v>
      </c>
      <c r="D60" s="832" t="s">
        <v>1392</v>
      </c>
      <c r="E60" s="832" t="s">
        <v>1449</v>
      </c>
      <c r="F60" s="832" t="s">
        <v>1450</v>
      </c>
      <c r="G60" s="849">
        <v>35</v>
      </c>
      <c r="H60" s="849">
        <v>92610</v>
      </c>
      <c r="I60" s="832">
        <v>0.87400906002265011</v>
      </c>
      <c r="J60" s="832">
        <v>2646</v>
      </c>
      <c r="K60" s="849">
        <v>40</v>
      </c>
      <c r="L60" s="849">
        <v>105960</v>
      </c>
      <c r="M60" s="832">
        <v>1</v>
      </c>
      <c r="N60" s="832">
        <v>2649</v>
      </c>
      <c r="O60" s="849">
        <v>39</v>
      </c>
      <c r="P60" s="849">
        <v>103662</v>
      </c>
      <c r="Q60" s="837">
        <v>0.97831257078142697</v>
      </c>
      <c r="R60" s="850">
        <v>2658</v>
      </c>
    </row>
    <row r="61" spans="1:18" ht="14.4" customHeight="1" x14ac:dyDescent="0.3">
      <c r="A61" s="831" t="s">
        <v>1338</v>
      </c>
      <c r="B61" s="832" t="s">
        <v>1339</v>
      </c>
      <c r="C61" s="832" t="s">
        <v>558</v>
      </c>
      <c r="D61" s="832" t="s">
        <v>1392</v>
      </c>
      <c r="E61" s="832" t="s">
        <v>1451</v>
      </c>
      <c r="F61" s="832" t="s">
        <v>1452</v>
      </c>
      <c r="G61" s="849">
        <v>15</v>
      </c>
      <c r="H61" s="849">
        <v>5325</v>
      </c>
      <c r="I61" s="832"/>
      <c r="J61" s="832">
        <v>355</v>
      </c>
      <c r="K61" s="849"/>
      <c r="L61" s="849"/>
      <c r="M61" s="832"/>
      <c r="N61" s="832"/>
      <c r="O61" s="849"/>
      <c r="P61" s="849"/>
      <c r="Q61" s="837"/>
      <c r="R61" s="850"/>
    </row>
    <row r="62" spans="1:18" ht="14.4" customHeight="1" x14ac:dyDescent="0.3">
      <c r="A62" s="831" t="s">
        <v>1338</v>
      </c>
      <c r="B62" s="832" t="s">
        <v>1339</v>
      </c>
      <c r="C62" s="832" t="s">
        <v>558</v>
      </c>
      <c r="D62" s="832" t="s">
        <v>1392</v>
      </c>
      <c r="E62" s="832" t="s">
        <v>1453</v>
      </c>
      <c r="F62" s="832" t="s">
        <v>1454</v>
      </c>
      <c r="G62" s="849">
        <v>2</v>
      </c>
      <c r="H62" s="849">
        <v>390</v>
      </c>
      <c r="I62" s="832">
        <v>0.99489795918367352</v>
      </c>
      <c r="J62" s="832">
        <v>195</v>
      </c>
      <c r="K62" s="849">
        <v>2</v>
      </c>
      <c r="L62" s="849">
        <v>392</v>
      </c>
      <c r="M62" s="832">
        <v>1</v>
      </c>
      <c r="N62" s="832">
        <v>196</v>
      </c>
      <c r="O62" s="849">
        <v>1</v>
      </c>
      <c r="P62" s="849">
        <v>196</v>
      </c>
      <c r="Q62" s="837">
        <v>0.5</v>
      </c>
      <c r="R62" s="850">
        <v>196</v>
      </c>
    </row>
    <row r="63" spans="1:18" ht="14.4" customHeight="1" x14ac:dyDescent="0.3">
      <c r="A63" s="831" t="s">
        <v>1338</v>
      </c>
      <c r="B63" s="832" t="s">
        <v>1339</v>
      </c>
      <c r="C63" s="832" t="s">
        <v>558</v>
      </c>
      <c r="D63" s="832" t="s">
        <v>1392</v>
      </c>
      <c r="E63" s="832" t="s">
        <v>1455</v>
      </c>
      <c r="F63" s="832" t="s">
        <v>1456</v>
      </c>
      <c r="G63" s="849">
        <v>3</v>
      </c>
      <c r="H63" s="849">
        <v>3108</v>
      </c>
      <c r="I63" s="832">
        <v>0.42692307692307691</v>
      </c>
      <c r="J63" s="832">
        <v>1036</v>
      </c>
      <c r="K63" s="849">
        <v>7</v>
      </c>
      <c r="L63" s="849">
        <v>7280</v>
      </c>
      <c r="M63" s="832">
        <v>1</v>
      </c>
      <c r="N63" s="832">
        <v>1040</v>
      </c>
      <c r="O63" s="849">
        <v>8</v>
      </c>
      <c r="P63" s="849">
        <v>8456</v>
      </c>
      <c r="Q63" s="837">
        <v>1.1615384615384616</v>
      </c>
      <c r="R63" s="850">
        <v>1057</v>
      </c>
    </row>
    <row r="64" spans="1:18" ht="14.4" customHeight="1" x14ac:dyDescent="0.3">
      <c r="A64" s="831" t="s">
        <v>1338</v>
      </c>
      <c r="B64" s="832" t="s">
        <v>1339</v>
      </c>
      <c r="C64" s="832" t="s">
        <v>558</v>
      </c>
      <c r="D64" s="832" t="s">
        <v>1392</v>
      </c>
      <c r="E64" s="832" t="s">
        <v>1457</v>
      </c>
      <c r="F64" s="832" t="s">
        <v>1458</v>
      </c>
      <c r="G64" s="849">
        <v>3</v>
      </c>
      <c r="H64" s="849">
        <v>1575</v>
      </c>
      <c r="I64" s="832">
        <v>0.37428707224334601</v>
      </c>
      <c r="J64" s="832">
        <v>525</v>
      </c>
      <c r="K64" s="849">
        <v>8</v>
      </c>
      <c r="L64" s="849">
        <v>4208</v>
      </c>
      <c r="M64" s="832">
        <v>1</v>
      </c>
      <c r="N64" s="832">
        <v>526</v>
      </c>
      <c r="O64" s="849">
        <v>7</v>
      </c>
      <c r="P64" s="849">
        <v>3689</v>
      </c>
      <c r="Q64" s="837">
        <v>0.87666349809885935</v>
      </c>
      <c r="R64" s="850">
        <v>527</v>
      </c>
    </row>
    <row r="65" spans="1:18" ht="14.4" customHeight="1" x14ac:dyDescent="0.3">
      <c r="A65" s="831" t="s">
        <v>1338</v>
      </c>
      <c r="B65" s="832" t="s">
        <v>1339</v>
      </c>
      <c r="C65" s="832" t="s">
        <v>558</v>
      </c>
      <c r="D65" s="832" t="s">
        <v>1392</v>
      </c>
      <c r="E65" s="832" t="s">
        <v>1459</v>
      </c>
      <c r="F65" s="832" t="s">
        <v>1460</v>
      </c>
      <c r="G65" s="849">
        <v>2</v>
      </c>
      <c r="H65" s="849">
        <v>284</v>
      </c>
      <c r="I65" s="832"/>
      <c r="J65" s="832">
        <v>142</v>
      </c>
      <c r="K65" s="849"/>
      <c r="L65" s="849"/>
      <c r="M65" s="832"/>
      <c r="N65" s="832"/>
      <c r="O65" s="849">
        <v>9</v>
      </c>
      <c r="P65" s="849">
        <v>1287</v>
      </c>
      <c r="Q65" s="837"/>
      <c r="R65" s="850">
        <v>143</v>
      </c>
    </row>
    <row r="66" spans="1:18" ht="14.4" customHeight="1" x14ac:dyDescent="0.3">
      <c r="A66" s="831" t="s">
        <v>1338</v>
      </c>
      <c r="B66" s="832" t="s">
        <v>1339</v>
      </c>
      <c r="C66" s="832" t="s">
        <v>558</v>
      </c>
      <c r="D66" s="832" t="s">
        <v>1392</v>
      </c>
      <c r="E66" s="832" t="s">
        <v>1461</v>
      </c>
      <c r="F66" s="832" t="s">
        <v>1462</v>
      </c>
      <c r="G66" s="849"/>
      <c r="H66" s="849"/>
      <c r="I66" s="832"/>
      <c r="J66" s="832"/>
      <c r="K66" s="849"/>
      <c r="L66" s="849"/>
      <c r="M66" s="832"/>
      <c r="N66" s="832"/>
      <c r="O66" s="849">
        <v>1</v>
      </c>
      <c r="P66" s="849">
        <v>2557</v>
      </c>
      <c r="Q66" s="837"/>
      <c r="R66" s="850">
        <v>2557</v>
      </c>
    </row>
    <row r="67" spans="1:18" ht="14.4" customHeight="1" x14ac:dyDescent="0.3">
      <c r="A67" s="831" t="s">
        <v>1338</v>
      </c>
      <c r="B67" s="832" t="s">
        <v>1339</v>
      </c>
      <c r="C67" s="832" t="s">
        <v>558</v>
      </c>
      <c r="D67" s="832" t="s">
        <v>1392</v>
      </c>
      <c r="E67" s="832" t="s">
        <v>1463</v>
      </c>
      <c r="F67" s="832" t="s">
        <v>1464</v>
      </c>
      <c r="G67" s="849"/>
      <c r="H67" s="849"/>
      <c r="I67" s="832"/>
      <c r="J67" s="832"/>
      <c r="K67" s="849">
        <v>1</v>
      </c>
      <c r="L67" s="849">
        <v>1693</v>
      </c>
      <c r="M67" s="832">
        <v>1</v>
      </c>
      <c r="N67" s="832">
        <v>1693</v>
      </c>
      <c r="O67" s="849"/>
      <c r="P67" s="849"/>
      <c r="Q67" s="837"/>
      <c r="R67" s="850"/>
    </row>
    <row r="68" spans="1:18" ht="14.4" customHeight="1" x14ac:dyDescent="0.3">
      <c r="A68" s="831" t="s">
        <v>1338</v>
      </c>
      <c r="B68" s="832" t="s">
        <v>1339</v>
      </c>
      <c r="C68" s="832" t="s">
        <v>558</v>
      </c>
      <c r="D68" s="832" t="s">
        <v>1392</v>
      </c>
      <c r="E68" s="832" t="s">
        <v>1465</v>
      </c>
      <c r="F68" s="832" t="s">
        <v>1466</v>
      </c>
      <c r="G68" s="849">
        <v>26</v>
      </c>
      <c r="H68" s="849">
        <v>18694</v>
      </c>
      <c r="I68" s="832">
        <v>1.2380952380952381</v>
      </c>
      <c r="J68" s="832">
        <v>719</v>
      </c>
      <c r="K68" s="849">
        <v>21</v>
      </c>
      <c r="L68" s="849">
        <v>15099</v>
      </c>
      <c r="M68" s="832">
        <v>1</v>
      </c>
      <c r="N68" s="832">
        <v>719</v>
      </c>
      <c r="O68" s="849">
        <v>21</v>
      </c>
      <c r="P68" s="849">
        <v>15162</v>
      </c>
      <c r="Q68" s="837">
        <v>1.0041724617524339</v>
      </c>
      <c r="R68" s="850">
        <v>722</v>
      </c>
    </row>
    <row r="69" spans="1:18" ht="14.4" customHeight="1" x14ac:dyDescent="0.3">
      <c r="A69" s="831" t="s">
        <v>1338</v>
      </c>
      <c r="B69" s="832" t="s">
        <v>1339</v>
      </c>
      <c r="C69" s="832" t="s">
        <v>558</v>
      </c>
      <c r="D69" s="832" t="s">
        <v>1392</v>
      </c>
      <c r="E69" s="832" t="s">
        <v>1467</v>
      </c>
      <c r="F69" s="832" t="s">
        <v>1468</v>
      </c>
      <c r="G69" s="849"/>
      <c r="H69" s="849"/>
      <c r="I69" s="832"/>
      <c r="J69" s="832"/>
      <c r="K69" s="849">
        <v>2</v>
      </c>
      <c r="L69" s="849">
        <v>3472</v>
      </c>
      <c r="M69" s="832">
        <v>1</v>
      </c>
      <c r="N69" s="832">
        <v>1736</v>
      </c>
      <c r="O69" s="849"/>
      <c r="P69" s="849"/>
      <c r="Q69" s="837"/>
      <c r="R69" s="850"/>
    </row>
    <row r="70" spans="1:18" ht="14.4" customHeight="1" x14ac:dyDescent="0.3">
      <c r="A70" s="831" t="s">
        <v>1338</v>
      </c>
      <c r="B70" s="832" t="s">
        <v>1339</v>
      </c>
      <c r="C70" s="832" t="s">
        <v>558</v>
      </c>
      <c r="D70" s="832" t="s">
        <v>1392</v>
      </c>
      <c r="E70" s="832" t="s">
        <v>1469</v>
      </c>
      <c r="F70" s="832" t="s">
        <v>1470</v>
      </c>
      <c r="G70" s="849"/>
      <c r="H70" s="849"/>
      <c r="I70" s="832"/>
      <c r="J70" s="832"/>
      <c r="K70" s="849">
        <v>1</v>
      </c>
      <c r="L70" s="849">
        <v>628</v>
      </c>
      <c r="M70" s="832">
        <v>1</v>
      </c>
      <c r="N70" s="832">
        <v>628</v>
      </c>
      <c r="O70" s="849"/>
      <c r="P70" s="849"/>
      <c r="Q70" s="837"/>
      <c r="R70" s="850"/>
    </row>
    <row r="71" spans="1:18" ht="14.4" customHeight="1" x14ac:dyDescent="0.3">
      <c r="A71" s="831" t="s">
        <v>1338</v>
      </c>
      <c r="B71" s="832" t="s">
        <v>1339</v>
      </c>
      <c r="C71" s="832" t="s">
        <v>558</v>
      </c>
      <c r="D71" s="832" t="s">
        <v>1392</v>
      </c>
      <c r="E71" s="832" t="s">
        <v>1471</v>
      </c>
      <c r="F71" s="832" t="s">
        <v>1472</v>
      </c>
      <c r="G71" s="849"/>
      <c r="H71" s="849"/>
      <c r="I71" s="832"/>
      <c r="J71" s="832"/>
      <c r="K71" s="849"/>
      <c r="L71" s="849"/>
      <c r="M71" s="832"/>
      <c r="N71" s="832"/>
      <c r="O71" s="849">
        <v>1</v>
      </c>
      <c r="P71" s="849">
        <v>1861</v>
      </c>
      <c r="Q71" s="837"/>
      <c r="R71" s="850">
        <v>1861</v>
      </c>
    </row>
    <row r="72" spans="1:18" ht="14.4" customHeight="1" x14ac:dyDescent="0.3">
      <c r="A72" s="831" t="s">
        <v>1338</v>
      </c>
      <c r="B72" s="832" t="s">
        <v>1339</v>
      </c>
      <c r="C72" s="832" t="s">
        <v>564</v>
      </c>
      <c r="D72" s="832" t="s">
        <v>1473</v>
      </c>
      <c r="E72" s="832" t="s">
        <v>1474</v>
      </c>
      <c r="F72" s="832" t="s">
        <v>1475</v>
      </c>
      <c r="G72" s="849">
        <v>71.130000000000038</v>
      </c>
      <c r="H72" s="849">
        <v>142905.60000000003</v>
      </c>
      <c r="I72" s="832">
        <v>142.22009912223086</v>
      </c>
      <c r="J72" s="832">
        <v>2009.0763390974266</v>
      </c>
      <c r="K72" s="849">
        <v>0.5</v>
      </c>
      <c r="L72" s="849">
        <v>1004.82</v>
      </c>
      <c r="M72" s="832">
        <v>1</v>
      </c>
      <c r="N72" s="832">
        <v>2009.64</v>
      </c>
      <c r="O72" s="849">
        <v>1.2</v>
      </c>
      <c r="P72" s="849">
        <v>2411.58</v>
      </c>
      <c r="Q72" s="837">
        <v>2.4000119424374513</v>
      </c>
      <c r="R72" s="850">
        <v>2009.65</v>
      </c>
    </row>
    <row r="73" spans="1:18" ht="14.4" customHeight="1" x14ac:dyDescent="0.3">
      <c r="A73" s="831" t="s">
        <v>1338</v>
      </c>
      <c r="B73" s="832" t="s">
        <v>1339</v>
      </c>
      <c r="C73" s="832" t="s">
        <v>564</v>
      </c>
      <c r="D73" s="832" t="s">
        <v>1473</v>
      </c>
      <c r="E73" s="832" t="s">
        <v>1476</v>
      </c>
      <c r="F73" s="832" t="s">
        <v>1477</v>
      </c>
      <c r="G73" s="849">
        <v>0.94000000000000039</v>
      </c>
      <c r="H73" s="849">
        <v>8549.3599999999988</v>
      </c>
      <c r="I73" s="832"/>
      <c r="J73" s="832">
        <v>9095.0638297872283</v>
      </c>
      <c r="K73" s="849"/>
      <c r="L73" s="849"/>
      <c r="M73" s="832"/>
      <c r="N73" s="832"/>
      <c r="O73" s="849"/>
      <c r="P73" s="849"/>
      <c r="Q73" s="837"/>
      <c r="R73" s="850"/>
    </row>
    <row r="74" spans="1:18" ht="14.4" customHeight="1" x14ac:dyDescent="0.3">
      <c r="A74" s="831" t="s">
        <v>1338</v>
      </c>
      <c r="B74" s="832" t="s">
        <v>1339</v>
      </c>
      <c r="C74" s="832" t="s">
        <v>564</v>
      </c>
      <c r="D74" s="832" t="s">
        <v>1473</v>
      </c>
      <c r="E74" s="832" t="s">
        <v>1478</v>
      </c>
      <c r="F74" s="832" t="s">
        <v>1477</v>
      </c>
      <c r="G74" s="849">
        <v>499.78999999999979</v>
      </c>
      <c r="H74" s="849">
        <v>909086.44000000018</v>
      </c>
      <c r="I74" s="832">
        <v>0.86169415749945399</v>
      </c>
      <c r="J74" s="832">
        <v>1818.9368334700584</v>
      </c>
      <c r="K74" s="849">
        <v>579.99000000000012</v>
      </c>
      <c r="L74" s="849">
        <v>1054998.96</v>
      </c>
      <c r="M74" s="832">
        <v>1</v>
      </c>
      <c r="N74" s="832">
        <v>1818.9950861221741</v>
      </c>
      <c r="O74" s="849">
        <v>12.650000000000002</v>
      </c>
      <c r="P74" s="849">
        <v>23010.900000000005</v>
      </c>
      <c r="Q74" s="837">
        <v>2.1811301122040921E-2</v>
      </c>
      <c r="R74" s="850">
        <v>1819.0434782608697</v>
      </c>
    </row>
    <row r="75" spans="1:18" ht="14.4" customHeight="1" x14ac:dyDescent="0.3">
      <c r="A75" s="831" t="s">
        <v>1338</v>
      </c>
      <c r="B75" s="832" t="s">
        <v>1339</v>
      </c>
      <c r="C75" s="832" t="s">
        <v>564</v>
      </c>
      <c r="D75" s="832" t="s">
        <v>1473</v>
      </c>
      <c r="E75" s="832" t="s">
        <v>1479</v>
      </c>
      <c r="F75" s="832" t="s">
        <v>1480</v>
      </c>
      <c r="G75" s="849">
        <v>37.800000000000033</v>
      </c>
      <c r="H75" s="849">
        <v>34041.629999999888</v>
      </c>
      <c r="I75" s="832">
        <v>83.687661331956363</v>
      </c>
      <c r="J75" s="832">
        <v>900.57222222221844</v>
      </c>
      <c r="K75" s="849">
        <v>0.44999999999999996</v>
      </c>
      <c r="L75" s="849">
        <v>406.77</v>
      </c>
      <c r="M75" s="832">
        <v>1</v>
      </c>
      <c r="N75" s="832">
        <v>903.93333333333339</v>
      </c>
      <c r="O75" s="849"/>
      <c r="P75" s="849"/>
      <c r="Q75" s="837"/>
      <c r="R75" s="850"/>
    </row>
    <row r="76" spans="1:18" ht="14.4" customHeight="1" x14ac:dyDescent="0.3">
      <c r="A76" s="831" t="s">
        <v>1338</v>
      </c>
      <c r="B76" s="832" t="s">
        <v>1339</v>
      </c>
      <c r="C76" s="832" t="s">
        <v>564</v>
      </c>
      <c r="D76" s="832" t="s">
        <v>1473</v>
      </c>
      <c r="E76" s="832" t="s">
        <v>1481</v>
      </c>
      <c r="F76" s="832" t="s">
        <v>1477</v>
      </c>
      <c r="G76" s="849"/>
      <c r="H76" s="849"/>
      <c r="I76" s="832"/>
      <c r="J76" s="832"/>
      <c r="K76" s="849"/>
      <c r="L76" s="849"/>
      <c r="M76" s="832"/>
      <c r="N76" s="832"/>
      <c r="O76" s="849">
        <v>535.34000000000015</v>
      </c>
      <c r="P76" s="849">
        <v>350927.97000000003</v>
      </c>
      <c r="Q76" s="837"/>
      <c r="R76" s="850">
        <v>655.52353644412881</v>
      </c>
    </row>
    <row r="77" spans="1:18" ht="14.4" customHeight="1" x14ac:dyDescent="0.3">
      <c r="A77" s="831" t="s">
        <v>1338</v>
      </c>
      <c r="B77" s="832" t="s">
        <v>1339</v>
      </c>
      <c r="C77" s="832" t="s">
        <v>564</v>
      </c>
      <c r="D77" s="832" t="s">
        <v>1473</v>
      </c>
      <c r="E77" s="832" t="s">
        <v>1482</v>
      </c>
      <c r="F77" s="832" t="s">
        <v>1477</v>
      </c>
      <c r="G77" s="849"/>
      <c r="H77" s="849"/>
      <c r="I77" s="832"/>
      <c r="J77" s="832"/>
      <c r="K77" s="849"/>
      <c r="L77" s="849"/>
      <c r="M77" s="832"/>
      <c r="N77" s="832"/>
      <c r="O77" s="849">
        <v>0.56000000000000005</v>
      </c>
      <c r="P77" s="849">
        <v>1834.5</v>
      </c>
      <c r="Q77" s="837"/>
      <c r="R77" s="850">
        <v>3275.8928571428569</v>
      </c>
    </row>
    <row r="78" spans="1:18" ht="14.4" customHeight="1" x14ac:dyDescent="0.3">
      <c r="A78" s="831" t="s">
        <v>1338</v>
      </c>
      <c r="B78" s="832" t="s">
        <v>1339</v>
      </c>
      <c r="C78" s="832" t="s">
        <v>564</v>
      </c>
      <c r="D78" s="832" t="s">
        <v>1340</v>
      </c>
      <c r="E78" s="832" t="s">
        <v>1483</v>
      </c>
      <c r="F78" s="832" t="s">
        <v>1484</v>
      </c>
      <c r="G78" s="849">
        <v>326156</v>
      </c>
      <c r="H78" s="849">
        <v>10976335.309999999</v>
      </c>
      <c r="I78" s="832">
        <v>1.0050822377557385</v>
      </c>
      <c r="J78" s="832">
        <v>33.653636020799858</v>
      </c>
      <c r="K78" s="849">
        <v>319416</v>
      </c>
      <c r="L78" s="849">
        <v>10920833.039999994</v>
      </c>
      <c r="M78" s="832">
        <v>1</v>
      </c>
      <c r="N78" s="832">
        <v>34.189999999999976</v>
      </c>
      <c r="O78" s="849">
        <v>330125</v>
      </c>
      <c r="P78" s="849">
        <v>11217647.499999993</v>
      </c>
      <c r="Q78" s="837">
        <v>1.0271787380058692</v>
      </c>
      <c r="R78" s="850">
        <v>33.979999999999976</v>
      </c>
    </row>
    <row r="79" spans="1:18" ht="14.4" customHeight="1" x14ac:dyDescent="0.3">
      <c r="A79" s="831" t="s">
        <v>1338</v>
      </c>
      <c r="B79" s="832" t="s">
        <v>1339</v>
      </c>
      <c r="C79" s="832" t="s">
        <v>564</v>
      </c>
      <c r="D79" s="832" t="s">
        <v>1340</v>
      </c>
      <c r="E79" s="832" t="s">
        <v>1485</v>
      </c>
      <c r="F79" s="832" t="s">
        <v>1486</v>
      </c>
      <c r="G79" s="849">
        <v>46</v>
      </c>
      <c r="H79" s="849">
        <v>2657.8800000000006</v>
      </c>
      <c r="I79" s="832">
        <v>0.6258989756269876</v>
      </c>
      <c r="J79" s="832">
        <v>57.780000000000015</v>
      </c>
      <c r="K79" s="849">
        <v>75</v>
      </c>
      <c r="L79" s="849">
        <v>4246.4999999999964</v>
      </c>
      <c r="M79" s="832">
        <v>1</v>
      </c>
      <c r="N79" s="832">
        <v>56.619999999999955</v>
      </c>
      <c r="O79" s="849">
        <v>23245</v>
      </c>
      <c r="P79" s="849">
        <v>1189679.1000000001</v>
      </c>
      <c r="Q79" s="837">
        <v>280.15521017308396</v>
      </c>
      <c r="R79" s="850">
        <v>51.180000000000007</v>
      </c>
    </row>
    <row r="80" spans="1:18" ht="14.4" customHeight="1" x14ac:dyDescent="0.3">
      <c r="A80" s="831" t="s">
        <v>1338</v>
      </c>
      <c r="B80" s="832" t="s">
        <v>1339</v>
      </c>
      <c r="C80" s="832" t="s">
        <v>564</v>
      </c>
      <c r="D80" s="832" t="s">
        <v>1340</v>
      </c>
      <c r="E80" s="832" t="s">
        <v>1487</v>
      </c>
      <c r="F80" s="832" t="s">
        <v>1488</v>
      </c>
      <c r="G80" s="849">
        <v>3243</v>
      </c>
      <c r="H80" s="849">
        <v>185240.16000000003</v>
      </c>
      <c r="I80" s="832">
        <v>1.3890181875442882</v>
      </c>
      <c r="J80" s="832">
        <v>57.120000000000012</v>
      </c>
      <c r="K80" s="849">
        <v>2275</v>
      </c>
      <c r="L80" s="849">
        <v>133360.5</v>
      </c>
      <c r="M80" s="832">
        <v>1</v>
      </c>
      <c r="N80" s="832">
        <v>58.62</v>
      </c>
      <c r="O80" s="849">
        <v>3393</v>
      </c>
      <c r="P80" s="849">
        <v>203071.05000000002</v>
      </c>
      <c r="Q80" s="837">
        <v>1.5227226202661208</v>
      </c>
      <c r="R80" s="850">
        <v>59.850000000000009</v>
      </c>
    </row>
    <row r="81" spans="1:18" ht="14.4" customHeight="1" x14ac:dyDescent="0.3">
      <c r="A81" s="831" t="s">
        <v>1338</v>
      </c>
      <c r="B81" s="832" t="s">
        <v>1339</v>
      </c>
      <c r="C81" s="832" t="s">
        <v>564</v>
      </c>
      <c r="D81" s="832" t="s">
        <v>1489</v>
      </c>
      <c r="E81" s="832" t="s">
        <v>1490</v>
      </c>
      <c r="F81" s="832" t="s">
        <v>1491</v>
      </c>
      <c r="G81" s="849">
        <v>1</v>
      </c>
      <c r="H81" s="849">
        <v>442.16</v>
      </c>
      <c r="I81" s="832"/>
      <c r="J81" s="832">
        <v>442.16</v>
      </c>
      <c r="K81" s="849"/>
      <c r="L81" s="849"/>
      <c r="M81" s="832"/>
      <c r="N81" s="832"/>
      <c r="O81" s="849"/>
      <c r="P81" s="849"/>
      <c r="Q81" s="837"/>
      <c r="R81" s="850"/>
    </row>
    <row r="82" spans="1:18" ht="14.4" customHeight="1" x14ac:dyDescent="0.3">
      <c r="A82" s="831" t="s">
        <v>1338</v>
      </c>
      <c r="B82" s="832" t="s">
        <v>1339</v>
      </c>
      <c r="C82" s="832" t="s">
        <v>564</v>
      </c>
      <c r="D82" s="832" t="s">
        <v>1392</v>
      </c>
      <c r="E82" s="832" t="s">
        <v>1492</v>
      </c>
      <c r="F82" s="832" t="s">
        <v>1493</v>
      </c>
      <c r="G82" s="849">
        <v>1295</v>
      </c>
      <c r="H82" s="849">
        <v>18786565</v>
      </c>
      <c r="I82" s="832">
        <v>1.001408731716618</v>
      </c>
      <c r="J82" s="832">
        <v>14507</v>
      </c>
      <c r="K82" s="849">
        <v>1293</v>
      </c>
      <c r="L82" s="849">
        <v>18760137</v>
      </c>
      <c r="M82" s="832">
        <v>1</v>
      </c>
      <c r="N82" s="832">
        <v>14509</v>
      </c>
      <c r="O82" s="849">
        <v>1343</v>
      </c>
      <c r="P82" s="849">
        <v>19493645</v>
      </c>
      <c r="Q82" s="837">
        <v>1.0390992880275873</v>
      </c>
      <c r="R82" s="850">
        <v>14515</v>
      </c>
    </row>
    <row r="83" spans="1:18" ht="14.4" customHeight="1" thickBot="1" x14ac:dyDescent="0.35">
      <c r="A83" s="839" t="s">
        <v>1338</v>
      </c>
      <c r="B83" s="840" t="s">
        <v>1339</v>
      </c>
      <c r="C83" s="840" t="s">
        <v>1494</v>
      </c>
      <c r="D83" s="840" t="s">
        <v>1473</v>
      </c>
      <c r="E83" s="840" t="s">
        <v>1379</v>
      </c>
      <c r="F83" s="840" t="s">
        <v>1495</v>
      </c>
      <c r="G83" s="851">
        <v>0</v>
      </c>
      <c r="H83" s="851">
        <v>0</v>
      </c>
      <c r="I83" s="840">
        <v>0</v>
      </c>
      <c r="J83" s="840"/>
      <c r="K83" s="851">
        <v>0</v>
      </c>
      <c r="L83" s="851">
        <v>-2.3283064365386963E-10</v>
      </c>
      <c r="M83" s="840">
        <v>1</v>
      </c>
      <c r="N83" s="840"/>
      <c r="O83" s="851"/>
      <c r="P83" s="851"/>
      <c r="Q83" s="845"/>
      <c r="R83" s="852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479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7.77734375" style="247" customWidth="1"/>
    <col min="5" max="5" width="2.109375" style="247" bestFit="1" customWidth="1"/>
    <col min="6" max="6" width="8" style="247" customWidth="1"/>
    <col min="7" max="7" width="50.88671875" style="247" bestFit="1" customWidth="1" collapsed="1"/>
    <col min="8" max="9" width="11.109375" style="329" hidden="1" customWidth="1" outlineLevel="1"/>
    <col min="10" max="11" width="9.33203125" style="247" hidden="1" customWidth="1"/>
    <col min="12" max="13" width="11.109375" style="329" customWidth="1"/>
    <col min="14" max="15" width="9.33203125" style="247" hidden="1" customWidth="1"/>
    <col min="16" max="17" width="11.109375" style="329" customWidth="1"/>
    <col min="18" max="18" width="11.109375" style="332" customWidth="1"/>
    <col min="19" max="19" width="11.109375" style="329" customWidth="1"/>
    <col min="20" max="16384" width="8.88671875" style="247"/>
  </cols>
  <sheetData>
    <row r="1" spans="1:19" ht="18.600000000000001" customHeight="1" thickBot="1" x14ac:dyDescent="0.4">
      <c r="A1" s="512" t="s">
        <v>1497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4.4" customHeight="1" thickBot="1" x14ac:dyDescent="0.35">
      <c r="A2" s="371" t="s">
        <v>328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" customHeight="1" thickBot="1" x14ac:dyDescent="0.35">
      <c r="G3" s="112" t="s">
        <v>158</v>
      </c>
      <c r="H3" s="207">
        <f t="shared" ref="H3:Q3" si="0">SUBTOTAL(9,H6:H1048576)</f>
        <v>1080405.06</v>
      </c>
      <c r="I3" s="208">
        <f t="shared" si="0"/>
        <v>42167555.730000004</v>
      </c>
      <c r="J3" s="78"/>
      <c r="K3" s="78"/>
      <c r="L3" s="208">
        <f t="shared" si="0"/>
        <v>1034769.4399999998</v>
      </c>
      <c r="M3" s="208">
        <f t="shared" si="0"/>
        <v>42998569.829999991</v>
      </c>
      <c r="N3" s="78"/>
      <c r="O3" s="78"/>
      <c r="P3" s="208">
        <f t="shared" si="0"/>
        <v>1073723.7499999998</v>
      </c>
      <c r="Q3" s="208">
        <f t="shared" si="0"/>
        <v>43255273.590000004</v>
      </c>
      <c r="R3" s="79">
        <f>IF(M3=0,0,Q3/M3)</f>
        <v>1.0059700534463105</v>
      </c>
      <c r="S3" s="209">
        <f>IF(P3=0,0,Q3/P3)</f>
        <v>40.285290876726918</v>
      </c>
    </row>
    <row r="4" spans="1:19" ht="14.4" customHeight="1" x14ac:dyDescent="0.3">
      <c r="A4" s="630" t="s">
        <v>261</v>
      </c>
      <c r="B4" s="630" t="s">
        <v>118</v>
      </c>
      <c r="C4" s="638" t="s">
        <v>0</v>
      </c>
      <c r="D4" s="431" t="s">
        <v>166</v>
      </c>
      <c r="E4" s="632" t="s">
        <v>119</v>
      </c>
      <c r="F4" s="637" t="s">
        <v>89</v>
      </c>
      <c r="G4" s="633" t="s">
        <v>80</v>
      </c>
      <c r="H4" s="634">
        <v>2015</v>
      </c>
      <c r="I4" s="635"/>
      <c r="J4" s="206"/>
      <c r="K4" s="206"/>
      <c r="L4" s="634">
        <v>2018</v>
      </c>
      <c r="M4" s="635"/>
      <c r="N4" s="206"/>
      <c r="O4" s="206"/>
      <c r="P4" s="634">
        <v>2019</v>
      </c>
      <c r="Q4" s="635"/>
      <c r="R4" s="636" t="s">
        <v>2</v>
      </c>
      <c r="S4" s="631" t="s">
        <v>121</v>
      </c>
    </row>
    <row r="5" spans="1:19" ht="14.4" customHeight="1" thickBot="1" x14ac:dyDescent="0.35">
      <c r="A5" s="894"/>
      <c r="B5" s="894"/>
      <c r="C5" s="895"/>
      <c r="D5" s="904"/>
      <c r="E5" s="896"/>
      <c r="F5" s="897"/>
      <c r="G5" s="898"/>
      <c r="H5" s="899" t="s">
        <v>90</v>
      </c>
      <c r="I5" s="900" t="s">
        <v>14</v>
      </c>
      <c r="J5" s="901"/>
      <c r="K5" s="901"/>
      <c r="L5" s="899" t="s">
        <v>90</v>
      </c>
      <c r="M5" s="900" t="s">
        <v>14</v>
      </c>
      <c r="N5" s="901"/>
      <c r="O5" s="901"/>
      <c r="P5" s="899" t="s">
        <v>90</v>
      </c>
      <c r="Q5" s="900" t="s">
        <v>14</v>
      </c>
      <c r="R5" s="902"/>
      <c r="S5" s="903"/>
    </row>
    <row r="6" spans="1:19" ht="14.4" customHeight="1" x14ac:dyDescent="0.3">
      <c r="A6" s="824" t="s">
        <v>1338</v>
      </c>
      <c r="B6" s="825" t="s">
        <v>1339</v>
      </c>
      <c r="C6" s="825" t="s">
        <v>558</v>
      </c>
      <c r="D6" s="825" t="s">
        <v>1328</v>
      </c>
      <c r="E6" s="825" t="s">
        <v>1392</v>
      </c>
      <c r="F6" s="825" t="s">
        <v>1393</v>
      </c>
      <c r="G6" s="825" t="s">
        <v>1394</v>
      </c>
      <c r="H6" s="225">
        <v>1</v>
      </c>
      <c r="I6" s="225">
        <v>37</v>
      </c>
      <c r="J6" s="825"/>
      <c r="K6" s="825">
        <v>37</v>
      </c>
      <c r="L6" s="225"/>
      <c r="M6" s="225"/>
      <c r="N6" s="825"/>
      <c r="O6" s="825"/>
      <c r="P6" s="225">
        <v>2</v>
      </c>
      <c r="Q6" s="225">
        <v>76</v>
      </c>
      <c r="R6" s="830"/>
      <c r="S6" s="848">
        <v>38</v>
      </c>
    </row>
    <row r="7" spans="1:19" ht="14.4" customHeight="1" x14ac:dyDescent="0.3">
      <c r="A7" s="831" t="s">
        <v>1338</v>
      </c>
      <c r="B7" s="832" t="s">
        <v>1339</v>
      </c>
      <c r="C7" s="832" t="s">
        <v>558</v>
      </c>
      <c r="D7" s="832" t="s">
        <v>1328</v>
      </c>
      <c r="E7" s="832" t="s">
        <v>1392</v>
      </c>
      <c r="F7" s="832" t="s">
        <v>1397</v>
      </c>
      <c r="G7" s="832" t="s">
        <v>1398</v>
      </c>
      <c r="H7" s="849"/>
      <c r="I7" s="849"/>
      <c r="J7" s="832"/>
      <c r="K7" s="832"/>
      <c r="L7" s="849">
        <v>1</v>
      </c>
      <c r="M7" s="849">
        <v>178</v>
      </c>
      <c r="N7" s="832">
        <v>1</v>
      </c>
      <c r="O7" s="832">
        <v>178</v>
      </c>
      <c r="P7" s="849"/>
      <c r="Q7" s="849"/>
      <c r="R7" s="837"/>
      <c r="S7" s="850"/>
    </row>
    <row r="8" spans="1:19" ht="14.4" customHeight="1" x14ac:dyDescent="0.3">
      <c r="A8" s="831" t="s">
        <v>1338</v>
      </c>
      <c r="B8" s="832" t="s">
        <v>1339</v>
      </c>
      <c r="C8" s="832" t="s">
        <v>558</v>
      </c>
      <c r="D8" s="832" t="s">
        <v>1328</v>
      </c>
      <c r="E8" s="832" t="s">
        <v>1392</v>
      </c>
      <c r="F8" s="832" t="s">
        <v>1427</v>
      </c>
      <c r="G8" s="832" t="s">
        <v>1428</v>
      </c>
      <c r="H8" s="849">
        <v>4</v>
      </c>
      <c r="I8" s="849">
        <v>7300</v>
      </c>
      <c r="J8" s="832">
        <v>0.4997261774370208</v>
      </c>
      <c r="K8" s="832">
        <v>1825</v>
      </c>
      <c r="L8" s="849">
        <v>8</v>
      </c>
      <c r="M8" s="849">
        <v>14608</v>
      </c>
      <c r="N8" s="832">
        <v>1</v>
      </c>
      <c r="O8" s="832">
        <v>1826</v>
      </c>
      <c r="P8" s="849">
        <v>3</v>
      </c>
      <c r="Q8" s="849">
        <v>5493</v>
      </c>
      <c r="R8" s="837">
        <v>0.37602683461117198</v>
      </c>
      <c r="S8" s="850">
        <v>1831</v>
      </c>
    </row>
    <row r="9" spans="1:19" ht="14.4" customHeight="1" x14ac:dyDescent="0.3">
      <c r="A9" s="831" t="s">
        <v>1338</v>
      </c>
      <c r="B9" s="832" t="s">
        <v>1339</v>
      </c>
      <c r="C9" s="832" t="s">
        <v>558</v>
      </c>
      <c r="D9" s="832" t="s">
        <v>1328</v>
      </c>
      <c r="E9" s="832" t="s">
        <v>1392</v>
      </c>
      <c r="F9" s="832" t="s">
        <v>1433</v>
      </c>
      <c r="G9" s="832" t="s">
        <v>1434</v>
      </c>
      <c r="H9" s="849">
        <v>4</v>
      </c>
      <c r="I9" s="849">
        <v>0</v>
      </c>
      <c r="J9" s="832"/>
      <c r="K9" s="832">
        <v>0</v>
      </c>
      <c r="L9" s="849">
        <v>11</v>
      </c>
      <c r="M9" s="849">
        <v>0</v>
      </c>
      <c r="N9" s="832"/>
      <c r="O9" s="832">
        <v>0</v>
      </c>
      <c r="P9" s="849"/>
      <c r="Q9" s="849"/>
      <c r="R9" s="837"/>
      <c r="S9" s="850"/>
    </row>
    <row r="10" spans="1:19" ht="14.4" customHeight="1" x14ac:dyDescent="0.3">
      <c r="A10" s="831" t="s">
        <v>1338</v>
      </c>
      <c r="B10" s="832" t="s">
        <v>1339</v>
      </c>
      <c r="C10" s="832" t="s">
        <v>558</v>
      </c>
      <c r="D10" s="832" t="s">
        <v>1328</v>
      </c>
      <c r="E10" s="832" t="s">
        <v>1392</v>
      </c>
      <c r="F10" s="832" t="s">
        <v>1435</v>
      </c>
      <c r="G10" s="832" t="s">
        <v>1436</v>
      </c>
      <c r="H10" s="849"/>
      <c r="I10" s="849"/>
      <c r="J10" s="832"/>
      <c r="K10" s="832"/>
      <c r="L10" s="849">
        <v>1</v>
      </c>
      <c r="M10" s="849">
        <v>33.33</v>
      </c>
      <c r="N10" s="832">
        <v>1</v>
      </c>
      <c r="O10" s="832">
        <v>33.33</v>
      </c>
      <c r="P10" s="849"/>
      <c r="Q10" s="849"/>
      <c r="R10" s="837"/>
      <c r="S10" s="850"/>
    </row>
    <row r="11" spans="1:19" ht="14.4" customHeight="1" x14ac:dyDescent="0.3">
      <c r="A11" s="831" t="s">
        <v>1338</v>
      </c>
      <c r="B11" s="832" t="s">
        <v>1339</v>
      </c>
      <c r="C11" s="832" t="s">
        <v>558</v>
      </c>
      <c r="D11" s="832" t="s">
        <v>1328</v>
      </c>
      <c r="E11" s="832" t="s">
        <v>1392</v>
      </c>
      <c r="F11" s="832" t="s">
        <v>1437</v>
      </c>
      <c r="G11" s="832" t="s">
        <v>1438</v>
      </c>
      <c r="H11" s="849"/>
      <c r="I11" s="849"/>
      <c r="J11" s="832"/>
      <c r="K11" s="832"/>
      <c r="L11" s="849">
        <v>1</v>
      </c>
      <c r="M11" s="849">
        <v>37</v>
      </c>
      <c r="N11" s="832">
        <v>1</v>
      </c>
      <c r="O11" s="832">
        <v>37</v>
      </c>
      <c r="P11" s="849"/>
      <c r="Q11" s="849"/>
      <c r="R11" s="837"/>
      <c r="S11" s="850"/>
    </row>
    <row r="12" spans="1:19" ht="14.4" customHeight="1" x14ac:dyDescent="0.3">
      <c r="A12" s="831" t="s">
        <v>1338</v>
      </c>
      <c r="B12" s="832" t="s">
        <v>1339</v>
      </c>
      <c r="C12" s="832" t="s">
        <v>558</v>
      </c>
      <c r="D12" s="832" t="s">
        <v>1328</v>
      </c>
      <c r="E12" s="832" t="s">
        <v>1392</v>
      </c>
      <c r="F12" s="832" t="s">
        <v>1439</v>
      </c>
      <c r="G12" s="832" t="s">
        <v>1440</v>
      </c>
      <c r="H12" s="849">
        <v>2</v>
      </c>
      <c r="I12" s="849">
        <v>1220</v>
      </c>
      <c r="J12" s="832">
        <v>0.49918166939443537</v>
      </c>
      <c r="K12" s="832">
        <v>610</v>
      </c>
      <c r="L12" s="849">
        <v>4</v>
      </c>
      <c r="M12" s="849">
        <v>2444</v>
      </c>
      <c r="N12" s="832">
        <v>1</v>
      </c>
      <c r="O12" s="832">
        <v>611</v>
      </c>
      <c r="P12" s="849"/>
      <c r="Q12" s="849"/>
      <c r="R12" s="837"/>
      <c r="S12" s="850"/>
    </row>
    <row r="13" spans="1:19" ht="14.4" customHeight="1" x14ac:dyDescent="0.3">
      <c r="A13" s="831" t="s">
        <v>1338</v>
      </c>
      <c r="B13" s="832" t="s">
        <v>1339</v>
      </c>
      <c r="C13" s="832" t="s">
        <v>558</v>
      </c>
      <c r="D13" s="832" t="s">
        <v>796</v>
      </c>
      <c r="E13" s="832" t="s">
        <v>1340</v>
      </c>
      <c r="F13" s="832" t="s">
        <v>1341</v>
      </c>
      <c r="G13" s="832" t="s">
        <v>1342</v>
      </c>
      <c r="H13" s="849"/>
      <c r="I13" s="849"/>
      <c r="J13" s="832"/>
      <c r="K13" s="832"/>
      <c r="L13" s="849"/>
      <c r="M13" s="849"/>
      <c r="N13" s="832"/>
      <c r="O13" s="832"/>
      <c r="P13" s="849">
        <v>1146</v>
      </c>
      <c r="Q13" s="849">
        <v>30277.32</v>
      </c>
      <c r="R13" s="837"/>
      <c r="S13" s="850">
        <v>26.419999999999998</v>
      </c>
    </row>
    <row r="14" spans="1:19" ht="14.4" customHeight="1" x14ac:dyDescent="0.3">
      <c r="A14" s="831" t="s">
        <v>1338</v>
      </c>
      <c r="B14" s="832" t="s">
        <v>1339</v>
      </c>
      <c r="C14" s="832" t="s">
        <v>558</v>
      </c>
      <c r="D14" s="832" t="s">
        <v>796</v>
      </c>
      <c r="E14" s="832" t="s">
        <v>1340</v>
      </c>
      <c r="F14" s="832" t="s">
        <v>1343</v>
      </c>
      <c r="G14" s="832" t="s">
        <v>1344</v>
      </c>
      <c r="H14" s="849">
        <v>500</v>
      </c>
      <c r="I14" s="849">
        <v>1295</v>
      </c>
      <c r="J14" s="832">
        <v>0.56524547803617575</v>
      </c>
      <c r="K14" s="832">
        <v>2.59</v>
      </c>
      <c r="L14" s="849">
        <v>888</v>
      </c>
      <c r="M14" s="849">
        <v>2291.04</v>
      </c>
      <c r="N14" s="832">
        <v>1</v>
      </c>
      <c r="O14" s="832">
        <v>2.58</v>
      </c>
      <c r="P14" s="849">
        <v>3034</v>
      </c>
      <c r="Q14" s="849">
        <v>8070.44</v>
      </c>
      <c r="R14" s="837">
        <v>3.5226098191214468</v>
      </c>
      <c r="S14" s="850">
        <v>2.6599999999999997</v>
      </c>
    </row>
    <row r="15" spans="1:19" ht="14.4" customHeight="1" x14ac:dyDescent="0.3">
      <c r="A15" s="831" t="s">
        <v>1338</v>
      </c>
      <c r="B15" s="832" t="s">
        <v>1339</v>
      </c>
      <c r="C15" s="832" t="s">
        <v>558</v>
      </c>
      <c r="D15" s="832" t="s">
        <v>796</v>
      </c>
      <c r="E15" s="832" t="s">
        <v>1340</v>
      </c>
      <c r="F15" s="832" t="s">
        <v>1345</v>
      </c>
      <c r="G15" s="832" t="s">
        <v>1346</v>
      </c>
      <c r="H15" s="849">
        <v>540</v>
      </c>
      <c r="I15" s="849">
        <v>3286.8</v>
      </c>
      <c r="J15" s="832">
        <v>0.22799746114546737</v>
      </c>
      <c r="K15" s="832">
        <v>6.0866666666666669</v>
      </c>
      <c r="L15" s="849">
        <v>2005</v>
      </c>
      <c r="M15" s="849">
        <v>14415.949999999999</v>
      </c>
      <c r="N15" s="832">
        <v>1</v>
      </c>
      <c r="O15" s="832">
        <v>7.1899999999999995</v>
      </c>
      <c r="P15" s="849">
        <v>1052</v>
      </c>
      <c r="Q15" s="849">
        <v>7732.2000000000007</v>
      </c>
      <c r="R15" s="837">
        <v>0.53636423544754253</v>
      </c>
      <c r="S15" s="850">
        <v>7.3500000000000005</v>
      </c>
    </row>
    <row r="16" spans="1:19" ht="14.4" customHeight="1" x14ac:dyDescent="0.3">
      <c r="A16" s="831" t="s">
        <v>1338</v>
      </c>
      <c r="B16" s="832" t="s">
        <v>1339</v>
      </c>
      <c r="C16" s="832" t="s">
        <v>558</v>
      </c>
      <c r="D16" s="832" t="s">
        <v>796</v>
      </c>
      <c r="E16" s="832" t="s">
        <v>1340</v>
      </c>
      <c r="F16" s="832" t="s">
        <v>1349</v>
      </c>
      <c r="G16" s="832" t="s">
        <v>1350</v>
      </c>
      <c r="H16" s="849">
        <v>42626</v>
      </c>
      <c r="I16" s="849">
        <v>225491.54</v>
      </c>
      <c r="J16" s="832">
        <v>0.99096095440986698</v>
      </c>
      <c r="K16" s="832">
        <v>5.29</v>
      </c>
      <c r="L16" s="849">
        <v>42692</v>
      </c>
      <c r="M16" s="849">
        <v>227548.36000000002</v>
      </c>
      <c r="N16" s="832">
        <v>1</v>
      </c>
      <c r="O16" s="832">
        <v>5.33</v>
      </c>
      <c r="P16" s="849">
        <v>20633</v>
      </c>
      <c r="Q16" s="849">
        <v>110799.20999999999</v>
      </c>
      <c r="R16" s="837">
        <v>0.48692598795262682</v>
      </c>
      <c r="S16" s="850">
        <v>5.3699999999999992</v>
      </c>
    </row>
    <row r="17" spans="1:19" ht="14.4" customHeight="1" x14ac:dyDescent="0.3">
      <c r="A17" s="831" t="s">
        <v>1338</v>
      </c>
      <c r="B17" s="832" t="s">
        <v>1339</v>
      </c>
      <c r="C17" s="832" t="s">
        <v>558</v>
      </c>
      <c r="D17" s="832" t="s">
        <v>796</v>
      </c>
      <c r="E17" s="832" t="s">
        <v>1340</v>
      </c>
      <c r="F17" s="832" t="s">
        <v>1351</v>
      </c>
      <c r="G17" s="832" t="s">
        <v>1352</v>
      </c>
      <c r="H17" s="849">
        <v>284.10000000000002</v>
      </c>
      <c r="I17" s="849">
        <v>2596.67</v>
      </c>
      <c r="J17" s="832">
        <v>0.34353030515506466</v>
      </c>
      <c r="K17" s="832">
        <v>9.1399859204505454</v>
      </c>
      <c r="L17" s="849">
        <v>827</v>
      </c>
      <c r="M17" s="849">
        <v>7558.7800000000007</v>
      </c>
      <c r="N17" s="832">
        <v>1</v>
      </c>
      <c r="O17" s="832">
        <v>9.14</v>
      </c>
      <c r="P17" s="849"/>
      <c r="Q17" s="849"/>
      <c r="R17" s="837"/>
      <c r="S17" s="850"/>
    </row>
    <row r="18" spans="1:19" ht="14.4" customHeight="1" x14ac:dyDescent="0.3">
      <c r="A18" s="831" t="s">
        <v>1338</v>
      </c>
      <c r="B18" s="832" t="s">
        <v>1339</v>
      </c>
      <c r="C18" s="832" t="s">
        <v>558</v>
      </c>
      <c r="D18" s="832" t="s">
        <v>796</v>
      </c>
      <c r="E18" s="832" t="s">
        <v>1340</v>
      </c>
      <c r="F18" s="832" t="s">
        <v>1353</v>
      </c>
      <c r="G18" s="832" t="s">
        <v>1354</v>
      </c>
      <c r="H18" s="849"/>
      <c r="I18" s="849"/>
      <c r="J18" s="832"/>
      <c r="K18" s="832"/>
      <c r="L18" s="849">
        <v>315</v>
      </c>
      <c r="M18" s="849">
        <v>2891.7</v>
      </c>
      <c r="N18" s="832">
        <v>1</v>
      </c>
      <c r="O18" s="832">
        <v>9.18</v>
      </c>
      <c r="P18" s="849">
        <v>350</v>
      </c>
      <c r="Q18" s="849">
        <v>3290</v>
      </c>
      <c r="R18" s="837">
        <v>1.1377390462357784</v>
      </c>
      <c r="S18" s="850">
        <v>9.4</v>
      </c>
    </row>
    <row r="19" spans="1:19" ht="14.4" customHeight="1" x14ac:dyDescent="0.3">
      <c r="A19" s="831" t="s">
        <v>1338</v>
      </c>
      <c r="B19" s="832" t="s">
        <v>1339</v>
      </c>
      <c r="C19" s="832" t="s">
        <v>558</v>
      </c>
      <c r="D19" s="832" t="s">
        <v>796</v>
      </c>
      <c r="E19" s="832" t="s">
        <v>1340</v>
      </c>
      <c r="F19" s="832" t="s">
        <v>1355</v>
      </c>
      <c r="G19" s="832" t="s">
        <v>1356</v>
      </c>
      <c r="H19" s="849">
        <v>184</v>
      </c>
      <c r="I19" s="849">
        <v>1882.3200000000002</v>
      </c>
      <c r="J19" s="832">
        <v>0.71609221638895226</v>
      </c>
      <c r="K19" s="832">
        <v>10.23</v>
      </c>
      <c r="L19" s="849">
        <v>260</v>
      </c>
      <c r="M19" s="849">
        <v>2628.6000000000004</v>
      </c>
      <c r="N19" s="832">
        <v>1</v>
      </c>
      <c r="O19" s="832">
        <v>10.110000000000001</v>
      </c>
      <c r="P19" s="849"/>
      <c r="Q19" s="849"/>
      <c r="R19" s="837"/>
      <c r="S19" s="850"/>
    </row>
    <row r="20" spans="1:19" ht="14.4" customHeight="1" x14ac:dyDescent="0.3">
      <c r="A20" s="831" t="s">
        <v>1338</v>
      </c>
      <c r="B20" s="832" t="s">
        <v>1339</v>
      </c>
      <c r="C20" s="832" t="s">
        <v>558</v>
      </c>
      <c r="D20" s="832" t="s">
        <v>796</v>
      </c>
      <c r="E20" s="832" t="s">
        <v>1340</v>
      </c>
      <c r="F20" s="832" t="s">
        <v>1359</v>
      </c>
      <c r="G20" s="832" t="s">
        <v>1360</v>
      </c>
      <c r="H20" s="849"/>
      <c r="I20" s="849"/>
      <c r="J20" s="832"/>
      <c r="K20" s="832"/>
      <c r="L20" s="849"/>
      <c r="M20" s="849"/>
      <c r="N20" s="832"/>
      <c r="O20" s="832"/>
      <c r="P20" s="849">
        <v>5.96</v>
      </c>
      <c r="Q20" s="849">
        <v>59.41</v>
      </c>
      <c r="R20" s="837"/>
      <c r="S20" s="850">
        <v>9.9681208053691268</v>
      </c>
    </row>
    <row r="21" spans="1:19" ht="14.4" customHeight="1" x14ac:dyDescent="0.3">
      <c r="A21" s="831" t="s">
        <v>1338</v>
      </c>
      <c r="B21" s="832" t="s">
        <v>1339</v>
      </c>
      <c r="C21" s="832" t="s">
        <v>558</v>
      </c>
      <c r="D21" s="832" t="s">
        <v>796</v>
      </c>
      <c r="E21" s="832" t="s">
        <v>1340</v>
      </c>
      <c r="F21" s="832" t="s">
        <v>1361</v>
      </c>
      <c r="G21" s="832" t="s">
        <v>1362</v>
      </c>
      <c r="H21" s="849">
        <v>1540</v>
      </c>
      <c r="I21" s="849">
        <v>31462.2</v>
      </c>
      <c r="J21" s="832">
        <v>1.2492683992138021</v>
      </c>
      <c r="K21" s="832">
        <v>20.43</v>
      </c>
      <c r="L21" s="849">
        <v>1205</v>
      </c>
      <c r="M21" s="849">
        <v>25184.5</v>
      </c>
      <c r="N21" s="832">
        <v>1</v>
      </c>
      <c r="O21" s="832">
        <v>20.9</v>
      </c>
      <c r="P21" s="849">
        <v>1615</v>
      </c>
      <c r="Q21" s="849">
        <v>32380.75</v>
      </c>
      <c r="R21" s="837">
        <v>1.2857412297246322</v>
      </c>
      <c r="S21" s="850">
        <v>20.05</v>
      </c>
    </row>
    <row r="22" spans="1:19" ht="14.4" customHeight="1" x14ac:dyDescent="0.3">
      <c r="A22" s="831" t="s">
        <v>1338</v>
      </c>
      <c r="B22" s="832" t="s">
        <v>1339</v>
      </c>
      <c r="C22" s="832" t="s">
        <v>558</v>
      </c>
      <c r="D22" s="832" t="s">
        <v>796</v>
      </c>
      <c r="E22" s="832" t="s">
        <v>1340</v>
      </c>
      <c r="F22" s="832" t="s">
        <v>1365</v>
      </c>
      <c r="G22" s="832" t="s">
        <v>1366</v>
      </c>
      <c r="H22" s="849">
        <v>1</v>
      </c>
      <c r="I22" s="849">
        <v>1986.65</v>
      </c>
      <c r="J22" s="832">
        <v>0.13995194160291874</v>
      </c>
      <c r="K22" s="832">
        <v>1986.65</v>
      </c>
      <c r="L22" s="849">
        <v>7</v>
      </c>
      <c r="M22" s="849">
        <v>14195.23</v>
      </c>
      <c r="N22" s="832">
        <v>1</v>
      </c>
      <c r="O22" s="832">
        <v>2027.8899999999999</v>
      </c>
      <c r="P22" s="849">
        <v>7</v>
      </c>
      <c r="Q22" s="849">
        <v>12724.530000000002</v>
      </c>
      <c r="R22" s="837">
        <v>0.89639477486451458</v>
      </c>
      <c r="S22" s="850">
        <v>1817.7900000000004</v>
      </c>
    </row>
    <row r="23" spans="1:19" ht="14.4" customHeight="1" x14ac:dyDescent="0.3">
      <c r="A23" s="831" t="s">
        <v>1338</v>
      </c>
      <c r="B23" s="832" t="s">
        <v>1339</v>
      </c>
      <c r="C23" s="832" t="s">
        <v>558</v>
      </c>
      <c r="D23" s="832" t="s">
        <v>796</v>
      </c>
      <c r="E23" s="832" t="s">
        <v>1340</v>
      </c>
      <c r="F23" s="832" t="s">
        <v>1369</v>
      </c>
      <c r="G23" s="832" t="s">
        <v>1370</v>
      </c>
      <c r="H23" s="849">
        <v>63792</v>
      </c>
      <c r="I23" s="849">
        <v>240495.84</v>
      </c>
      <c r="J23" s="832">
        <v>0.93228992586131709</v>
      </c>
      <c r="K23" s="832">
        <v>3.77</v>
      </c>
      <c r="L23" s="849">
        <v>68790</v>
      </c>
      <c r="M23" s="849">
        <v>257962.5</v>
      </c>
      <c r="N23" s="832">
        <v>1</v>
      </c>
      <c r="O23" s="832">
        <v>3.75</v>
      </c>
      <c r="P23" s="849">
        <v>38815</v>
      </c>
      <c r="Q23" s="849">
        <v>149825.9</v>
      </c>
      <c r="R23" s="837">
        <v>0.58080496196152542</v>
      </c>
      <c r="S23" s="850">
        <v>3.86</v>
      </c>
    </row>
    <row r="24" spans="1:19" ht="14.4" customHeight="1" x14ac:dyDescent="0.3">
      <c r="A24" s="831" t="s">
        <v>1338</v>
      </c>
      <c r="B24" s="832" t="s">
        <v>1339</v>
      </c>
      <c r="C24" s="832" t="s">
        <v>558</v>
      </c>
      <c r="D24" s="832" t="s">
        <v>796</v>
      </c>
      <c r="E24" s="832" t="s">
        <v>1340</v>
      </c>
      <c r="F24" s="832" t="s">
        <v>1373</v>
      </c>
      <c r="G24" s="832" t="s">
        <v>1374</v>
      </c>
      <c r="H24" s="849"/>
      <c r="I24" s="849"/>
      <c r="J24" s="832"/>
      <c r="K24" s="832"/>
      <c r="L24" s="849"/>
      <c r="M24" s="849"/>
      <c r="N24" s="832"/>
      <c r="O24" s="832"/>
      <c r="P24" s="849">
        <v>450</v>
      </c>
      <c r="Q24" s="849">
        <v>67410</v>
      </c>
      <c r="R24" s="837"/>
      <c r="S24" s="850">
        <v>149.80000000000001</v>
      </c>
    </row>
    <row r="25" spans="1:19" ht="14.4" customHeight="1" x14ac:dyDescent="0.3">
      <c r="A25" s="831" t="s">
        <v>1338</v>
      </c>
      <c r="B25" s="832" t="s">
        <v>1339</v>
      </c>
      <c r="C25" s="832" t="s">
        <v>558</v>
      </c>
      <c r="D25" s="832" t="s">
        <v>796</v>
      </c>
      <c r="E25" s="832" t="s">
        <v>1340</v>
      </c>
      <c r="F25" s="832" t="s">
        <v>1375</v>
      </c>
      <c r="G25" s="832" t="s">
        <v>1376</v>
      </c>
      <c r="H25" s="849">
        <v>1990</v>
      </c>
      <c r="I25" s="849">
        <v>40153.300000000003</v>
      </c>
      <c r="J25" s="832">
        <v>0.59205866133489038</v>
      </c>
      <c r="K25" s="832">
        <v>20.177537688442211</v>
      </c>
      <c r="L25" s="849">
        <v>3270</v>
      </c>
      <c r="M25" s="849">
        <v>67819.8</v>
      </c>
      <c r="N25" s="832">
        <v>1</v>
      </c>
      <c r="O25" s="832">
        <v>20.740000000000002</v>
      </c>
      <c r="P25" s="849">
        <v>610</v>
      </c>
      <c r="Q25" s="849">
        <v>12413.5</v>
      </c>
      <c r="R25" s="837">
        <v>0.18303651735923726</v>
      </c>
      <c r="S25" s="850">
        <v>20.350000000000001</v>
      </c>
    </row>
    <row r="26" spans="1:19" ht="14.4" customHeight="1" x14ac:dyDescent="0.3">
      <c r="A26" s="831" t="s">
        <v>1338</v>
      </c>
      <c r="B26" s="832" t="s">
        <v>1339</v>
      </c>
      <c r="C26" s="832" t="s">
        <v>558</v>
      </c>
      <c r="D26" s="832" t="s">
        <v>796</v>
      </c>
      <c r="E26" s="832" t="s">
        <v>1340</v>
      </c>
      <c r="F26" s="832" t="s">
        <v>1383</v>
      </c>
      <c r="G26" s="832" t="s">
        <v>1384</v>
      </c>
      <c r="H26" s="849">
        <v>700</v>
      </c>
      <c r="I26" s="849">
        <v>14231</v>
      </c>
      <c r="J26" s="832"/>
      <c r="K26" s="832">
        <v>20.329999999999998</v>
      </c>
      <c r="L26" s="849"/>
      <c r="M26" s="849"/>
      <c r="N26" s="832"/>
      <c r="O26" s="832"/>
      <c r="P26" s="849"/>
      <c r="Q26" s="849"/>
      <c r="R26" s="837"/>
      <c r="S26" s="850"/>
    </row>
    <row r="27" spans="1:19" ht="14.4" customHeight="1" x14ac:dyDescent="0.3">
      <c r="A27" s="831" t="s">
        <v>1338</v>
      </c>
      <c r="B27" s="832" t="s">
        <v>1339</v>
      </c>
      <c r="C27" s="832" t="s">
        <v>558</v>
      </c>
      <c r="D27" s="832" t="s">
        <v>796</v>
      </c>
      <c r="E27" s="832" t="s">
        <v>1340</v>
      </c>
      <c r="F27" s="832" t="s">
        <v>1386</v>
      </c>
      <c r="G27" s="832" t="s">
        <v>1387</v>
      </c>
      <c r="H27" s="849"/>
      <c r="I27" s="849"/>
      <c r="J27" s="832"/>
      <c r="K27" s="832"/>
      <c r="L27" s="849">
        <v>170</v>
      </c>
      <c r="M27" s="849">
        <v>12110.8</v>
      </c>
      <c r="N27" s="832">
        <v>1</v>
      </c>
      <c r="O27" s="832">
        <v>71.239999999999995</v>
      </c>
      <c r="P27" s="849"/>
      <c r="Q27" s="849"/>
      <c r="R27" s="837"/>
      <c r="S27" s="850"/>
    </row>
    <row r="28" spans="1:19" ht="14.4" customHeight="1" x14ac:dyDescent="0.3">
      <c r="A28" s="831" t="s">
        <v>1338</v>
      </c>
      <c r="B28" s="832" t="s">
        <v>1339</v>
      </c>
      <c r="C28" s="832" t="s">
        <v>558</v>
      </c>
      <c r="D28" s="832" t="s">
        <v>796</v>
      </c>
      <c r="E28" s="832" t="s">
        <v>1392</v>
      </c>
      <c r="F28" s="832" t="s">
        <v>1393</v>
      </c>
      <c r="G28" s="832" t="s">
        <v>1394</v>
      </c>
      <c r="H28" s="849">
        <v>40</v>
      </c>
      <c r="I28" s="849">
        <v>1480</v>
      </c>
      <c r="J28" s="832">
        <v>1.5384615384615385</v>
      </c>
      <c r="K28" s="832">
        <v>37</v>
      </c>
      <c r="L28" s="849">
        <v>26</v>
      </c>
      <c r="M28" s="849">
        <v>962</v>
      </c>
      <c r="N28" s="832">
        <v>1</v>
      </c>
      <c r="O28" s="832">
        <v>37</v>
      </c>
      <c r="P28" s="849">
        <v>34</v>
      </c>
      <c r="Q28" s="849">
        <v>1292</v>
      </c>
      <c r="R28" s="837">
        <v>1.343035343035343</v>
      </c>
      <c r="S28" s="850">
        <v>38</v>
      </c>
    </row>
    <row r="29" spans="1:19" ht="14.4" customHeight="1" x14ac:dyDescent="0.3">
      <c r="A29" s="831" t="s">
        <v>1338</v>
      </c>
      <c r="B29" s="832" t="s">
        <v>1339</v>
      </c>
      <c r="C29" s="832" t="s">
        <v>558</v>
      </c>
      <c r="D29" s="832" t="s">
        <v>796</v>
      </c>
      <c r="E29" s="832" t="s">
        <v>1392</v>
      </c>
      <c r="F29" s="832" t="s">
        <v>1395</v>
      </c>
      <c r="G29" s="832" t="s">
        <v>1396</v>
      </c>
      <c r="H29" s="849">
        <v>13</v>
      </c>
      <c r="I29" s="849">
        <v>5772</v>
      </c>
      <c r="J29" s="832">
        <v>1.4444444444444444</v>
      </c>
      <c r="K29" s="832">
        <v>444</v>
      </c>
      <c r="L29" s="849">
        <v>9</v>
      </c>
      <c r="M29" s="849">
        <v>3996</v>
      </c>
      <c r="N29" s="832">
        <v>1</v>
      </c>
      <c r="O29" s="832">
        <v>444</v>
      </c>
      <c r="P29" s="849">
        <v>7</v>
      </c>
      <c r="Q29" s="849">
        <v>3129</v>
      </c>
      <c r="R29" s="837">
        <v>0.78303303303303307</v>
      </c>
      <c r="S29" s="850">
        <v>447</v>
      </c>
    </row>
    <row r="30" spans="1:19" ht="14.4" customHeight="1" x14ac:dyDescent="0.3">
      <c r="A30" s="831" t="s">
        <v>1338</v>
      </c>
      <c r="B30" s="832" t="s">
        <v>1339</v>
      </c>
      <c r="C30" s="832" t="s">
        <v>558</v>
      </c>
      <c r="D30" s="832" t="s">
        <v>796</v>
      </c>
      <c r="E30" s="832" t="s">
        <v>1392</v>
      </c>
      <c r="F30" s="832" t="s">
        <v>1397</v>
      </c>
      <c r="G30" s="832" t="s">
        <v>1398</v>
      </c>
      <c r="H30" s="849">
        <v>57</v>
      </c>
      <c r="I30" s="849">
        <v>10089</v>
      </c>
      <c r="J30" s="832">
        <v>0.51527068437180801</v>
      </c>
      <c r="K30" s="832">
        <v>177</v>
      </c>
      <c r="L30" s="849">
        <v>110</v>
      </c>
      <c r="M30" s="849">
        <v>19580</v>
      </c>
      <c r="N30" s="832">
        <v>1</v>
      </c>
      <c r="O30" s="832">
        <v>178</v>
      </c>
      <c r="P30" s="849">
        <v>49</v>
      </c>
      <c r="Q30" s="849">
        <v>8771</v>
      </c>
      <c r="R30" s="837">
        <v>0.44795709908069459</v>
      </c>
      <c r="S30" s="850">
        <v>179</v>
      </c>
    </row>
    <row r="31" spans="1:19" ht="14.4" customHeight="1" x14ac:dyDescent="0.3">
      <c r="A31" s="831" t="s">
        <v>1338</v>
      </c>
      <c r="B31" s="832" t="s">
        <v>1339</v>
      </c>
      <c r="C31" s="832" t="s">
        <v>558</v>
      </c>
      <c r="D31" s="832" t="s">
        <v>796</v>
      </c>
      <c r="E31" s="832" t="s">
        <v>1392</v>
      </c>
      <c r="F31" s="832" t="s">
        <v>1401</v>
      </c>
      <c r="G31" s="832" t="s">
        <v>1402</v>
      </c>
      <c r="H31" s="849"/>
      <c r="I31" s="849"/>
      <c r="J31" s="832"/>
      <c r="K31" s="832"/>
      <c r="L31" s="849"/>
      <c r="M31" s="849"/>
      <c r="N31" s="832"/>
      <c r="O31" s="832"/>
      <c r="P31" s="849">
        <v>6</v>
      </c>
      <c r="Q31" s="849">
        <v>1914</v>
      </c>
      <c r="R31" s="837"/>
      <c r="S31" s="850">
        <v>319</v>
      </c>
    </row>
    <row r="32" spans="1:19" ht="14.4" customHeight="1" x14ac:dyDescent="0.3">
      <c r="A32" s="831" t="s">
        <v>1338</v>
      </c>
      <c r="B32" s="832" t="s">
        <v>1339</v>
      </c>
      <c r="C32" s="832" t="s">
        <v>558</v>
      </c>
      <c r="D32" s="832" t="s">
        <v>796</v>
      </c>
      <c r="E32" s="832" t="s">
        <v>1392</v>
      </c>
      <c r="F32" s="832" t="s">
        <v>1405</v>
      </c>
      <c r="G32" s="832" t="s">
        <v>1406</v>
      </c>
      <c r="H32" s="849">
        <v>1</v>
      </c>
      <c r="I32" s="849">
        <v>2039</v>
      </c>
      <c r="J32" s="832">
        <v>0.33316993464052286</v>
      </c>
      <c r="K32" s="832">
        <v>2039</v>
      </c>
      <c r="L32" s="849">
        <v>3</v>
      </c>
      <c r="M32" s="849">
        <v>6120</v>
      </c>
      <c r="N32" s="832">
        <v>1</v>
      </c>
      <c r="O32" s="832">
        <v>2040</v>
      </c>
      <c r="P32" s="849">
        <v>2</v>
      </c>
      <c r="Q32" s="849">
        <v>4094</v>
      </c>
      <c r="R32" s="837">
        <v>0.66895424836601303</v>
      </c>
      <c r="S32" s="850">
        <v>2047</v>
      </c>
    </row>
    <row r="33" spans="1:19" ht="14.4" customHeight="1" x14ac:dyDescent="0.3">
      <c r="A33" s="831" t="s">
        <v>1338</v>
      </c>
      <c r="B33" s="832" t="s">
        <v>1339</v>
      </c>
      <c r="C33" s="832" t="s">
        <v>558</v>
      </c>
      <c r="D33" s="832" t="s">
        <v>796</v>
      </c>
      <c r="E33" s="832" t="s">
        <v>1392</v>
      </c>
      <c r="F33" s="832" t="s">
        <v>1413</v>
      </c>
      <c r="G33" s="832" t="s">
        <v>1414</v>
      </c>
      <c r="H33" s="849">
        <v>7</v>
      </c>
      <c r="I33" s="849">
        <v>10017</v>
      </c>
      <c r="J33" s="832">
        <v>0.87438896648044695</v>
      </c>
      <c r="K33" s="832">
        <v>1431</v>
      </c>
      <c r="L33" s="849">
        <v>8</v>
      </c>
      <c r="M33" s="849">
        <v>11456</v>
      </c>
      <c r="N33" s="832">
        <v>1</v>
      </c>
      <c r="O33" s="832">
        <v>1432</v>
      </c>
      <c r="P33" s="849"/>
      <c r="Q33" s="849"/>
      <c r="R33" s="837"/>
      <c r="S33" s="850"/>
    </row>
    <row r="34" spans="1:19" ht="14.4" customHeight="1" x14ac:dyDescent="0.3">
      <c r="A34" s="831" t="s">
        <v>1338</v>
      </c>
      <c r="B34" s="832" t="s">
        <v>1339</v>
      </c>
      <c r="C34" s="832" t="s">
        <v>558</v>
      </c>
      <c r="D34" s="832" t="s">
        <v>796</v>
      </c>
      <c r="E34" s="832" t="s">
        <v>1392</v>
      </c>
      <c r="F34" s="832" t="s">
        <v>1415</v>
      </c>
      <c r="G34" s="832" t="s">
        <v>1416</v>
      </c>
      <c r="H34" s="849">
        <v>6</v>
      </c>
      <c r="I34" s="849">
        <v>11472</v>
      </c>
      <c r="J34" s="832">
        <v>0.99895506792058519</v>
      </c>
      <c r="K34" s="832">
        <v>1912</v>
      </c>
      <c r="L34" s="849">
        <v>6</v>
      </c>
      <c r="M34" s="849">
        <v>11484</v>
      </c>
      <c r="N34" s="832">
        <v>1</v>
      </c>
      <c r="O34" s="832">
        <v>1914</v>
      </c>
      <c r="P34" s="849">
        <v>2</v>
      </c>
      <c r="Q34" s="849">
        <v>3840</v>
      </c>
      <c r="R34" s="837">
        <v>0.33437826541274818</v>
      </c>
      <c r="S34" s="850">
        <v>1920</v>
      </c>
    </row>
    <row r="35" spans="1:19" ht="14.4" customHeight="1" x14ac:dyDescent="0.3">
      <c r="A35" s="831" t="s">
        <v>1338</v>
      </c>
      <c r="B35" s="832" t="s">
        <v>1339</v>
      </c>
      <c r="C35" s="832" t="s">
        <v>558</v>
      </c>
      <c r="D35" s="832" t="s">
        <v>796</v>
      </c>
      <c r="E35" s="832" t="s">
        <v>1392</v>
      </c>
      <c r="F35" s="832" t="s">
        <v>1417</v>
      </c>
      <c r="G35" s="832" t="s">
        <v>1418</v>
      </c>
      <c r="H35" s="849">
        <v>8</v>
      </c>
      <c r="I35" s="849">
        <v>9704</v>
      </c>
      <c r="J35" s="832">
        <v>1.1419157448811486</v>
      </c>
      <c r="K35" s="832">
        <v>1213</v>
      </c>
      <c r="L35" s="849">
        <v>7</v>
      </c>
      <c r="M35" s="849">
        <v>8498</v>
      </c>
      <c r="N35" s="832">
        <v>1</v>
      </c>
      <c r="O35" s="832">
        <v>1214</v>
      </c>
      <c r="P35" s="849">
        <v>5</v>
      </c>
      <c r="Q35" s="849">
        <v>6095</v>
      </c>
      <c r="R35" s="837">
        <v>0.71722758296069666</v>
      </c>
      <c r="S35" s="850">
        <v>1219</v>
      </c>
    </row>
    <row r="36" spans="1:19" ht="14.4" customHeight="1" x14ac:dyDescent="0.3">
      <c r="A36" s="831" t="s">
        <v>1338</v>
      </c>
      <c r="B36" s="832" t="s">
        <v>1339</v>
      </c>
      <c r="C36" s="832" t="s">
        <v>558</v>
      </c>
      <c r="D36" s="832" t="s">
        <v>796</v>
      </c>
      <c r="E36" s="832" t="s">
        <v>1392</v>
      </c>
      <c r="F36" s="832" t="s">
        <v>1421</v>
      </c>
      <c r="G36" s="832" t="s">
        <v>1422</v>
      </c>
      <c r="H36" s="849">
        <v>1</v>
      </c>
      <c r="I36" s="849">
        <v>682</v>
      </c>
      <c r="J36" s="832">
        <v>0.14285714285714285</v>
      </c>
      <c r="K36" s="832">
        <v>682</v>
      </c>
      <c r="L36" s="849">
        <v>7</v>
      </c>
      <c r="M36" s="849">
        <v>4774</v>
      </c>
      <c r="N36" s="832">
        <v>1</v>
      </c>
      <c r="O36" s="832">
        <v>682</v>
      </c>
      <c r="P36" s="849">
        <v>7</v>
      </c>
      <c r="Q36" s="849">
        <v>4795</v>
      </c>
      <c r="R36" s="837">
        <v>1.0043988269794721</v>
      </c>
      <c r="S36" s="850">
        <v>685</v>
      </c>
    </row>
    <row r="37" spans="1:19" ht="14.4" customHeight="1" x14ac:dyDescent="0.3">
      <c r="A37" s="831" t="s">
        <v>1338</v>
      </c>
      <c r="B37" s="832" t="s">
        <v>1339</v>
      </c>
      <c r="C37" s="832" t="s">
        <v>558</v>
      </c>
      <c r="D37" s="832" t="s">
        <v>796</v>
      </c>
      <c r="E37" s="832" t="s">
        <v>1392</v>
      </c>
      <c r="F37" s="832" t="s">
        <v>1423</v>
      </c>
      <c r="G37" s="832" t="s">
        <v>1424</v>
      </c>
      <c r="H37" s="849">
        <v>6</v>
      </c>
      <c r="I37" s="849">
        <v>4302</v>
      </c>
      <c r="J37" s="832">
        <v>1.5</v>
      </c>
      <c r="K37" s="832">
        <v>717</v>
      </c>
      <c r="L37" s="849">
        <v>4</v>
      </c>
      <c r="M37" s="849">
        <v>2868</v>
      </c>
      <c r="N37" s="832">
        <v>1</v>
      </c>
      <c r="O37" s="832">
        <v>717</v>
      </c>
      <c r="P37" s="849">
        <v>3</v>
      </c>
      <c r="Q37" s="849">
        <v>2160</v>
      </c>
      <c r="R37" s="837">
        <v>0.7531380753138075</v>
      </c>
      <c r="S37" s="850">
        <v>720</v>
      </c>
    </row>
    <row r="38" spans="1:19" ht="14.4" customHeight="1" x14ac:dyDescent="0.3">
      <c r="A38" s="831" t="s">
        <v>1338</v>
      </c>
      <c r="B38" s="832" t="s">
        <v>1339</v>
      </c>
      <c r="C38" s="832" t="s">
        <v>558</v>
      </c>
      <c r="D38" s="832" t="s">
        <v>796</v>
      </c>
      <c r="E38" s="832" t="s">
        <v>1392</v>
      </c>
      <c r="F38" s="832" t="s">
        <v>1425</v>
      </c>
      <c r="G38" s="832" t="s">
        <v>1426</v>
      </c>
      <c r="H38" s="849">
        <v>1</v>
      </c>
      <c r="I38" s="849">
        <v>2638</v>
      </c>
      <c r="J38" s="832"/>
      <c r="K38" s="832">
        <v>2638</v>
      </c>
      <c r="L38" s="849"/>
      <c r="M38" s="849"/>
      <c r="N38" s="832"/>
      <c r="O38" s="832"/>
      <c r="P38" s="849"/>
      <c r="Q38" s="849"/>
      <c r="R38" s="837"/>
      <c r="S38" s="850"/>
    </row>
    <row r="39" spans="1:19" ht="14.4" customHeight="1" x14ac:dyDescent="0.3">
      <c r="A39" s="831" t="s">
        <v>1338</v>
      </c>
      <c r="B39" s="832" t="s">
        <v>1339</v>
      </c>
      <c r="C39" s="832" t="s">
        <v>558</v>
      </c>
      <c r="D39" s="832" t="s">
        <v>796</v>
      </c>
      <c r="E39" s="832" t="s">
        <v>1392</v>
      </c>
      <c r="F39" s="832" t="s">
        <v>1427</v>
      </c>
      <c r="G39" s="832" t="s">
        <v>1428</v>
      </c>
      <c r="H39" s="849">
        <v>317</v>
      </c>
      <c r="I39" s="849">
        <v>578525</v>
      </c>
      <c r="J39" s="832">
        <v>0.99630942294047542</v>
      </c>
      <c r="K39" s="832">
        <v>1825</v>
      </c>
      <c r="L39" s="849">
        <v>318</v>
      </c>
      <c r="M39" s="849">
        <v>580668</v>
      </c>
      <c r="N39" s="832">
        <v>1</v>
      </c>
      <c r="O39" s="832">
        <v>1826</v>
      </c>
      <c r="P39" s="849">
        <v>171</v>
      </c>
      <c r="Q39" s="849">
        <v>313101</v>
      </c>
      <c r="R39" s="837">
        <v>0.53920829114054847</v>
      </c>
      <c r="S39" s="850">
        <v>1831</v>
      </c>
    </row>
    <row r="40" spans="1:19" ht="14.4" customHeight="1" x14ac:dyDescent="0.3">
      <c r="A40" s="831" t="s">
        <v>1338</v>
      </c>
      <c r="B40" s="832" t="s">
        <v>1339</v>
      </c>
      <c r="C40" s="832" t="s">
        <v>558</v>
      </c>
      <c r="D40" s="832" t="s">
        <v>796</v>
      </c>
      <c r="E40" s="832" t="s">
        <v>1392</v>
      </c>
      <c r="F40" s="832" t="s">
        <v>1429</v>
      </c>
      <c r="G40" s="832" t="s">
        <v>1430</v>
      </c>
      <c r="H40" s="849">
        <v>111</v>
      </c>
      <c r="I40" s="849">
        <v>47619</v>
      </c>
      <c r="J40" s="832">
        <v>1.0447345326897761</v>
      </c>
      <c r="K40" s="832">
        <v>429</v>
      </c>
      <c r="L40" s="849">
        <v>106</v>
      </c>
      <c r="M40" s="849">
        <v>45580</v>
      </c>
      <c r="N40" s="832">
        <v>1</v>
      </c>
      <c r="O40" s="832">
        <v>430</v>
      </c>
      <c r="P40" s="849">
        <v>49</v>
      </c>
      <c r="Q40" s="849">
        <v>21119</v>
      </c>
      <c r="R40" s="837">
        <v>0.46333918385256689</v>
      </c>
      <c r="S40" s="850">
        <v>431</v>
      </c>
    </row>
    <row r="41" spans="1:19" ht="14.4" customHeight="1" x14ac:dyDescent="0.3">
      <c r="A41" s="831" t="s">
        <v>1338</v>
      </c>
      <c r="B41" s="832" t="s">
        <v>1339</v>
      </c>
      <c r="C41" s="832" t="s">
        <v>558</v>
      </c>
      <c r="D41" s="832" t="s">
        <v>796</v>
      </c>
      <c r="E41" s="832" t="s">
        <v>1392</v>
      </c>
      <c r="F41" s="832" t="s">
        <v>1431</v>
      </c>
      <c r="G41" s="832" t="s">
        <v>1432</v>
      </c>
      <c r="H41" s="849">
        <v>9</v>
      </c>
      <c r="I41" s="849">
        <v>31680</v>
      </c>
      <c r="J41" s="832">
        <v>0.47341522460324575</v>
      </c>
      <c r="K41" s="832">
        <v>3520</v>
      </c>
      <c r="L41" s="849">
        <v>19</v>
      </c>
      <c r="M41" s="849">
        <v>66918</v>
      </c>
      <c r="N41" s="832">
        <v>1</v>
      </c>
      <c r="O41" s="832">
        <v>3522</v>
      </c>
      <c r="P41" s="849">
        <v>2</v>
      </c>
      <c r="Q41" s="849">
        <v>7066</v>
      </c>
      <c r="R41" s="837">
        <v>0.10559191846737799</v>
      </c>
      <c r="S41" s="850">
        <v>3533</v>
      </c>
    </row>
    <row r="42" spans="1:19" ht="14.4" customHeight="1" x14ac:dyDescent="0.3">
      <c r="A42" s="831" t="s">
        <v>1338</v>
      </c>
      <c r="B42" s="832" t="s">
        <v>1339</v>
      </c>
      <c r="C42" s="832" t="s">
        <v>558</v>
      </c>
      <c r="D42" s="832" t="s">
        <v>796</v>
      </c>
      <c r="E42" s="832" t="s">
        <v>1392</v>
      </c>
      <c r="F42" s="832" t="s">
        <v>1435</v>
      </c>
      <c r="G42" s="832" t="s">
        <v>1436</v>
      </c>
      <c r="H42" s="849">
        <v>62</v>
      </c>
      <c r="I42" s="849">
        <v>2066.67</v>
      </c>
      <c r="J42" s="832">
        <v>0.56363829752417738</v>
      </c>
      <c r="K42" s="832">
        <v>33.333387096774196</v>
      </c>
      <c r="L42" s="849">
        <v>110</v>
      </c>
      <c r="M42" s="849">
        <v>3666.66</v>
      </c>
      <c r="N42" s="832">
        <v>1</v>
      </c>
      <c r="O42" s="832">
        <v>33.333272727272728</v>
      </c>
      <c r="P42" s="849">
        <v>58</v>
      </c>
      <c r="Q42" s="849">
        <v>1933.3199999999997</v>
      </c>
      <c r="R42" s="837">
        <v>0.52727004958190826</v>
      </c>
      <c r="S42" s="850">
        <v>33.333103448275857</v>
      </c>
    </row>
    <row r="43" spans="1:19" ht="14.4" customHeight="1" x14ac:dyDescent="0.3">
      <c r="A43" s="831" t="s">
        <v>1338</v>
      </c>
      <c r="B43" s="832" t="s">
        <v>1339</v>
      </c>
      <c r="C43" s="832" t="s">
        <v>558</v>
      </c>
      <c r="D43" s="832" t="s">
        <v>796</v>
      </c>
      <c r="E43" s="832" t="s">
        <v>1392</v>
      </c>
      <c r="F43" s="832" t="s">
        <v>1437</v>
      </c>
      <c r="G43" s="832" t="s">
        <v>1438</v>
      </c>
      <c r="H43" s="849">
        <v>57</v>
      </c>
      <c r="I43" s="849">
        <v>2109</v>
      </c>
      <c r="J43" s="832">
        <v>0.52293577981651373</v>
      </c>
      <c r="K43" s="832">
        <v>37</v>
      </c>
      <c r="L43" s="849">
        <v>109</v>
      </c>
      <c r="M43" s="849">
        <v>4033</v>
      </c>
      <c r="N43" s="832">
        <v>1</v>
      </c>
      <c r="O43" s="832">
        <v>37</v>
      </c>
      <c r="P43" s="849">
        <v>48</v>
      </c>
      <c r="Q43" s="849">
        <v>1824</v>
      </c>
      <c r="R43" s="837">
        <v>0.45226878254401193</v>
      </c>
      <c r="S43" s="850">
        <v>38</v>
      </c>
    </row>
    <row r="44" spans="1:19" ht="14.4" customHeight="1" x14ac:dyDescent="0.3">
      <c r="A44" s="831" t="s">
        <v>1338</v>
      </c>
      <c r="B44" s="832" t="s">
        <v>1339</v>
      </c>
      <c r="C44" s="832" t="s">
        <v>558</v>
      </c>
      <c r="D44" s="832" t="s">
        <v>796</v>
      </c>
      <c r="E44" s="832" t="s">
        <v>1392</v>
      </c>
      <c r="F44" s="832" t="s">
        <v>1439</v>
      </c>
      <c r="G44" s="832" t="s">
        <v>1440</v>
      </c>
      <c r="H44" s="849">
        <v>49</v>
      </c>
      <c r="I44" s="849">
        <v>29890</v>
      </c>
      <c r="J44" s="832">
        <v>0.99836333878887074</v>
      </c>
      <c r="K44" s="832">
        <v>610</v>
      </c>
      <c r="L44" s="849">
        <v>49</v>
      </c>
      <c r="M44" s="849">
        <v>29939</v>
      </c>
      <c r="N44" s="832">
        <v>1</v>
      </c>
      <c r="O44" s="832">
        <v>611</v>
      </c>
      <c r="P44" s="849">
        <v>19</v>
      </c>
      <c r="Q44" s="849">
        <v>11666</v>
      </c>
      <c r="R44" s="837">
        <v>0.38965897324559939</v>
      </c>
      <c r="S44" s="850">
        <v>614</v>
      </c>
    </row>
    <row r="45" spans="1:19" ht="14.4" customHeight="1" x14ac:dyDescent="0.3">
      <c r="A45" s="831" t="s">
        <v>1338</v>
      </c>
      <c r="B45" s="832" t="s">
        <v>1339</v>
      </c>
      <c r="C45" s="832" t="s">
        <v>558</v>
      </c>
      <c r="D45" s="832" t="s">
        <v>796</v>
      </c>
      <c r="E45" s="832" t="s">
        <v>1392</v>
      </c>
      <c r="F45" s="832" t="s">
        <v>1441</v>
      </c>
      <c r="G45" s="832" t="s">
        <v>1442</v>
      </c>
      <c r="H45" s="849">
        <v>2</v>
      </c>
      <c r="I45" s="849">
        <v>874</v>
      </c>
      <c r="J45" s="832">
        <v>0.49885844748858449</v>
      </c>
      <c r="K45" s="832">
        <v>437</v>
      </c>
      <c r="L45" s="849">
        <v>4</v>
      </c>
      <c r="M45" s="849">
        <v>1752</v>
      </c>
      <c r="N45" s="832">
        <v>1</v>
      </c>
      <c r="O45" s="832">
        <v>438</v>
      </c>
      <c r="P45" s="849">
        <v>14</v>
      </c>
      <c r="Q45" s="849">
        <v>6132</v>
      </c>
      <c r="R45" s="837">
        <v>3.5</v>
      </c>
      <c r="S45" s="850">
        <v>438</v>
      </c>
    </row>
    <row r="46" spans="1:19" ht="14.4" customHeight="1" x14ac:dyDescent="0.3">
      <c r="A46" s="831" t="s">
        <v>1338</v>
      </c>
      <c r="B46" s="832" t="s">
        <v>1339</v>
      </c>
      <c r="C46" s="832" t="s">
        <v>558</v>
      </c>
      <c r="D46" s="832" t="s">
        <v>796</v>
      </c>
      <c r="E46" s="832" t="s">
        <v>1392</v>
      </c>
      <c r="F46" s="832" t="s">
        <v>1443</v>
      </c>
      <c r="G46" s="832" t="s">
        <v>1444</v>
      </c>
      <c r="H46" s="849">
        <v>90</v>
      </c>
      <c r="I46" s="849">
        <v>120780</v>
      </c>
      <c r="J46" s="832">
        <v>0.94666300897440925</v>
      </c>
      <c r="K46" s="832">
        <v>1342</v>
      </c>
      <c r="L46" s="849">
        <v>95</v>
      </c>
      <c r="M46" s="849">
        <v>127585</v>
      </c>
      <c r="N46" s="832">
        <v>1</v>
      </c>
      <c r="O46" s="832">
        <v>1343</v>
      </c>
      <c r="P46" s="849">
        <v>52</v>
      </c>
      <c r="Q46" s="849">
        <v>70044</v>
      </c>
      <c r="R46" s="837">
        <v>0.54899870674452322</v>
      </c>
      <c r="S46" s="850">
        <v>1347</v>
      </c>
    </row>
    <row r="47" spans="1:19" ht="14.4" customHeight="1" x14ac:dyDescent="0.3">
      <c r="A47" s="831" t="s">
        <v>1338</v>
      </c>
      <c r="B47" s="832" t="s">
        <v>1339</v>
      </c>
      <c r="C47" s="832" t="s">
        <v>558</v>
      </c>
      <c r="D47" s="832" t="s">
        <v>796</v>
      </c>
      <c r="E47" s="832" t="s">
        <v>1392</v>
      </c>
      <c r="F47" s="832" t="s">
        <v>1445</v>
      </c>
      <c r="G47" s="832" t="s">
        <v>1446</v>
      </c>
      <c r="H47" s="849">
        <v>3</v>
      </c>
      <c r="I47" s="849">
        <v>1527</v>
      </c>
      <c r="J47" s="832">
        <v>0.29941176470588238</v>
      </c>
      <c r="K47" s="832">
        <v>509</v>
      </c>
      <c r="L47" s="849">
        <v>10</v>
      </c>
      <c r="M47" s="849">
        <v>5100</v>
      </c>
      <c r="N47" s="832">
        <v>1</v>
      </c>
      <c r="O47" s="832">
        <v>510</v>
      </c>
      <c r="P47" s="849">
        <v>7</v>
      </c>
      <c r="Q47" s="849">
        <v>3584</v>
      </c>
      <c r="R47" s="837">
        <v>0.7027450980392157</v>
      </c>
      <c r="S47" s="850">
        <v>512</v>
      </c>
    </row>
    <row r="48" spans="1:19" ht="14.4" customHeight="1" x14ac:dyDescent="0.3">
      <c r="A48" s="831" t="s">
        <v>1338</v>
      </c>
      <c r="B48" s="832" t="s">
        <v>1339</v>
      </c>
      <c r="C48" s="832" t="s">
        <v>558</v>
      </c>
      <c r="D48" s="832" t="s">
        <v>796</v>
      </c>
      <c r="E48" s="832" t="s">
        <v>1392</v>
      </c>
      <c r="F48" s="832" t="s">
        <v>1447</v>
      </c>
      <c r="G48" s="832" t="s">
        <v>1448</v>
      </c>
      <c r="H48" s="849">
        <v>3</v>
      </c>
      <c r="I48" s="849">
        <v>6990</v>
      </c>
      <c r="J48" s="832">
        <v>0.99871410201457356</v>
      </c>
      <c r="K48" s="832">
        <v>2330</v>
      </c>
      <c r="L48" s="849">
        <v>3</v>
      </c>
      <c r="M48" s="849">
        <v>6999</v>
      </c>
      <c r="N48" s="832">
        <v>1</v>
      </c>
      <c r="O48" s="832">
        <v>2333</v>
      </c>
      <c r="P48" s="849">
        <v>3</v>
      </c>
      <c r="Q48" s="849">
        <v>7026</v>
      </c>
      <c r="R48" s="837">
        <v>1.0038576939562796</v>
      </c>
      <c r="S48" s="850">
        <v>2342</v>
      </c>
    </row>
    <row r="49" spans="1:19" ht="14.4" customHeight="1" x14ac:dyDescent="0.3">
      <c r="A49" s="831" t="s">
        <v>1338</v>
      </c>
      <c r="B49" s="832" t="s">
        <v>1339</v>
      </c>
      <c r="C49" s="832" t="s">
        <v>558</v>
      </c>
      <c r="D49" s="832" t="s">
        <v>796</v>
      </c>
      <c r="E49" s="832" t="s">
        <v>1392</v>
      </c>
      <c r="F49" s="832" t="s">
        <v>1451</v>
      </c>
      <c r="G49" s="832" t="s">
        <v>1452</v>
      </c>
      <c r="H49" s="849">
        <v>5</v>
      </c>
      <c r="I49" s="849">
        <v>1775</v>
      </c>
      <c r="J49" s="832"/>
      <c r="K49" s="832">
        <v>355</v>
      </c>
      <c r="L49" s="849"/>
      <c r="M49" s="849"/>
      <c r="N49" s="832"/>
      <c r="O49" s="832"/>
      <c r="P49" s="849"/>
      <c r="Q49" s="849"/>
      <c r="R49" s="837"/>
      <c r="S49" s="850"/>
    </row>
    <row r="50" spans="1:19" ht="14.4" customHeight="1" x14ac:dyDescent="0.3">
      <c r="A50" s="831" t="s">
        <v>1338</v>
      </c>
      <c r="B50" s="832" t="s">
        <v>1339</v>
      </c>
      <c r="C50" s="832" t="s">
        <v>558</v>
      </c>
      <c r="D50" s="832" t="s">
        <v>796</v>
      </c>
      <c r="E50" s="832" t="s">
        <v>1392</v>
      </c>
      <c r="F50" s="832" t="s">
        <v>1455</v>
      </c>
      <c r="G50" s="832" t="s">
        <v>1456</v>
      </c>
      <c r="H50" s="849"/>
      <c r="I50" s="849"/>
      <c r="J50" s="832"/>
      <c r="K50" s="832"/>
      <c r="L50" s="849"/>
      <c r="M50" s="849"/>
      <c r="N50" s="832"/>
      <c r="O50" s="832"/>
      <c r="P50" s="849">
        <v>3</v>
      </c>
      <c r="Q50" s="849">
        <v>3171</v>
      </c>
      <c r="R50" s="837"/>
      <c r="S50" s="850">
        <v>1057</v>
      </c>
    </row>
    <row r="51" spans="1:19" ht="14.4" customHeight="1" x14ac:dyDescent="0.3">
      <c r="A51" s="831" t="s">
        <v>1338</v>
      </c>
      <c r="B51" s="832" t="s">
        <v>1339</v>
      </c>
      <c r="C51" s="832" t="s">
        <v>558</v>
      </c>
      <c r="D51" s="832" t="s">
        <v>796</v>
      </c>
      <c r="E51" s="832" t="s">
        <v>1392</v>
      </c>
      <c r="F51" s="832" t="s">
        <v>1457</v>
      </c>
      <c r="G51" s="832" t="s">
        <v>1458</v>
      </c>
      <c r="H51" s="849">
        <v>1</v>
      </c>
      <c r="I51" s="849">
        <v>525</v>
      </c>
      <c r="J51" s="832">
        <v>0.4990494296577947</v>
      </c>
      <c r="K51" s="832">
        <v>525</v>
      </c>
      <c r="L51" s="849">
        <v>2</v>
      </c>
      <c r="M51" s="849">
        <v>1052</v>
      </c>
      <c r="N51" s="832">
        <v>1</v>
      </c>
      <c r="O51" s="832">
        <v>526</v>
      </c>
      <c r="P51" s="849"/>
      <c r="Q51" s="849"/>
      <c r="R51" s="837"/>
      <c r="S51" s="850"/>
    </row>
    <row r="52" spans="1:19" ht="14.4" customHeight="1" x14ac:dyDescent="0.3">
      <c r="A52" s="831" t="s">
        <v>1338</v>
      </c>
      <c r="B52" s="832" t="s">
        <v>1339</v>
      </c>
      <c r="C52" s="832" t="s">
        <v>558</v>
      </c>
      <c r="D52" s="832" t="s">
        <v>796</v>
      </c>
      <c r="E52" s="832" t="s">
        <v>1392</v>
      </c>
      <c r="F52" s="832" t="s">
        <v>1465</v>
      </c>
      <c r="G52" s="832" t="s">
        <v>1466</v>
      </c>
      <c r="H52" s="849">
        <v>4</v>
      </c>
      <c r="I52" s="849">
        <v>2876</v>
      </c>
      <c r="J52" s="832">
        <v>1.3333333333333333</v>
      </c>
      <c r="K52" s="832">
        <v>719</v>
      </c>
      <c r="L52" s="849">
        <v>3</v>
      </c>
      <c r="M52" s="849">
        <v>2157</v>
      </c>
      <c r="N52" s="832">
        <v>1</v>
      </c>
      <c r="O52" s="832">
        <v>719</v>
      </c>
      <c r="P52" s="849">
        <v>3</v>
      </c>
      <c r="Q52" s="849">
        <v>2166</v>
      </c>
      <c r="R52" s="837">
        <v>1.0041724617524339</v>
      </c>
      <c r="S52" s="850">
        <v>722</v>
      </c>
    </row>
    <row r="53" spans="1:19" ht="14.4" customHeight="1" x14ac:dyDescent="0.3">
      <c r="A53" s="831" t="s">
        <v>1338</v>
      </c>
      <c r="B53" s="832" t="s">
        <v>1339</v>
      </c>
      <c r="C53" s="832" t="s">
        <v>558</v>
      </c>
      <c r="D53" s="832" t="s">
        <v>796</v>
      </c>
      <c r="E53" s="832" t="s">
        <v>1392</v>
      </c>
      <c r="F53" s="832" t="s">
        <v>1469</v>
      </c>
      <c r="G53" s="832" t="s">
        <v>1470</v>
      </c>
      <c r="H53" s="849"/>
      <c r="I53" s="849"/>
      <c r="J53" s="832"/>
      <c r="K53" s="832"/>
      <c r="L53" s="849">
        <v>1</v>
      </c>
      <c r="M53" s="849">
        <v>628</v>
      </c>
      <c r="N53" s="832">
        <v>1</v>
      </c>
      <c r="O53" s="832">
        <v>628</v>
      </c>
      <c r="P53" s="849"/>
      <c r="Q53" s="849"/>
      <c r="R53" s="837"/>
      <c r="S53" s="850"/>
    </row>
    <row r="54" spans="1:19" ht="14.4" customHeight="1" x14ac:dyDescent="0.3">
      <c r="A54" s="831" t="s">
        <v>1338</v>
      </c>
      <c r="B54" s="832" t="s">
        <v>1339</v>
      </c>
      <c r="C54" s="832" t="s">
        <v>558</v>
      </c>
      <c r="D54" s="832" t="s">
        <v>797</v>
      </c>
      <c r="E54" s="832" t="s">
        <v>1392</v>
      </c>
      <c r="F54" s="832" t="s">
        <v>1393</v>
      </c>
      <c r="G54" s="832" t="s">
        <v>1394</v>
      </c>
      <c r="H54" s="849"/>
      <c r="I54" s="849"/>
      <c r="J54" s="832"/>
      <c r="K54" s="832"/>
      <c r="L54" s="849"/>
      <c r="M54" s="849"/>
      <c r="N54" s="832"/>
      <c r="O54" s="832"/>
      <c r="P54" s="849">
        <v>4</v>
      </c>
      <c r="Q54" s="849">
        <v>152</v>
      </c>
      <c r="R54" s="837"/>
      <c r="S54" s="850">
        <v>38</v>
      </c>
    </row>
    <row r="55" spans="1:19" ht="14.4" customHeight="1" x14ac:dyDescent="0.3">
      <c r="A55" s="831" t="s">
        <v>1338</v>
      </c>
      <c r="B55" s="832" t="s">
        <v>1339</v>
      </c>
      <c r="C55" s="832" t="s">
        <v>558</v>
      </c>
      <c r="D55" s="832" t="s">
        <v>798</v>
      </c>
      <c r="E55" s="832" t="s">
        <v>1340</v>
      </c>
      <c r="F55" s="832" t="s">
        <v>1343</v>
      </c>
      <c r="G55" s="832" t="s">
        <v>1344</v>
      </c>
      <c r="H55" s="849"/>
      <c r="I55" s="849"/>
      <c r="J55" s="832"/>
      <c r="K55" s="832"/>
      <c r="L55" s="849"/>
      <c r="M55" s="849"/>
      <c r="N55" s="832"/>
      <c r="O55" s="832"/>
      <c r="P55" s="849">
        <v>886</v>
      </c>
      <c r="Q55" s="849">
        <v>2356.7600000000002</v>
      </c>
      <c r="R55" s="837"/>
      <c r="S55" s="850">
        <v>2.66</v>
      </c>
    </row>
    <row r="56" spans="1:19" ht="14.4" customHeight="1" x14ac:dyDescent="0.3">
      <c r="A56" s="831" t="s">
        <v>1338</v>
      </c>
      <c r="B56" s="832" t="s">
        <v>1339</v>
      </c>
      <c r="C56" s="832" t="s">
        <v>558</v>
      </c>
      <c r="D56" s="832" t="s">
        <v>798</v>
      </c>
      <c r="E56" s="832" t="s">
        <v>1340</v>
      </c>
      <c r="F56" s="832" t="s">
        <v>1345</v>
      </c>
      <c r="G56" s="832" t="s">
        <v>1346</v>
      </c>
      <c r="H56" s="849"/>
      <c r="I56" s="849"/>
      <c r="J56" s="832"/>
      <c r="K56" s="832"/>
      <c r="L56" s="849"/>
      <c r="M56" s="849"/>
      <c r="N56" s="832"/>
      <c r="O56" s="832"/>
      <c r="P56" s="849">
        <v>445</v>
      </c>
      <c r="Q56" s="849">
        <v>3270.75</v>
      </c>
      <c r="R56" s="837"/>
      <c r="S56" s="850">
        <v>7.35</v>
      </c>
    </row>
    <row r="57" spans="1:19" ht="14.4" customHeight="1" x14ac:dyDescent="0.3">
      <c r="A57" s="831" t="s">
        <v>1338</v>
      </c>
      <c r="B57" s="832" t="s">
        <v>1339</v>
      </c>
      <c r="C57" s="832" t="s">
        <v>558</v>
      </c>
      <c r="D57" s="832" t="s">
        <v>798</v>
      </c>
      <c r="E57" s="832" t="s">
        <v>1340</v>
      </c>
      <c r="F57" s="832" t="s">
        <v>1349</v>
      </c>
      <c r="G57" s="832" t="s">
        <v>1350</v>
      </c>
      <c r="H57" s="849"/>
      <c r="I57" s="849"/>
      <c r="J57" s="832"/>
      <c r="K57" s="832"/>
      <c r="L57" s="849"/>
      <c r="M57" s="849"/>
      <c r="N57" s="832"/>
      <c r="O57" s="832"/>
      <c r="P57" s="849">
        <v>1680</v>
      </c>
      <c r="Q57" s="849">
        <v>9021.6</v>
      </c>
      <c r="R57" s="837"/>
      <c r="S57" s="850">
        <v>5.37</v>
      </c>
    </row>
    <row r="58" spans="1:19" ht="14.4" customHeight="1" x14ac:dyDescent="0.3">
      <c r="A58" s="831" t="s">
        <v>1338</v>
      </c>
      <c r="B58" s="832" t="s">
        <v>1339</v>
      </c>
      <c r="C58" s="832" t="s">
        <v>558</v>
      </c>
      <c r="D58" s="832" t="s">
        <v>798</v>
      </c>
      <c r="E58" s="832" t="s">
        <v>1340</v>
      </c>
      <c r="F58" s="832" t="s">
        <v>1351</v>
      </c>
      <c r="G58" s="832" t="s">
        <v>1352</v>
      </c>
      <c r="H58" s="849"/>
      <c r="I58" s="849"/>
      <c r="J58" s="832"/>
      <c r="K58" s="832"/>
      <c r="L58" s="849">
        <v>179.5</v>
      </c>
      <c r="M58" s="849">
        <v>1640.6299999999999</v>
      </c>
      <c r="N58" s="832">
        <v>1</v>
      </c>
      <c r="O58" s="832">
        <v>9.1399999999999988</v>
      </c>
      <c r="P58" s="849">
        <v>121</v>
      </c>
      <c r="Q58" s="849">
        <v>1132.56</v>
      </c>
      <c r="R58" s="837">
        <v>0.69032018188135047</v>
      </c>
      <c r="S58" s="850">
        <v>9.36</v>
      </c>
    </row>
    <row r="59" spans="1:19" ht="14.4" customHeight="1" x14ac:dyDescent="0.3">
      <c r="A59" s="831" t="s">
        <v>1338</v>
      </c>
      <c r="B59" s="832" t="s">
        <v>1339</v>
      </c>
      <c r="C59" s="832" t="s">
        <v>558</v>
      </c>
      <c r="D59" s="832" t="s">
        <v>798</v>
      </c>
      <c r="E59" s="832" t="s">
        <v>1340</v>
      </c>
      <c r="F59" s="832" t="s">
        <v>1353</v>
      </c>
      <c r="G59" s="832" t="s">
        <v>1354</v>
      </c>
      <c r="H59" s="849"/>
      <c r="I59" s="849"/>
      <c r="J59" s="832"/>
      <c r="K59" s="832"/>
      <c r="L59" s="849"/>
      <c r="M59" s="849"/>
      <c r="N59" s="832"/>
      <c r="O59" s="832"/>
      <c r="P59" s="849">
        <v>159</v>
      </c>
      <c r="Q59" s="849">
        <v>1494.6</v>
      </c>
      <c r="R59" s="837"/>
      <c r="S59" s="850">
        <v>9.3999999999999986</v>
      </c>
    </row>
    <row r="60" spans="1:19" ht="14.4" customHeight="1" x14ac:dyDescent="0.3">
      <c r="A60" s="831" t="s">
        <v>1338</v>
      </c>
      <c r="B60" s="832" t="s">
        <v>1339</v>
      </c>
      <c r="C60" s="832" t="s">
        <v>558</v>
      </c>
      <c r="D60" s="832" t="s">
        <v>798</v>
      </c>
      <c r="E60" s="832" t="s">
        <v>1340</v>
      </c>
      <c r="F60" s="832" t="s">
        <v>1355</v>
      </c>
      <c r="G60" s="832" t="s">
        <v>1356</v>
      </c>
      <c r="H60" s="849"/>
      <c r="I60" s="849"/>
      <c r="J60" s="832"/>
      <c r="K60" s="832"/>
      <c r="L60" s="849">
        <v>100</v>
      </c>
      <c r="M60" s="849">
        <v>1011</v>
      </c>
      <c r="N60" s="832">
        <v>1</v>
      </c>
      <c r="O60" s="832">
        <v>10.11</v>
      </c>
      <c r="P60" s="849"/>
      <c r="Q60" s="849"/>
      <c r="R60" s="837"/>
      <c r="S60" s="850"/>
    </row>
    <row r="61" spans="1:19" ht="14.4" customHeight="1" x14ac:dyDescent="0.3">
      <c r="A61" s="831" t="s">
        <v>1338</v>
      </c>
      <c r="B61" s="832" t="s">
        <v>1339</v>
      </c>
      <c r="C61" s="832" t="s">
        <v>558</v>
      </c>
      <c r="D61" s="832" t="s">
        <v>798</v>
      </c>
      <c r="E61" s="832" t="s">
        <v>1340</v>
      </c>
      <c r="F61" s="832" t="s">
        <v>1369</v>
      </c>
      <c r="G61" s="832" t="s">
        <v>1370</v>
      </c>
      <c r="H61" s="849"/>
      <c r="I61" s="849"/>
      <c r="J61" s="832"/>
      <c r="K61" s="832"/>
      <c r="L61" s="849">
        <v>1369</v>
      </c>
      <c r="M61" s="849">
        <v>5133.75</v>
      </c>
      <c r="N61" s="832">
        <v>1</v>
      </c>
      <c r="O61" s="832">
        <v>3.75</v>
      </c>
      <c r="P61" s="849">
        <v>13716</v>
      </c>
      <c r="Q61" s="849">
        <v>52943.760000000009</v>
      </c>
      <c r="R61" s="837">
        <v>10.312882395909424</v>
      </c>
      <c r="S61" s="850">
        <v>3.8600000000000008</v>
      </c>
    </row>
    <row r="62" spans="1:19" ht="14.4" customHeight="1" x14ac:dyDescent="0.3">
      <c r="A62" s="831" t="s">
        <v>1338</v>
      </c>
      <c r="B62" s="832" t="s">
        <v>1339</v>
      </c>
      <c r="C62" s="832" t="s">
        <v>558</v>
      </c>
      <c r="D62" s="832" t="s">
        <v>798</v>
      </c>
      <c r="E62" s="832" t="s">
        <v>1340</v>
      </c>
      <c r="F62" s="832" t="s">
        <v>1373</v>
      </c>
      <c r="G62" s="832" t="s">
        <v>1374</v>
      </c>
      <c r="H62" s="849"/>
      <c r="I62" s="849"/>
      <c r="J62" s="832"/>
      <c r="K62" s="832"/>
      <c r="L62" s="849"/>
      <c r="M62" s="849"/>
      <c r="N62" s="832"/>
      <c r="O62" s="832"/>
      <c r="P62" s="849">
        <v>947</v>
      </c>
      <c r="Q62" s="849">
        <v>141860.6</v>
      </c>
      <c r="R62" s="837"/>
      <c r="S62" s="850">
        <v>149.80000000000001</v>
      </c>
    </row>
    <row r="63" spans="1:19" ht="14.4" customHeight="1" x14ac:dyDescent="0.3">
      <c r="A63" s="831" t="s">
        <v>1338</v>
      </c>
      <c r="B63" s="832" t="s">
        <v>1339</v>
      </c>
      <c r="C63" s="832" t="s">
        <v>558</v>
      </c>
      <c r="D63" s="832" t="s">
        <v>798</v>
      </c>
      <c r="E63" s="832" t="s">
        <v>1340</v>
      </c>
      <c r="F63" s="832" t="s">
        <v>1375</v>
      </c>
      <c r="G63" s="832" t="s">
        <v>1376</v>
      </c>
      <c r="H63" s="849"/>
      <c r="I63" s="849"/>
      <c r="J63" s="832"/>
      <c r="K63" s="832"/>
      <c r="L63" s="849">
        <v>742</v>
      </c>
      <c r="M63" s="849">
        <v>15389.08</v>
      </c>
      <c r="N63" s="832">
        <v>1</v>
      </c>
      <c r="O63" s="832">
        <v>20.74</v>
      </c>
      <c r="P63" s="849">
        <v>901</v>
      </c>
      <c r="Q63" s="849">
        <v>18335.349999999999</v>
      </c>
      <c r="R63" s="837">
        <v>1.1914519906323184</v>
      </c>
      <c r="S63" s="850">
        <v>20.349999999999998</v>
      </c>
    </row>
    <row r="64" spans="1:19" ht="14.4" customHeight="1" x14ac:dyDescent="0.3">
      <c r="A64" s="831" t="s">
        <v>1338</v>
      </c>
      <c r="B64" s="832" t="s">
        <v>1339</v>
      </c>
      <c r="C64" s="832" t="s">
        <v>558</v>
      </c>
      <c r="D64" s="832" t="s">
        <v>798</v>
      </c>
      <c r="E64" s="832" t="s">
        <v>1340</v>
      </c>
      <c r="F64" s="832" t="s">
        <v>1381</v>
      </c>
      <c r="G64" s="832" t="s">
        <v>1382</v>
      </c>
      <c r="H64" s="849"/>
      <c r="I64" s="849"/>
      <c r="J64" s="832"/>
      <c r="K64" s="832"/>
      <c r="L64" s="849"/>
      <c r="M64" s="849"/>
      <c r="N64" s="832"/>
      <c r="O64" s="832"/>
      <c r="P64" s="849">
        <v>3212</v>
      </c>
      <c r="Q64" s="849">
        <v>61349.2</v>
      </c>
      <c r="R64" s="837"/>
      <c r="S64" s="850">
        <v>19.099999999999998</v>
      </c>
    </row>
    <row r="65" spans="1:19" ht="14.4" customHeight="1" x14ac:dyDescent="0.3">
      <c r="A65" s="831" t="s">
        <v>1338</v>
      </c>
      <c r="B65" s="832" t="s">
        <v>1339</v>
      </c>
      <c r="C65" s="832" t="s">
        <v>558</v>
      </c>
      <c r="D65" s="832" t="s">
        <v>798</v>
      </c>
      <c r="E65" s="832" t="s">
        <v>1392</v>
      </c>
      <c r="F65" s="832" t="s">
        <v>1393</v>
      </c>
      <c r="G65" s="832" t="s">
        <v>1394</v>
      </c>
      <c r="H65" s="849"/>
      <c r="I65" s="849"/>
      <c r="J65" s="832"/>
      <c r="K65" s="832"/>
      <c r="L65" s="849">
        <v>5</v>
      </c>
      <c r="M65" s="849">
        <v>185</v>
      </c>
      <c r="N65" s="832">
        <v>1</v>
      </c>
      <c r="O65" s="832">
        <v>37</v>
      </c>
      <c r="P65" s="849">
        <v>2</v>
      </c>
      <c r="Q65" s="849">
        <v>76</v>
      </c>
      <c r="R65" s="837">
        <v>0.41081081081081083</v>
      </c>
      <c r="S65" s="850">
        <v>38</v>
      </c>
    </row>
    <row r="66" spans="1:19" ht="14.4" customHeight="1" x14ac:dyDescent="0.3">
      <c r="A66" s="831" t="s">
        <v>1338</v>
      </c>
      <c r="B66" s="832" t="s">
        <v>1339</v>
      </c>
      <c r="C66" s="832" t="s">
        <v>558</v>
      </c>
      <c r="D66" s="832" t="s">
        <v>798</v>
      </c>
      <c r="E66" s="832" t="s">
        <v>1392</v>
      </c>
      <c r="F66" s="832" t="s">
        <v>1397</v>
      </c>
      <c r="G66" s="832" t="s">
        <v>1398</v>
      </c>
      <c r="H66" s="849"/>
      <c r="I66" s="849"/>
      <c r="J66" s="832"/>
      <c r="K66" s="832"/>
      <c r="L66" s="849">
        <v>108</v>
      </c>
      <c r="M66" s="849">
        <v>19224</v>
      </c>
      <c r="N66" s="832">
        <v>1</v>
      </c>
      <c r="O66" s="832">
        <v>178</v>
      </c>
      <c r="P66" s="849">
        <v>120</v>
      </c>
      <c r="Q66" s="849">
        <v>21480</v>
      </c>
      <c r="R66" s="837">
        <v>1.1173533083645444</v>
      </c>
      <c r="S66" s="850">
        <v>179</v>
      </c>
    </row>
    <row r="67" spans="1:19" ht="14.4" customHeight="1" x14ac:dyDescent="0.3">
      <c r="A67" s="831" t="s">
        <v>1338</v>
      </c>
      <c r="B67" s="832" t="s">
        <v>1339</v>
      </c>
      <c r="C67" s="832" t="s">
        <v>558</v>
      </c>
      <c r="D67" s="832" t="s">
        <v>798</v>
      </c>
      <c r="E67" s="832" t="s">
        <v>1392</v>
      </c>
      <c r="F67" s="832" t="s">
        <v>1405</v>
      </c>
      <c r="G67" s="832" t="s">
        <v>1406</v>
      </c>
      <c r="H67" s="849"/>
      <c r="I67" s="849"/>
      <c r="J67" s="832"/>
      <c r="K67" s="832"/>
      <c r="L67" s="849"/>
      <c r="M67" s="849"/>
      <c r="N67" s="832"/>
      <c r="O67" s="832"/>
      <c r="P67" s="849">
        <v>2</v>
      </c>
      <c r="Q67" s="849">
        <v>4094</v>
      </c>
      <c r="R67" s="837"/>
      <c r="S67" s="850">
        <v>2047</v>
      </c>
    </row>
    <row r="68" spans="1:19" ht="14.4" customHeight="1" x14ac:dyDescent="0.3">
      <c r="A68" s="831" t="s">
        <v>1338</v>
      </c>
      <c r="B68" s="832" t="s">
        <v>1339</v>
      </c>
      <c r="C68" s="832" t="s">
        <v>558</v>
      </c>
      <c r="D68" s="832" t="s">
        <v>798</v>
      </c>
      <c r="E68" s="832" t="s">
        <v>1392</v>
      </c>
      <c r="F68" s="832" t="s">
        <v>1413</v>
      </c>
      <c r="G68" s="832" t="s">
        <v>1414</v>
      </c>
      <c r="H68" s="849"/>
      <c r="I68" s="849"/>
      <c r="J68" s="832"/>
      <c r="K68" s="832"/>
      <c r="L68" s="849">
        <v>4</v>
      </c>
      <c r="M68" s="849">
        <v>5728</v>
      </c>
      <c r="N68" s="832">
        <v>1</v>
      </c>
      <c r="O68" s="832">
        <v>1432</v>
      </c>
      <c r="P68" s="849">
        <v>2</v>
      </c>
      <c r="Q68" s="849">
        <v>2874</v>
      </c>
      <c r="R68" s="837">
        <v>0.50174581005586594</v>
      </c>
      <c r="S68" s="850">
        <v>1437</v>
      </c>
    </row>
    <row r="69" spans="1:19" ht="14.4" customHeight="1" x14ac:dyDescent="0.3">
      <c r="A69" s="831" t="s">
        <v>1338</v>
      </c>
      <c r="B69" s="832" t="s">
        <v>1339</v>
      </c>
      <c r="C69" s="832" t="s">
        <v>558</v>
      </c>
      <c r="D69" s="832" t="s">
        <v>798</v>
      </c>
      <c r="E69" s="832" t="s">
        <v>1392</v>
      </c>
      <c r="F69" s="832" t="s">
        <v>1415</v>
      </c>
      <c r="G69" s="832" t="s">
        <v>1416</v>
      </c>
      <c r="H69" s="849"/>
      <c r="I69" s="849"/>
      <c r="J69" s="832"/>
      <c r="K69" s="832"/>
      <c r="L69" s="849">
        <v>1</v>
      </c>
      <c r="M69" s="849">
        <v>1914</v>
      </c>
      <c r="N69" s="832">
        <v>1</v>
      </c>
      <c r="O69" s="832">
        <v>1914</v>
      </c>
      <c r="P69" s="849">
        <v>1</v>
      </c>
      <c r="Q69" s="849">
        <v>1920</v>
      </c>
      <c r="R69" s="837">
        <v>1.0031347962382444</v>
      </c>
      <c r="S69" s="850">
        <v>1920</v>
      </c>
    </row>
    <row r="70" spans="1:19" ht="14.4" customHeight="1" x14ac:dyDescent="0.3">
      <c r="A70" s="831" t="s">
        <v>1338</v>
      </c>
      <c r="B70" s="832" t="s">
        <v>1339</v>
      </c>
      <c r="C70" s="832" t="s">
        <v>558</v>
      </c>
      <c r="D70" s="832" t="s">
        <v>798</v>
      </c>
      <c r="E70" s="832" t="s">
        <v>1392</v>
      </c>
      <c r="F70" s="832" t="s">
        <v>1417</v>
      </c>
      <c r="G70" s="832" t="s">
        <v>1418</v>
      </c>
      <c r="H70" s="849"/>
      <c r="I70" s="849"/>
      <c r="J70" s="832"/>
      <c r="K70" s="832"/>
      <c r="L70" s="849"/>
      <c r="M70" s="849"/>
      <c r="N70" s="832"/>
      <c r="O70" s="832"/>
      <c r="P70" s="849">
        <v>1</v>
      </c>
      <c r="Q70" s="849">
        <v>1219</v>
      </c>
      <c r="R70" s="837"/>
      <c r="S70" s="850">
        <v>1219</v>
      </c>
    </row>
    <row r="71" spans="1:19" ht="14.4" customHeight="1" x14ac:dyDescent="0.3">
      <c r="A71" s="831" t="s">
        <v>1338</v>
      </c>
      <c r="B71" s="832" t="s">
        <v>1339</v>
      </c>
      <c r="C71" s="832" t="s">
        <v>558</v>
      </c>
      <c r="D71" s="832" t="s">
        <v>798</v>
      </c>
      <c r="E71" s="832" t="s">
        <v>1392</v>
      </c>
      <c r="F71" s="832" t="s">
        <v>1423</v>
      </c>
      <c r="G71" s="832" t="s">
        <v>1424</v>
      </c>
      <c r="H71" s="849"/>
      <c r="I71" s="849"/>
      <c r="J71" s="832"/>
      <c r="K71" s="832"/>
      <c r="L71" s="849">
        <v>3</v>
      </c>
      <c r="M71" s="849">
        <v>2151</v>
      </c>
      <c r="N71" s="832">
        <v>1</v>
      </c>
      <c r="O71" s="832">
        <v>717</v>
      </c>
      <c r="P71" s="849">
        <v>6</v>
      </c>
      <c r="Q71" s="849">
        <v>4320</v>
      </c>
      <c r="R71" s="837">
        <v>2.00836820083682</v>
      </c>
      <c r="S71" s="850">
        <v>720</v>
      </c>
    </row>
    <row r="72" spans="1:19" ht="14.4" customHeight="1" x14ac:dyDescent="0.3">
      <c r="A72" s="831" t="s">
        <v>1338</v>
      </c>
      <c r="B72" s="832" t="s">
        <v>1339</v>
      </c>
      <c r="C72" s="832" t="s">
        <v>558</v>
      </c>
      <c r="D72" s="832" t="s">
        <v>798</v>
      </c>
      <c r="E72" s="832" t="s">
        <v>1392</v>
      </c>
      <c r="F72" s="832" t="s">
        <v>1427</v>
      </c>
      <c r="G72" s="832" t="s">
        <v>1428</v>
      </c>
      <c r="H72" s="849"/>
      <c r="I72" s="849"/>
      <c r="J72" s="832"/>
      <c r="K72" s="832"/>
      <c r="L72" s="849">
        <v>3</v>
      </c>
      <c r="M72" s="849">
        <v>5478</v>
      </c>
      <c r="N72" s="832">
        <v>1</v>
      </c>
      <c r="O72" s="832">
        <v>1826</v>
      </c>
      <c r="P72" s="849">
        <v>53</v>
      </c>
      <c r="Q72" s="849">
        <v>97043</v>
      </c>
      <c r="R72" s="837">
        <v>17.715041986126323</v>
      </c>
      <c r="S72" s="850">
        <v>1831</v>
      </c>
    </row>
    <row r="73" spans="1:19" ht="14.4" customHeight="1" x14ac:dyDescent="0.3">
      <c r="A73" s="831" t="s">
        <v>1338</v>
      </c>
      <c r="B73" s="832" t="s">
        <v>1339</v>
      </c>
      <c r="C73" s="832" t="s">
        <v>558</v>
      </c>
      <c r="D73" s="832" t="s">
        <v>798</v>
      </c>
      <c r="E73" s="832" t="s">
        <v>1392</v>
      </c>
      <c r="F73" s="832" t="s">
        <v>1429</v>
      </c>
      <c r="G73" s="832" t="s">
        <v>1430</v>
      </c>
      <c r="H73" s="849"/>
      <c r="I73" s="849"/>
      <c r="J73" s="832"/>
      <c r="K73" s="832"/>
      <c r="L73" s="849"/>
      <c r="M73" s="849"/>
      <c r="N73" s="832"/>
      <c r="O73" s="832"/>
      <c r="P73" s="849">
        <v>6</v>
      </c>
      <c r="Q73" s="849">
        <v>2586</v>
      </c>
      <c r="R73" s="837"/>
      <c r="S73" s="850">
        <v>431</v>
      </c>
    </row>
    <row r="74" spans="1:19" ht="14.4" customHeight="1" x14ac:dyDescent="0.3">
      <c r="A74" s="831" t="s">
        <v>1338</v>
      </c>
      <c r="B74" s="832" t="s">
        <v>1339</v>
      </c>
      <c r="C74" s="832" t="s">
        <v>558</v>
      </c>
      <c r="D74" s="832" t="s">
        <v>798</v>
      </c>
      <c r="E74" s="832" t="s">
        <v>1392</v>
      </c>
      <c r="F74" s="832" t="s">
        <v>1431</v>
      </c>
      <c r="G74" s="832" t="s">
        <v>1432</v>
      </c>
      <c r="H74" s="849"/>
      <c r="I74" s="849"/>
      <c r="J74" s="832"/>
      <c r="K74" s="832"/>
      <c r="L74" s="849">
        <v>3</v>
      </c>
      <c r="M74" s="849">
        <v>10566</v>
      </c>
      <c r="N74" s="832">
        <v>1</v>
      </c>
      <c r="O74" s="832">
        <v>3522</v>
      </c>
      <c r="P74" s="849">
        <v>2</v>
      </c>
      <c r="Q74" s="849">
        <v>7066</v>
      </c>
      <c r="R74" s="837">
        <v>0.66874881696006061</v>
      </c>
      <c r="S74" s="850">
        <v>3533</v>
      </c>
    </row>
    <row r="75" spans="1:19" ht="14.4" customHeight="1" x14ac:dyDescent="0.3">
      <c r="A75" s="831" t="s">
        <v>1338</v>
      </c>
      <c r="B75" s="832" t="s">
        <v>1339</v>
      </c>
      <c r="C75" s="832" t="s">
        <v>558</v>
      </c>
      <c r="D75" s="832" t="s">
        <v>798</v>
      </c>
      <c r="E75" s="832" t="s">
        <v>1392</v>
      </c>
      <c r="F75" s="832" t="s">
        <v>1435</v>
      </c>
      <c r="G75" s="832" t="s">
        <v>1436</v>
      </c>
      <c r="H75" s="849"/>
      <c r="I75" s="849"/>
      <c r="J75" s="832"/>
      <c r="K75" s="832"/>
      <c r="L75" s="849">
        <v>107</v>
      </c>
      <c r="M75" s="849">
        <v>3566.66</v>
      </c>
      <c r="N75" s="832">
        <v>1</v>
      </c>
      <c r="O75" s="832">
        <v>33.33327102803738</v>
      </c>
      <c r="P75" s="849">
        <v>120</v>
      </c>
      <c r="Q75" s="849">
        <v>4000.01</v>
      </c>
      <c r="R75" s="837">
        <v>1.1215002271032284</v>
      </c>
      <c r="S75" s="850">
        <v>33.333416666666672</v>
      </c>
    </row>
    <row r="76" spans="1:19" ht="14.4" customHeight="1" x14ac:dyDescent="0.3">
      <c r="A76" s="831" t="s">
        <v>1338</v>
      </c>
      <c r="B76" s="832" t="s">
        <v>1339</v>
      </c>
      <c r="C76" s="832" t="s">
        <v>558</v>
      </c>
      <c r="D76" s="832" t="s">
        <v>798</v>
      </c>
      <c r="E76" s="832" t="s">
        <v>1392</v>
      </c>
      <c r="F76" s="832" t="s">
        <v>1437</v>
      </c>
      <c r="G76" s="832" t="s">
        <v>1438</v>
      </c>
      <c r="H76" s="849"/>
      <c r="I76" s="849"/>
      <c r="J76" s="832"/>
      <c r="K76" s="832"/>
      <c r="L76" s="849">
        <v>107</v>
      </c>
      <c r="M76" s="849">
        <v>3959</v>
      </c>
      <c r="N76" s="832">
        <v>1</v>
      </c>
      <c r="O76" s="832">
        <v>37</v>
      </c>
      <c r="P76" s="849">
        <v>119</v>
      </c>
      <c r="Q76" s="849">
        <v>4522</v>
      </c>
      <c r="R76" s="837">
        <v>1.1422076281889366</v>
      </c>
      <c r="S76" s="850">
        <v>38</v>
      </c>
    </row>
    <row r="77" spans="1:19" ht="14.4" customHeight="1" x14ac:dyDescent="0.3">
      <c r="A77" s="831" t="s">
        <v>1338</v>
      </c>
      <c r="B77" s="832" t="s">
        <v>1339</v>
      </c>
      <c r="C77" s="832" t="s">
        <v>558</v>
      </c>
      <c r="D77" s="832" t="s">
        <v>798</v>
      </c>
      <c r="E77" s="832" t="s">
        <v>1392</v>
      </c>
      <c r="F77" s="832" t="s">
        <v>1441</v>
      </c>
      <c r="G77" s="832" t="s">
        <v>1442</v>
      </c>
      <c r="H77" s="849"/>
      <c r="I77" s="849"/>
      <c r="J77" s="832"/>
      <c r="K77" s="832"/>
      <c r="L77" s="849"/>
      <c r="M77" s="849"/>
      <c r="N77" s="832"/>
      <c r="O77" s="832"/>
      <c r="P77" s="849">
        <v>4</v>
      </c>
      <c r="Q77" s="849">
        <v>1752</v>
      </c>
      <c r="R77" s="837"/>
      <c r="S77" s="850">
        <v>438</v>
      </c>
    </row>
    <row r="78" spans="1:19" ht="14.4" customHeight="1" x14ac:dyDescent="0.3">
      <c r="A78" s="831" t="s">
        <v>1338</v>
      </c>
      <c r="B78" s="832" t="s">
        <v>1339</v>
      </c>
      <c r="C78" s="832" t="s">
        <v>558</v>
      </c>
      <c r="D78" s="832" t="s">
        <v>798</v>
      </c>
      <c r="E78" s="832" t="s">
        <v>1392</v>
      </c>
      <c r="F78" s="832" t="s">
        <v>1443</v>
      </c>
      <c r="G78" s="832" t="s">
        <v>1444</v>
      </c>
      <c r="H78" s="849"/>
      <c r="I78" s="849"/>
      <c r="J78" s="832"/>
      <c r="K78" s="832"/>
      <c r="L78" s="849">
        <v>2</v>
      </c>
      <c r="M78" s="849">
        <v>2686</v>
      </c>
      <c r="N78" s="832">
        <v>1</v>
      </c>
      <c r="O78" s="832">
        <v>1343</v>
      </c>
      <c r="P78" s="849">
        <v>19</v>
      </c>
      <c r="Q78" s="849">
        <v>25593</v>
      </c>
      <c r="R78" s="837">
        <v>9.5282948622486963</v>
      </c>
      <c r="S78" s="850">
        <v>1347</v>
      </c>
    </row>
    <row r="79" spans="1:19" ht="14.4" customHeight="1" x14ac:dyDescent="0.3">
      <c r="A79" s="831" t="s">
        <v>1338</v>
      </c>
      <c r="B79" s="832" t="s">
        <v>1339</v>
      </c>
      <c r="C79" s="832" t="s">
        <v>558</v>
      </c>
      <c r="D79" s="832" t="s">
        <v>798</v>
      </c>
      <c r="E79" s="832" t="s">
        <v>1392</v>
      </c>
      <c r="F79" s="832" t="s">
        <v>1445</v>
      </c>
      <c r="G79" s="832" t="s">
        <v>1446</v>
      </c>
      <c r="H79" s="849"/>
      <c r="I79" s="849"/>
      <c r="J79" s="832"/>
      <c r="K79" s="832"/>
      <c r="L79" s="849"/>
      <c r="M79" s="849"/>
      <c r="N79" s="832"/>
      <c r="O79" s="832"/>
      <c r="P79" s="849">
        <v>3</v>
      </c>
      <c r="Q79" s="849">
        <v>1536</v>
      </c>
      <c r="R79" s="837"/>
      <c r="S79" s="850">
        <v>512</v>
      </c>
    </row>
    <row r="80" spans="1:19" ht="14.4" customHeight="1" x14ac:dyDescent="0.3">
      <c r="A80" s="831" t="s">
        <v>1338</v>
      </c>
      <c r="B80" s="832" t="s">
        <v>1339</v>
      </c>
      <c r="C80" s="832" t="s">
        <v>558</v>
      </c>
      <c r="D80" s="832" t="s">
        <v>798</v>
      </c>
      <c r="E80" s="832" t="s">
        <v>1392</v>
      </c>
      <c r="F80" s="832" t="s">
        <v>1449</v>
      </c>
      <c r="G80" s="832" t="s">
        <v>1450</v>
      </c>
      <c r="H80" s="849"/>
      <c r="I80" s="849"/>
      <c r="J80" s="832"/>
      <c r="K80" s="832"/>
      <c r="L80" s="849"/>
      <c r="M80" s="849"/>
      <c r="N80" s="832"/>
      <c r="O80" s="832"/>
      <c r="P80" s="849">
        <v>4</v>
      </c>
      <c r="Q80" s="849">
        <v>10632</v>
      </c>
      <c r="R80" s="837"/>
      <c r="S80" s="850">
        <v>2658</v>
      </c>
    </row>
    <row r="81" spans="1:19" ht="14.4" customHeight="1" x14ac:dyDescent="0.3">
      <c r="A81" s="831" t="s">
        <v>1338</v>
      </c>
      <c r="B81" s="832" t="s">
        <v>1339</v>
      </c>
      <c r="C81" s="832" t="s">
        <v>558</v>
      </c>
      <c r="D81" s="832" t="s">
        <v>799</v>
      </c>
      <c r="E81" s="832" t="s">
        <v>1392</v>
      </c>
      <c r="F81" s="832" t="s">
        <v>1393</v>
      </c>
      <c r="G81" s="832" t="s">
        <v>1394</v>
      </c>
      <c r="H81" s="849">
        <v>6</v>
      </c>
      <c r="I81" s="849">
        <v>222</v>
      </c>
      <c r="J81" s="832">
        <v>0.75</v>
      </c>
      <c r="K81" s="832">
        <v>37</v>
      </c>
      <c r="L81" s="849">
        <v>8</v>
      </c>
      <c r="M81" s="849">
        <v>296</v>
      </c>
      <c r="N81" s="832">
        <v>1</v>
      </c>
      <c r="O81" s="832">
        <v>37</v>
      </c>
      <c r="P81" s="849"/>
      <c r="Q81" s="849"/>
      <c r="R81" s="837"/>
      <c r="S81" s="850"/>
    </row>
    <row r="82" spans="1:19" ht="14.4" customHeight="1" x14ac:dyDescent="0.3">
      <c r="A82" s="831" t="s">
        <v>1338</v>
      </c>
      <c r="B82" s="832" t="s">
        <v>1339</v>
      </c>
      <c r="C82" s="832" t="s">
        <v>558</v>
      </c>
      <c r="D82" s="832" t="s">
        <v>800</v>
      </c>
      <c r="E82" s="832" t="s">
        <v>1340</v>
      </c>
      <c r="F82" s="832" t="s">
        <v>1343</v>
      </c>
      <c r="G82" s="832" t="s">
        <v>1344</v>
      </c>
      <c r="H82" s="849">
        <v>1033</v>
      </c>
      <c r="I82" s="849">
        <v>2675.47</v>
      </c>
      <c r="J82" s="832">
        <v>1.118666532868384</v>
      </c>
      <c r="K82" s="832">
        <v>2.59</v>
      </c>
      <c r="L82" s="849">
        <v>927</v>
      </c>
      <c r="M82" s="849">
        <v>2391.6600000000003</v>
      </c>
      <c r="N82" s="832">
        <v>1</v>
      </c>
      <c r="O82" s="832">
        <v>2.5800000000000005</v>
      </c>
      <c r="P82" s="849">
        <v>745</v>
      </c>
      <c r="Q82" s="849">
        <v>1981.7</v>
      </c>
      <c r="R82" s="837">
        <v>0.82858767550571566</v>
      </c>
      <c r="S82" s="850">
        <v>2.66</v>
      </c>
    </row>
    <row r="83" spans="1:19" ht="14.4" customHeight="1" x14ac:dyDescent="0.3">
      <c r="A83" s="831" t="s">
        <v>1338</v>
      </c>
      <c r="B83" s="832" t="s">
        <v>1339</v>
      </c>
      <c r="C83" s="832" t="s">
        <v>558</v>
      </c>
      <c r="D83" s="832" t="s">
        <v>800</v>
      </c>
      <c r="E83" s="832" t="s">
        <v>1340</v>
      </c>
      <c r="F83" s="832" t="s">
        <v>1345</v>
      </c>
      <c r="G83" s="832" t="s">
        <v>1346</v>
      </c>
      <c r="H83" s="849">
        <v>1890</v>
      </c>
      <c r="I83" s="849">
        <v>12952.799999999997</v>
      </c>
      <c r="J83" s="832">
        <v>0.44317394495224488</v>
      </c>
      <c r="K83" s="832">
        <v>6.8533333333333317</v>
      </c>
      <c r="L83" s="849">
        <v>4065</v>
      </c>
      <c r="M83" s="849">
        <v>29227.350000000006</v>
      </c>
      <c r="N83" s="832">
        <v>1</v>
      </c>
      <c r="O83" s="832">
        <v>7.1900000000000013</v>
      </c>
      <c r="P83" s="849">
        <v>2444</v>
      </c>
      <c r="Q83" s="849">
        <v>17963.400000000001</v>
      </c>
      <c r="R83" s="837">
        <v>0.61460926153072371</v>
      </c>
      <c r="S83" s="850">
        <v>7.3500000000000005</v>
      </c>
    </row>
    <row r="84" spans="1:19" ht="14.4" customHeight="1" x14ac:dyDescent="0.3">
      <c r="A84" s="831" t="s">
        <v>1338</v>
      </c>
      <c r="B84" s="832" t="s">
        <v>1339</v>
      </c>
      <c r="C84" s="832" t="s">
        <v>558</v>
      </c>
      <c r="D84" s="832" t="s">
        <v>800</v>
      </c>
      <c r="E84" s="832" t="s">
        <v>1340</v>
      </c>
      <c r="F84" s="832" t="s">
        <v>1349</v>
      </c>
      <c r="G84" s="832" t="s">
        <v>1350</v>
      </c>
      <c r="H84" s="849">
        <v>46260</v>
      </c>
      <c r="I84" s="849">
        <v>244715.4</v>
      </c>
      <c r="J84" s="832">
        <v>2.9908691955337039</v>
      </c>
      <c r="K84" s="832">
        <v>5.29</v>
      </c>
      <c r="L84" s="849">
        <v>15351</v>
      </c>
      <c r="M84" s="849">
        <v>81820.830000000016</v>
      </c>
      <c r="N84" s="832">
        <v>1</v>
      </c>
      <c r="O84" s="832">
        <v>5.330000000000001</v>
      </c>
      <c r="P84" s="849">
        <v>49631</v>
      </c>
      <c r="Q84" s="849">
        <v>266518.47000000003</v>
      </c>
      <c r="R84" s="837">
        <v>3.257342537346541</v>
      </c>
      <c r="S84" s="850">
        <v>5.370000000000001</v>
      </c>
    </row>
    <row r="85" spans="1:19" ht="14.4" customHeight="1" x14ac:dyDescent="0.3">
      <c r="A85" s="831" t="s">
        <v>1338</v>
      </c>
      <c r="B85" s="832" t="s">
        <v>1339</v>
      </c>
      <c r="C85" s="832" t="s">
        <v>558</v>
      </c>
      <c r="D85" s="832" t="s">
        <v>800</v>
      </c>
      <c r="E85" s="832" t="s">
        <v>1340</v>
      </c>
      <c r="F85" s="832" t="s">
        <v>1351</v>
      </c>
      <c r="G85" s="832" t="s">
        <v>1352</v>
      </c>
      <c r="H85" s="849">
        <v>1239</v>
      </c>
      <c r="I85" s="849">
        <v>11324.460000000001</v>
      </c>
      <c r="J85" s="832">
        <v>1.3984198645598194</v>
      </c>
      <c r="K85" s="832">
        <v>9.14</v>
      </c>
      <c r="L85" s="849">
        <v>886</v>
      </c>
      <c r="M85" s="849">
        <v>8098.0400000000009</v>
      </c>
      <c r="N85" s="832">
        <v>1</v>
      </c>
      <c r="O85" s="832">
        <v>9.14</v>
      </c>
      <c r="P85" s="849">
        <v>20</v>
      </c>
      <c r="Q85" s="849">
        <v>187.2</v>
      </c>
      <c r="R85" s="837">
        <v>2.311670478288573E-2</v>
      </c>
      <c r="S85" s="850">
        <v>9.36</v>
      </c>
    </row>
    <row r="86" spans="1:19" ht="14.4" customHeight="1" x14ac:dyDescent="0.3">
      <c r="A86" s="831" t="s">
        <v>1338</v>
      </c>
      <c r="B86" s="832" t="s">
        <v>1339</v>
      </c>
      <c r="C86" s="832" t="s">
        <v>558</v>
      </c>
      <c r="D86" s="832" t="s">
        <v>800</v>
      </c>
      <c r="E86" s="832" t="s">
        <v>1340</v>
      </c>
      <c r="F86" s="832" t="s">
        <v>1353</v>
      </c>
      <c r="G86" s="832" t="s">
        <v>1354</v>
      </c>
      <c r="H86" s="849">
        <v>160</v>
      </c>
      <c r="I86" s="849">
        <v>1468.8</v>
      </c>
      <c r="J86" s="832">
        <v>0.15952143569292121</v>
      </c>
      <c r="K86" s="832">
        <v>9.18</v>
      </c>
      <c r="L86" s="849">
        <v>1003</v>
      </c>
      <c r="M86" s="849">
        <v>9207.5400000000009</v>
      </c>
      <c r="N86" s="832">
        <v>1</v>
      </c>
      <c r="O86" s="832">
        <v>9.1800000000000015</v>
      </c>
      <c r="P86" s="849">
        <v>472</v>
      </c>
      <c r="Q86" s="849">
        <v>4436.7999999999993</v>
      </c>
      <c r="R86" s="837">
        <v>0.48186594899397656</v>
      </c>
      <c r="S86" s="850">
        <v>9.3999999999999986</v>
      </c>
    </row>
    <row r="87" spans="1:19" ht="14.4" customHeight="1" x14ac:dyDescent="0.3">
      <c r="A87" s="831" t="s">
        <v>1338</v>
      </c>
      <c r="B87" s="832" t="s">
        <v>1339</v>
      </c>
      <c r="C87" s="832" t="s">
        <v>558</v>
      </c>
      <c r="D87" s="832" t="s">
        <v>800</v>
      </c>
      <c r="E87" s="832" t="s">
        <v>1340</v>
      </c>
      <c r="F87" s="832" t="s">
        <v>1355</v>
      </c>
      <c r="G87" s="832" t="s">
        <v>1356</v>
      </c>
      <c r="H87" s="849">
        <v>1520</v>
      </c>
      <c r="I87" s="849">
        <v>15549.600000000002</v>
      </c>
      <c r="J87" s="832">
        <v>1.0357182107923948</v>
      </c>
      <c r="K87" s="832">
        <v>10.230000000000002</v>
      </c>
      <c r="L87" s="849">
        <v>1485</v>
      </c>
      <c r="M87" s="849">
        <v>15013.35</v>
      </c>
      <c r="N87" s="832">
        <v>1</v>
      </c>
      <c r="O87" s="832">
        <v>10.11</v>
      </c>
      <c r="P87" s="849"/>
      <c r="Q87" s="849"/>
      <c r="R87" s="837"/>
      <c r="S87" s="850"/>
    </row>
    <row r="88" spans="1:19" ht="14.4" customHeight="1" x14ac:dyDescent="0.3">
      <c r="A88" s="831" t="s">
        <v>1338</v>
      </c>
      <c r="B88" s="832" t="s">
        <v>1339</v>
      </c>
      <c r="C88" s="832" t="s">
        <v>558</v>
      </c>
      <c r="D88" s="832" t="s">
        <v>800</v>
      </c>
      <c r="E88" s="832" t="s">
        <v>1340</v>
      </c>
      <c r="F88" s="832" t="s">
        <v>1361</v>
      </c>
      <c r="G88" s="832" t="s">
        <v>1362</v>
      </c>
      <c r="H88" s="849">
        <v>3456</v>
      </c>
      <c r="I88" s="849">
        <v>70606.080000000002</v>
      </c>
      <c r="J88" s="832">
        <v>3.1164957008421763</v>
      </c>
      <c r="K88" s="832">
        <v>20.43</v>
      </c>
      <c r="L88" s="849">
        <v>1084</v>
      </c>
      <c r="M88" s="849">
        <v>22655.599999999999</v>
      </c>
      <c r="N88" s="832">
        <v>1</v>
      </c>
      <c r="O88" s="832">
        <v>20.9</v>
      </c>
      <c r="P88" s="849">
        <v>980</v>
      </c>
      <c r="Q88" s="849">
        <v>19649</v>
      </c>
      <c r="R88" s="837">
        <v>0.86729108917883446</v>
      </c>
      <c r="S88" s="850">
        <v>20.05</v>
      </c>
    </row>
    <row r="89" spans="1:19" ht="14.4" customHeight="1" x14ac:dyDescent="0.3">
      <c r="A89" s="831" t="s">
        <v>1338</v>
      </c>
      <c r="B89" s="832" t="s">
        <v>1339</v>
      </c>
      <c r="C89" s="832" t="s">
        <v>558</v>
      </c>
      <c r="D89" s="832" t="s">
        <v>800</v>
      </c>
      <c r="E89" s="832" t="s">
        <v>1340</v>
      </c>
      <c r="F89" s="832" t="s">
        <v>1365</v>
      </c>
      <c r="G89" s="832" t="s">
        <v>1366</v>
      </c>
      <c r="H89" s="849">
        <v>5</v>
      </c>
      <c r="I89" s="849">
        <v>9933.25</v>
      </c>
      <c r="J89" s="832">
        <v>0.4898317956102155</v>
      </c>
      <c r="K89" s="832">
        <v>1986.65</v>
      </c>
      <c r="L89" s="849">
        <v>10</v>
      </c>
      <c r="M89" s="849">
        <v>20278.900000000001</v>
      </c>
      <c r="N89" s="832">
        <v>1</v>
      </c>
      <c r="O89" s="832">
        <v>2027.89</v>
      </c>
      <c r="P89" s="849">
        <v>13</v>
      </c>
      <c r="Q89" s="849">
        <v>23631.270000000004</v>
      </c>
      <c r="R89" s="837">
        <v>1.1653132073238688</v>
      </c>
      <c r="S89" s="850">
        <v>1817.7900000000004</v>
      </c>
    </row>
    <row r="90" spans="1:19" ht="14.4" customHeight="1" x14ac:dyDescent="0.3">
      <c r="A90" s="831" t="s">
        <v>1338</v>
      </c>
      <c r="B90" s="832" t="s">
        <v>1339</v>
      </c>
      <c r="C90" s="832" t="s">
        <v>558</v>
      </c>
      <c r="D90" s="832" t="s">
        <v>800</v>
      </c>
      <c r="E90" s="832" t="s">
        <v>1340</v>
      </c>
      <c r="F90" s="832" t="s">
        <v>1367</v>
      </c>
      <c r="G90" s="832" t="s">
        <v>1368</v>
      </c>
      <c r="H90" s="849">
        <v>135</v>
      </c>
      <c r="I90" s="849">
        <v>33632.550000000003</v>
      </c>
      <c r="J90" s="832">
        <v>0.22392023105377676</v>
      </c>
      <c r="K90" s="832">
        <v>249.13000000000002</v>
      </c>
      <c r="L90" s="849">
        <v>760</v>
      </c>
      <c r="M90" s="849">
        <v>150198.79999999999</v>
      </c>
      <c r="N90" s="832">
        <v>1</v>
      </c>
      <c r="O90" s="832">
        <v>197.63</v>
      </c>
      <c r="P90" s="849">
        <v>800</v>
      </c>
      <c r="Q90" s="849">
        <v>153480</v>
      </c>
      <c r="R90" s="837">
        <v>1.0218457138139587</v>
      </c>
      <c r="S90" s="850">
        <v>191.85</v>
      </c>
    </row>
    <row r="91" spans="1:19" ht="14.4" customHeight="1" x14ac:dyDescent="0.3">
      <c r="A91" s="831" t="s">
        <v>1338</v>
      </c>
      <c r="B91" s="832" t="s">
        <v>1339</v>
      </c>
      <c r="C91" s="832" t="s">
        <v>558</v>
      </c>
      <c r="D91" s="832" t="s">
        <v>800</v>
      </c>
      <c r="E91" s="832" t="s">
        <v>1340</v>
      </c>
      <c r="F91" s="832" t="s">
        <v>1369</v>
      </c>
      <c r="G91" s="832" t="s">
        <v>1370</v>
      </c>
      <c r="H91" s="849">
        <v>71983</v>
      </c>
      <c r="I91" s="849">
        <v>271375.90999999997</v>
      </c>
      <c r="J91" s="832">
        <v>1.3664962674824073</v>
      </c>
      <c r="K91" s="832">
        <v>3.7699999999999996</v>
      </c>
      <c r="L91" s="849">
        <v>52958</v>
      </c>
      <c r="M91" s="849">
        <v>198592.5</v>
      </c>
      <c r="N91" s="832">
        <v>1</v>
      </c>
      <c r="O91" s="832">
        <v>3.75</v>
      </c>
      <c r="P91" s="849">
        <v>27004</v>
      </c>
      <c r="Q91" s="849">
        <v>104235.43999999999</v>
      </c>
      <c r="R91" s="837">
        <v>0.52487097951836037</v>
      </c>
      <c r="S91" s="850">
        <v>3.8599999999999994</v>
      </c>
    </row>
    <row r="92" spans="1:19" ht="14.4" customHeight="1" x14ac:dyDescent="0.3">
      <c r="A92" s="831" t="s">
        <v>1338</v>
      </c>
      <c r="B92" s="832" t="s">
        <v>1339</v>
      </c>
      <c r="C92" s="832" t="s">
        <v>558</v>
      </c>
      <c r="D92" s="832" t="s">
        <v>800</v>
      </c>
      <c r="E92" s="832" t="s">
        <v>1340</v>
      </c>
      <c r="F92" s="832" t="s">
        <v>1371</v>
      </c>
      <c r="G92" s="832" t="s">
        <v>1372</v>
      </c>
      <c r="H92" s="849">
        <v>700</v>
      </c>
      <c r="I92" s="849">
        <v>5383</v>
      </c>
      <c r="J92" s="832"/>
      <c r="K92" s="832">
        <v>7.69</v>
      </c>
      <c r="L92" s="849"/>
      <c r="M92" s="849"/>
      <c r="N92" s="832"/>
      <c r="O92" s="832"/>
      <c r="P92" s="849"/>
      <c r="Q92" s="849"/>
      <c r="R92" s="837"/>
      <c r="S92" s="850"/>
    </row>
    <row r="93" spans="1:19" ht="14.4" customHeight="1" x14ac:dyDescent="0.3">
      <c r="A93" s="831" t="s">
        <v>1338</v>
      </c>
      <c r="B93" s="832" t="s">
        <v>1339</v>
      </c>
      <c r="C93" s="832" t="s">
        <v>558</v>
      </c>
      <c r="D93" s="832" t="s">
        <v>800</v>
      </c>
      <c r="E93" s="832" t="s">
        <v>1340</v>
      </c>
      <c r="F93" s="832" t="s">
        <v>1373</v>
      </c>
      <c r="G93" s="832" t="s">
        <v>1374</v>
      </c>
      <c r="H93" s="849">
        <v>165</v>
      </c>
      <c r="I93" s="849">
        <v>26235</v>
      </c>
      <c r="J93" s="832"/>
      <c r="K93" s="832">
        <v>159</v>
      </c>
      <c r="L93" s="849"/>
      <c r="M93" s="849"/>
      <c r="N93" s="832"/>
      <c r="O93" s="832"/>
      <c r="P93" s="849"/>
      <c r="Q93" s="849"/>
      <c r="R93" s="837"/>
      <c r="S93" s="850"/>
    </row>
    <row r="94" spans="1:19" ht="14.4" customHeight="1" x14ac:dyDescent="0.3">
      <c r="A94" s="831" t="s">
        <v>1338</v>
      </c>
      <c r="B94" s="832" t="s">
        <v>1339</v>
      </c>
      <c r="C94" s="832" t="s">
        <v>558</v>
      </c>
      <c r="D94" s="832" t="s">
        <v>800</v>
      </c>
      <c r="E94" s="832" t="s">
        <v>1340</v>
      </c>
      <c r="F94" s="832" t="s">
        <v>1375</v>
      </c>
      <c r="G94" s="832" t="s">
        <v>1376</v>
      </c>
      <c r="H94" s="849">
        <v>3402</v>
      </c>
      <c r="I94" s="849">
        <v>68768.44</v>
      </c>
      <c r="J94" s="832">
        <v>1.7562180262491218</v>
      </c>
      <c r="K94" s="832">
        <v>20.214121105232216</v>
      </c>
      <c r="L94" s="849">
        <v>1888</v>
      </c>
      <c r="M94" s="849">
        <v>39157.119999999995</v>
      </c>
      <c r="N94" s="832">
        <v>1</v>
      </c>
      <c r="O94" s="832">
        <v>20.74</v>
      </c>
      <c r="P94" s="849">
        <v>2590</v>
      </c>
      <c r="Q94" s="849">
        <v>52706.5</v>
      </c>
      <c r="R94" s="837">
        <v>1.3460259590082213</v>
      </c>
      <c r="S94" s="850">
        <v>20.350000000000001</v>
      </c>
    </row>
    <row r="95" spans="1:19" ht="14.4" customHeight="1" x14ac:dyDescent="0.3">
      <c r="A95" s="831" t="s">
        <v>1338</v>
      </c>
      <c r="B95" s="832" t="s">
        <v>1339</v>
      </c>
      <c r="C95" s="832" t="s">
        <v>558</v>
      </c>
      <c r="D95" s="832" t="s">
        <v>800</v>
      </c>
      <c r="E95" s="832" t="s">
        <v>1340</v>
      </c>
      <c r="F95" s="832" t="s">
        <v>1381</v>
      </c>
      <c r="G95" s="832" t="s">
        <v>1382</v>
      </c>
      <c r="H95" s="849">
        <v>3508</v>
      </c>
      <c r="I95" s="849">
        <v>69668.88</v>
      </c>
      <c r="J95" s="832">
        <v>0.65294464304994071</v>
      </c>
      <c r="K95" s="832">
        <v>19.860000000000003</v>
      </c>
      <c r="L95" s="849">
        <v>5378</v>
      </c>
      <c r="M95" s="849">
        <v>106699.51999999999</v>
      </c>
      <c r="N95" s="832">
        <v>1</v>
      </c>
      <c r="O95" s="832">
        <v>19.839999999999996</v>
      </c>
      <c r="P95" s="849"/>
      <c r="Q95" s="849"/>
      <c r="R95" s="837"/>
      <c r="S95" s="850"/>
    </row>
    <row r="96" spans="1:19" ht="14.4" customHeight="1" x14ac:dyDescent="0.3">
      <c r="A96" s="831" t="s">
        <v>1338</v>
      </c>
      <c r="B96" s="832" t="s">
        <v>1339</v>
      </c>
      <c r="C96" s="832" t="s">
        <v>558</v>
      </c>
      <c r="D96" s="832" t="s">
        <v>800</v>
      </c>
      <c r="E96" s="832" t="s">
        <v>1340</v>
      </c>
      <c r="F96" s="832" t="s">
        <v>1388</v>
      </c>
      <c r="G96" s="832" t="s">
        <v>1389</v>
      </c>
      <c r="H96" s="849"/>
      <c r="I96" s="849"/>
      <c r="J96" s="832"/>
      <c r="K96" s="832"/>
      <c r="L96" s="849"/>
      <c r="M96" s="849"/>
      <c r="N96" s="832"/>
      <c r="O96" s="832"/>
      <c r="P96" s="849">
        <v>10</v>
      </c>
      <c r="Q96" s="849">
        <v>422.8</v>
      </c>
      <c r="R96" s="837"/>
      <c r="S96" s="850">
        <v>42.28</v>
      </c>
    </row>
    <row r="97" spans="1:19" ht="14.4" customHeight="1" x14ac:dyDescent="0.3">
      <c r="A97" s="831" t="s">
        <v>1338</v>
      </c>
      <c r="B97" s="832" t="s">
        <v>1339</v>
      </c>
      <c r="C97" s="832" t="s">
        <v>558</v>
      </c>
      <c r="D97" s="832" t="s">
        <v>800</v>
      </c>
      <c r="E97" s="832" t="s">
        <v>1392</v>
      </c>
      <c r="F97" s="832" t="s">
        <v>1393</v>
      </c>
      <c r="G97" s="832" t="s">
        <v>1394</v>
      </c>
      <c r="H97" s="849">
        <v>12</v>
      </c>
      <c r="I97" s="849">
        <v>444</v>
      </c>
      <c r="J97" s="832">
        <v>0.70588235294117652</v>
      </c>
      <c r="K97" s="832">
        <v>37</v>
      </c>
      <c r="L97" s="849">
        <v>17</v>
      </c>
      <c r="M97" s="849">
        <v>629</v>
      </c>
      <c r="N97" s="832">
        <v>1</v>
      </c>
      <c r="O97" s="832">
        <v>37</v>
      </c>
      <c r="P97" s="849">
        <v>10</v>
      </c>
      <c r="Q97" s="849">
        <v>380</v>
      </c>
      <c r="R97" s="837">
        <v>0.60413354531001595</v>
      </c>
      <c r="S97" s="850">
        <v>38</v>
      </c>
    </row>
    <row r="98" spans="1:19" ht="14.4" customHeight="1" x14ac:dyDescent="0.3">
      <c r="A98" s="831" t="s">
        <v>1338</v>
      </c>
      <c r="B98" s="832" t="s">
        <v>1339</v>
      </c>
      <c r="C98" s="832" t="s">
        <v>558</v>
      </c>
      <c r="D98" s="832" t="s">
        <v>800</v>
      </c>
      <c r="E98" s="832" t="s">
        <v>1392</v>
      </c>
      <c r="F98" s="832" t="s">
        <v>1395</v>
      </c>
      <c r="G98" s="832" t="s">
        <v>1396</v>
      </c>
      <c r="H98" s="849">
        <v>18</v>
      </c>
      <c r="I98" s="849">
        <v>7992</v>
      </c>
      <c r="J98" s="832">
        <v>3</v>
      </c>
      <c r="K98" s="832">
        <v>444</v>
      </c>
      <c r="L98" s="849">
        <v>6</v>
      </c>
      <c r="M98" s="849">
        <v>2664</v>
      </c>
      <c r="N98" s="832">
        <v>1</v>
      </c>
      <c r="O98" s="832">
        <v>444</v>
      </c>
      <c r="P98" s="849">
        <v>20</v>
      </c>
      <c r="Q98" s="849">
        <v>8940</v>
      </c>
      <c r="R98" s="837">
        <v>3.355855855855856</v>
      </c>
      <c r="S98" s="850">
        <v>447</v>
      </c>
    </row>
    <row r="99" spans="1:19" ht="14.4" customHeight="1" x14ac:dyDescent="0.3">
      <c r="A99" s="831" t="s">
        <v>1338</v>
      </c>
      <c r="B99" s="832" t="s">
        <v>1339</v>
      </c>
      <c r="C99" s="832" t="s">
        <v>558</v>
      </c>
      <c r="D99" s="832" t="s">
        <v>800</v>
      </c>
      <c r="E99" s="832" t="s">
        <v>1392</v>
      </c>
      <c r="F99" s="832" t="s">
        <v>1397</v>
      </c>
      <c r="G99" s="832" t="s">
        <v>1398</v>
      </c>
      <c r="H99" s="849">
        <v>106</v>
      </c>
      <c r="I99" s="849">
        <v>18762</v>
      </c>
      <c r="J99" s="832">
        <v>0.69345062093435839</v>
      </c>
      <c r="K99" s="832">
        <v>177</v>
      </c>
      <c r="L99" s="849">
        <v>152</v>
      </c>
      <c r="M99" s="849">
        <v>27056</v>
      </c>
      <c r="N99" s="832">
        <v>1</v>
      </c>
      <c r="O99" s="832">
        <v>178</v>
      </c>
      <c r="P99" s="849">
        <v>116</v>
      </c>
      <c r="Q99" s="849">
        <v>20764</v>
      </c>
      <c r="R99" s="837">
        <v>0.76744529863985811</v>
      </c>
      <c r="S99" s="850">
        <v>179</v>
      </c>
    </row>
    <row r="100" spans="1:19" ht="14.4" customHeight="1" x14ac:dyDescent="0.3">
      <c r="A100" s="831" t="s">
        <v>1338</v>
      </c>
      <c r="B100" s="832" t="s">
        <v>1339</v>
      </c>
      <c r="C100" s="832" t="s">
        <v>558</v>
      </c>
      <c r="D100" s="832" t="s">
        <v>800</v>
      </c>
      <c r="E100" s="832" t="s">
        <v>1392</v>
      </c>
      <c r="F100" s="832" t="s">
        <v>1405</v>
      </c>
      <c r="G100" s="832" t="s">
        <v>1406</v>
      </c>
      <c r="H100" s="849">
        <v>4</v>
      </c>
      <c r="I100" s="849">
        <v>8156</v>
      </c>
      <c r="J100" s="832">
        <v>0.99950980392156863</v>
      </c>
      <c r="K100" s="832">
        <v>2039</v>
      </c>
      <c r="L100" s="849">
        <v>4</v>
      </c>
      <c r="M100" s="849">
        <v>8160</v>
      </c>
      <c r="N100" s="832">
        <v>1</v>
      </c>
      <c r="O100" s="832">
        <v>2040</v>
      </c>
      <c r="P100" s="849">
        <v>2</v>
      </c>
      <c r="Q100" s="849">
        <v>4094</v>
      </c>
      <c r="R100" s="837">
        <v>0.5017156862745098</v>
      </c>
      <c r="S100" s="850">
        <v>2047</v>
      </c>
    </row>
    <row r="101" spans="1:19" ht="14.4" customHeight="1" x14ac:dyDescent="0.3">
      <c r="A101" s="831" t="s">
        <v>1338</v>
      </c>
      <c r="B101" s="832" t="s">
        <v>1339</v>
      </c>
      <c r="C101" s="832" t="s">
        <v>558</v>
      </c>
      <c r="D101" s="832" t="s">
        <v>800</v>
      </c>
      <c r="E101" s="832" t="s">
        <v>1392</v>
      </c>
      <c r="F101" s="832" t="s">
        <v>1409</v>
      </c>
      <c r="G101" s="832" t="s">
        <v>1410</v>
      </c>
      <c r="H101" s="849"/>
      <c r="I101" s="849"/>
      <c r="J101" s="832"/>
      <c r="K101" s="832"/>
      <c r="L101" s="849">
        <v>1</v>
      </c>
      <c r="M101" s="849">
        <v>667</v>
      </c>
      <c r="N101" s="832">
        <v>1</v>
      </c>
      <c r="O101" s="832">
        <v>667</v>
      </c>
      <c r="P101" s="849"/>
      <c r="Q101" s="849"/>
      <c r="R101" s="837"/>
      <c r="S101" s="850"/>
    </row>
    <row r="102" spans="1:19" ht="14.4" customHeight="1" x14ac:dyDescent="0.3">
      <c r="A102" s="831" t="s">
        <v>1338</v>
      </c>
      <c r="B102" s="832" t="s">
        <v>1339</v>
      </c>
      <c r="C102" s="832" t="s">
        <v>558</v>
      </c>
      <c r="D102" s="832" t="s">
        <v>800</v>
      </c>
      <c r="E102" s="832" t="s">
        <v>1392</v>
      </c>
      <c r="F102" s="832" t="s">
        <v>1411</v>
      </c>
      <c r="G102" s="832" t="s">
        <v>1412</v>
      </c>
      <c r="H102" s="849">
        <v>1</v>
      </c>
      <c r="I102" s="849">
        <v>1349</v>
      </c>
      <c r="J102" s="832"/>
      <c r="K102" s="832">
        <v>1349</v>
      </c>
      <c r="L102" s="849"/>
      <c r="M102" s="849"/>
      <c r="N102" s="832"/>
      <c r="O102" s="832"/>
      <c r="P102" s="849"/>
      <c r="Q102" s="849"/>
      <c r="R102" s="837"/>
      <c r="S102" s="850"/>
    </row>
    <row r="103" spans="1:19" ht="14.4" customHeight="1" x14ac:dyDescent="0.3">
      <c r="A103" s="831" t="s">
        <v>1338</v>
      </c>
      <c r="B103" s="832" t="s">
        <v>1339</v>
      </c>
      <c r="C103" s="832" t="s">
        <v>558</v>
      </c>
      <c r="D103" s="832" t="s">
        <v>800</v>
      </c>
      <c r="E103" s="832" t="s">
        <v>1392</v>
      </c>
      <c r="F103" s="832" t="s">
        <v>1413</v>
      </c>
      <c r="G103" s="832" t="s">
        <v>1414</v>
      </c>
      <c r="H103" s="849">
        <v>5</v>
      </c>
      <c r="I103" s="849">
        <v>7155</v>
      </c>
      <c r="J103" s="832">
        <v>0.45422803453529709</v>
      </c>
      <c r="K103" s="832">
        <v>1431</v>
      </c>
      <c r="L103" s="849">
        <v>11</v>
      </c>
      <c r="M103" s="849">
        <v>15752</v>
      </c>
      <c r="N103" s="832">
        <v>1</v>
      </c>
      <c r="O103" s="832">
        <v>1432</v>
      </c>
      <c r="P103" s="849">
        <v>1</v>
      </c>
      <c r="Q103" s="849">
        <v>1437</v>
      </c>
      <c r="R103" s="837">
        <v>9.1226510919248355E-2</v>
      </c>
      <c r="S103" s="850">
        <v>1437</v>
      </c>
    </row>
    <row r="104" spans="1:19" ht="14.4" customHeight="1" x14ac:dyDescent="0.3">
      <c r="A104" s="831" t="s">
        <v>1338</v>
      </c>
      <c r="B104" s="832" t="s">
        <v>1339</v>
      </c>
      <c r="C104" s="832" t="s">
        <v>558</v>
      </c>
      <c r="D104" s="832" t="s">
        <v>800</v>
      </c>
      <c r="E104" s="832" t="s">
        <v>1392</v>
      </c>
      <c r="F104" s="832" t="s">
        <v>1415</v>
      </c>
      <c r="G104" s="832" t="s">
        <v>1416</v>
      </c>
      <c r="H104" s="849">
        <v>13</v>
      </c>
      <c r="I104" s="849">
        <v>24856</v>
      </c>
      <c r="J104" s="832">
        <v>0.99895506792058519</v>
      </c>
      <c r="K104" s="832">
        <v>1912</v>
      </c>
      <c r="L104" s="849">
        <v>13</v>
      </c>
      <c r="M104" s="849">
        <v>24882</v>
      </c>
      <c r="N104" s="832">
        <v>1</v>
      </c>
      <c r="O104" s="832">
        <v>1914</v>
      </c>
      <c r="P104" s="849">
        <v>3</v>
      </c>
      <c r="Q104" s="849">
        <v>5760</v>
      </c>
      <c r="R104" s="837">
        <v>0.23149264528574873</v>
      </c>
      <c r="S104" s="850">
        <v>1920</v>
      </c>
    </row>
    <row r="105" spans="1:19" ht="14.4" customHeight="1" x14ac:dyDescent="0.3">
      <c r="A105" s="831" t="s">
        <v>1338</v>
      </c>
      <c r="B105" s="832" t="s">
        <v>1339</v>
      </c>
      <c r="C105" s="832" t="s">
        <v>558</v>
      </c>
      <c r="D105" s="832" t="s">
        <v>800</v>
      </c>
      <c r="E105" s="832" t="s">
        <v>1392</v>
      </c>
      <c r="F105" s="832" t="s">
        <v>1417</v>
      </c>
      <c r="G105" s="832" t="s">
        <v>1418</v>
      </c>
      <c r="H105" s="849">
        <v>7</v>
      </c>
      <c r="I105" s="849">
        <v>8491</v>
      </c>
      <c r="J105" s="832">
        <v>0.69942339373970341</v>
      </c>
      <c r="K105" s="832">
        <v>1213</v>
      </c>
      <c r="L105" s="849">
        <v>10</v>
      </c>
      <c r="M105" s="849">
        <v>12140</v>
      </c>
      <c r="N105" s="832">
        <v>1</v>
      </c>
      <c r="O105" s="832">
        <v>1214</v>
      </c>
      <c r="P105" s="849">
        <v>6</v>
      </c>
      <c r="Q105" s="849">
        <v>7314</v>
      </c>
      <c r="R105" s="837">
        <v>0.60247116968698522</v>
      </c>
      <c r="S105" s="850">
        <v>1219</v>
      </c>
    </row>
    <row r="106" spans="1:19" ht="14.4" customHeight="1" x14ac:dyDescent="0.3">
      <c r="A106" s="831" t="s">
        <v>1338</v>
      </c>
      <c r="B106" s="832" t="s">
        <v>1339</v>
      </c>
      <c r="C106" s="832" t="s">
        <v>558</v>
      </c>
      <c r="D106" s="832" t="s">
        <v>800</v>
      </c>
      <c r="E106" s="832" t="s">
        <v>1392</v>
      </c>
      <c r="F106" s="832" t="s">
        <v>1419</v>
      </c>
      <c r="G106" s="832" t="s">
        <v>1420</v>
      </c>
      <c r="H106" s="849">
        <v>1</v>
      </c>
      <c r="I106" s="849">
        <v>1609</v>
      </c>
      <c r="J106" s="832"/>
      <c r="K106" s="832">
        <v>1609</v>
      </c>
      <c r="L106" s="849"/>
      <c r="M106" s="849"/>
      <c r="N106" s="832"/>
      <c r="O106" s="832"/>
      <c r="P106" s="849"/>
      <c r="Q106" s="849"/>
      <c r="R106" s="837"/>
      <c r="S106" s="850"/>
    </row>
    <row r="107" spans="1:19" ht="14.4" customHeight="1" x14ac:dyDescent="0.3">
      <c r="A107" s="831" t="s">
        <v>1338</v>
      </c>
      <c r="B107" s="832" t="s">
        <v>1339</v>
      </c>
      <c r="C107" s="832" t="s">
        <v>558</v>
      </c>
      <c r="D107" s="832" t="s">
        <v>800</v>
      </c>
      <c r="E107" s="832" t="s">
        <v>1392</v>
      </c>
      <c r="F107" s="832" t="s">
        <v>1421</v>
      </c>
      <c r="G107" s="832" t="s">
        <v>1422</v>
      </c>
      <c r="H107" s="849">
        <v>5</v>
      </c>
      <c r="I107" s="849">
        <v>3410</v>
      </c>
      <c r="J107" s="832">
        <v>0.5</v>
      </c>
      <c r="K107" s="832">
        <v>682</v>
      </c>
      <c r="L107" s="849">
        <v>10</v>
      </c>
      <c r="M107" s="849">
        <v>6820</v>
      </c>
      <c r="N107" s="832">
        <v>1</v>
      </c>
      <c r="O107" s="832">
        <v>682</v>
      </c>
      <c r="P107" s="849">
        <v>13</v>
      </c>
      <c r="Q107" s="849">
        <v>8905</v>
      </c>
      <c r="R107" s="837">
        <v>1.3057184750733137</v>
      </c>
      <c r="S107" s="850">
        <v>685</v>
      </c>
    </row>
    <row r="108" spans="1:19" ht="14.4" customHeight="1" x14ac:dyDescent="0.3">
      <c r="A108" s="831" t="s">
        <v>1338</v>
      </c>
      <c r="B108" s="832" t="s">
        <v>1339</v>
      </c>
      <c r="C108" s="832" t="s">
        <v>558</v>
      </c>
      <c r="D108" s="832" t="s">
        <v>800</v>
      </c>
      <c r="E108" s="832" t="s">
        <v>1392</v>
      </c>
      <c r="F108" s="832" t="s">
        <v>1423</v>
      </c>
      <c r="G108" s="832" t="s">
        <v>1424</v>
      </c>
      <c r="H108" s="849">
        <v>9</v>
      </c>
      <c r="I108" s="849">
        <v>6453</v>
      </c>
      <c r="J108" s="832">
        <v>1</v>
      </c>
      <c r="K108" s="832">
        <v>717</v>
      </c>
      <c r="L108" s="849">
        <v>9</v>
      </c>
      <c r="M108" s="849">
        <v>6453</v>
      </c>
      <c r="N108" s="832">
        <v>1</v>
      </c>
      <c r="O108" s="832">
        <v>717</v>
      </c>
      <c r="P108" s="849">
        <v>4</v>
      </c>
      <c r="Q108" s="849">
        <v>2880</v>
      </c>
      <c r="R108" s="837">
        <v>0.44630404463040446</v>
      </c>
      <c r="S108" s="850">
        <v>720</v>
      </c>
    </row>
    <row r="109" spans="1:19" ht="14.4" customHeight="1" x14ac:dyDescent="0.3">
      <c r="A109" s="831" t="s">
        <v>1338</v>
      </c>
      <c r="B109" s="832" t="s">
        <v>1339</v>
      </c>
      <c r="C109" s="832" t="s">
        <v>558</v>
      </c>
      <c r="D109" s="832" t="s">
        <v>800</v>
      </c>
      <c r="E109" s="832" t="s">
        <v>1392</v>
      </c>
      <c r="F109" s="832" t="s">
        <v>1427</v>
      </c>
      <c r="G109" s="832" t="s">
        <v>1428</v>
      </c>
      <c r="H109" s="849">
        <v>379</v>
      </c>
      <c r="I109" s="849">
        <v>691675</v>
      </c>
      <c r="J109" s="832">
        <v>1.6257186373273038</v>
      </c>
      <c r="K109" s="832">
        <v>1825</v>
      </c>
      <c r="L109" s="849">
        <v>233</v>
      </c>
      <c r="M109" s="849">
        <v>425458</v>
      </c>
      <c r="N109" s="832">
        <v>1</v>
      </c>
      <c r="O109" s="832">
        <v>1826</v>
      </c>
      <c r="P109" s="849">
        <v>240</v>
      </c>
      <c r="Q109" s="849">
        <v>439440</v>
      </c>
      <c r="R109" s="837">
        <v>1.0328634083740347</v>
      </c>
      <c r="S109" s="850">
        <v>1831</v>
      </c>
    </row>
    <row r="110" spans="1:19" ht="14.4" customHeight="1" x14ac:dyDescent="0.3">
      <c r="A110" s="831" t="s">
        <v>1338</v>
      </c>
      <c r="B110" s="832" t="s">
        <v>1339</v>
      </c>
      <c r="C110" s="832" t="s">
        <v>558</v>
      </c>
      <c r="D110" s="832" t="s">
        <v>800</v>
      </c>
      <c r="E110" s="832" t="s">
        <v>1392</v>
      </c>
      <c r="F110" s="832" t="s">
        <v>1429</v>
      </c>
      <c r="G110" s="832" t="s">
        <v>1430</v>
      </c>
      <c r="H110" s="849">
        <v>124</v>
      </c>
      <c r="I110" s="849">
        <v>53196</v>
      </c>
      <c r="J110" s="832">
        <v>3.5346179401993356</v>
      </c>
      <c r="K110" s="832">
        <v>429</v>
      </c>
      <c r="L110" s="849">
        <v>35</v>
      </c>
      <c r="M110" s="849">
        <v>15050</v>
      </c>
      <c r="N110" s="832">
        <v>1</v>
      </c>
      <c r="O110" s="832">
        <v>430</v>
      </c>
      <c r="P110" s="849">
        <v>122</v>
      </c>
      <c r="Q110" s="849">
        <v>52582</v>
      </c>
      <c r="R110" s="837">
        <v>3.4938205980066446</v>
      </c>
      <c r="S110" s="850">
        <v>431</v>
      </c>
    </row>
    <row r="111" spans="1:19" ht="14.4" customHeight="1" x14ac:dyDescent="0.3">
      <c r="A111" s="831" t="s">
        <v>1338</v>
      </c>
      <c r="B111" s="832" t="s">
        <v>1339</v>
      </c>
      <c r="C111" s="832" t="s">
        <v>558</v>
      </c>
      <c r="D111" s="832" t="s">
        <v>800</v>
      </c>
      <c r="E111" s="832" t="s">
        <v>1392</v>
      </c>
      <c r="F111" s="832" t="s">
        <v>1431</v>
      </c>
      <c r="G111" s="832" t="s">
        <v>1432</v>
      </c>
      <c r="H111" s="849">
        <v>13</v>
      </c>
      <c r="I111" s="849">
        <v>45760</v>
      </c>
      <c r="J111" s="832">
        <v>2.1654363051296612</v>
      </c>
      <c r="K111" s="832">
        <v>3520</v>
      </c>
      <c r="L111" s="849">
        <v>6</v>
      </c>
      <c r="M111" s="849">
        <v>21132</v>
      </c>
      <c r="N111" s="832">
        <v>1</v>
      </c>
      <c r="O111" s="832">
        <v>3522</v>
      </c>
      <c r="P111" s="849">
        <v>15</v>
      </c>
      <c r="Q111" s="849">
        <v>52995</v>
      </c>
      <c r="R111" s="837">
        <v>2.5078080636002271</v>
      </c>
      <c r="S111" s="850">
        <v>3533</v>
      </c>
    </row>
    <row r="112" spans="1:19" ht="14.4" customHeight="1" x14ac:dyDescent="0.3">
      <c r="A112" s="831" t="s">
        <v>1338</v>
      </c>
      <c r="B112" s="832" t="s">
        <v>1339</v>
      </c>
      <c r="C112" s="832" t="s">
        <v>558</v>
      </c>
      <c r="D112" s="832" t="s">
        <v>800</v>
      </c>
      <c r="E112" s="832" t="s">
        <v>1392</v>
      </c>
      <c r="F112" s="832" t="s">
        <v>1435</v>
      </c>
      <c r="G112" s="832" t="s">
        <v>1436</v>
      </c>
      <c r="H112" s="849">
        <v>106</v>
      </c>
      <c r="I112" s="849">
        <v>3533.34</v>
      </c>
      <c r="J112" s="832">
        <v>0.69736790166341667</v>
      </c>
      <c r="K112" s="832">
        <v>33.333396226415097</v>
      </c>
      <c r="L112" s="849">
        <v>152</v>
      </c>
      <c r="M112" s="849">
        <v>5066.68</v>
      </c>
      <c r="N112" s="832">
        <v>1</v>
      </c>
      <c r="O112" s="832">
        <v>33.333421052631579</v>
      </c>
      <c r="P112" s="849">
        <v>115</v>
      </c>
      <c r="Q112" s="849">
        <v>3833.34</v>
      </c>
      <c r="R112" s="837">
        <v>0.75657827216244167</v>
      </c>
      <c r="S112" s="850">
        <v>33.333391304347828</v>
      </c>
    </row>
    <row r="113" spans="1:19" ht="14.4" customHeight="1" x14ac:dyDescent="0.3">
      <c r="A113" s="831" t="s">
        <v>1338</v>
      </c>
      <c r="B113" s="832" t="s">
        <v>1339</v>
      </c>
      <c r="C113" s="832" t="s">
        <v>558</v>
      </c>
      <c r="D113" s="832" t="s">
        <v>800</v>
      </c>
      <c r="E113" s="832" t="s">
        <v>1392</v>
      </c>
      <c r="F113" s="832" t="s">
        <v>1437</v>
      </c>
      <c r="G113" s="832" t="s">
        <v>1438</v>
      </c>
      <c r="H113" s="849">
        <v>106</v>
      </c>
      <c r="I113" s="849">
        <v>3922</v>
      </c>
      <c r="J113" s="832">
        <v>0.69736842105263153</v>
      </c>
      <c r="K113" s="832">
        <v>37</v>
      </c>
      <c r="L113" s="849">
        <v>152</v>
      </c>
      <c r="M113" s="849">
        <v>5624</v>
      </c>
      <c r="N113" s="832">
        <v>1</v>
      </c>
      <c r="O113" s="832">
        <v>37</v>
      </c>
      <c r="P113" s="849">
        <v>116</v>
      </c>
      <c r="Q113" s="849">
        <v>4408</v>
      </c>
      <c r="R113" s="837">
        <v>0.78378378378378377</v>
      </c>
      <c r="S113" s="850">
        <v>38</v>
      </c>
    </row>
    <row r="114" spans="1:19" ht="14.4" customHeight="1" x14ac:dyDescent="0.3">
      <c r="A114" s="831" t="s">
        <v>1338</v>
      </c>
      <c r="B114" s="832" t="s">
        <v>1339</v>
      </c>
      <c r="C114" s="832" t="s">
        <v>558</v>
      </c>
      <c r="D114" s="832" t="s">
        <v>800</v>
      </c>
      <c r="E114" s="832" t="s">
        <v>1392</v>
      </c>
      <c r="F114" s="832" t="s">
        <v>1439</v>
      </c>
      <c r="G114" s="832" t="s">
        <v>1440</v>
      </c>
      <c r="H114" s="849">
        <v>53</v>
      </c>
      <c r="I114" s="849">
        <v>32330</v>
      </c>
      <c r="J114" s="832">
        <v>2.784908260832113</v>
      </c>
      <c r="K114" s="832">
        <v>610</v>
      </c>
      <c r="L114" s="849">
        <v>19</v>
      </c>
      <c r="M114" s="849">
        <v>11609</v>
      </c>
      <c r="N114" s="832">
        <v>1</v>
      </c>
      <c r="O114" s="832">
        <v>611</v>
      </c>
      <c r="P114" s="849">
        <v>48</v>
      </c>
      <c r="Q114" s="849">
        <v>29472</v>
      </c>
      <c r="R114" s="837">
        <v>2.5387199586527696</v>
      </c>
      <c r="S114" s="850">
        <v>614</v>
      </c>
    </row>
    <row r="115" spans="1:19" ht="14.4" customHeight="1" x14ac:dyDescent="0.3">
      <c r="A115" s="831" t="s">
        <v>1338</v>
      </c>
      <c r="B115" s="832" t="s">
        <v>1339</v>
      </c>
      <c r="C115" s="832" t="s">
        <v>558</v>
      </c>
      <c r="D115" s="832" t="s">
        <v>800</v>
      </c>
      <c r="E115" s="832" t="s">
        <v>1392</v>
      </c>
      <c r="F115" s="832" t="s">
        <v>1441</v>
      </c>
      <c r="G115" s="832" t="s">
        <v>1442</v>
      </c>
      <c r="H115" s="849">
        <v>3</v>
      </c>
      <c r="I115" s="849">
        <v>1311</v>
      </c>
      <c r="J115" s="832">
        <v>0.99771689497716898</v>
      </c>
      <c r="K115" s="832">
        <v>437</v>
      </c>
      <c r="L115" s="849">
        <v>3</v>
      </c>
      <c r="M115" s="849">
        <v>1314</v>
      </c>
      <c r="N115" s="832">
        <v>1</v>
      </c>
      <c r="O115" s="832">
        <v>438</v>
      </c>
      <c r="P115" s="849">
        <v>3</v>
      </c>
      <c r="Q115" s="849">
        <v>1314</v>
      </c>
      <c r="R115" s="837">
        <v>1</v>
      </c>
      <c r="S115" s="850">
        <v>438</v>
      </c>
    </row>
    <row r="116" spans="1:19" ht="14.4" customHeight="1" x14ac:dyDescent="0.3">
      <c r="A116" s="831" t="s">
        <v>1338</v>
      </c>
      <c r="B116" s="832" t="s">
        <v>1339</v>
      </c>
      <c r="C116" s="832" t="s">
        <v>558</v>
      </c>
      <c r="D116" s="832" t="s">
        <v>800</v>
      </c>
      <c r="E116" s="832" t="s">
        <v>1392</v>
      </c>
      <c r="F116" s="832" t="s">
        <v>1443</v>
      </c>
      <c r="G116" s="832" t="s">
        <v>1444</v>
      </c>
      <c r="H116" s="849">
        <v>102</v>
      </c>
      <c r="I116" s="849">
        <v>136884</v>
      </c>
      <c r="J116" s="832">
        <v>1.3962198716837178</v>
      </c>
      <c r="K116" s="832">
        <v>1342</v>
      </c>
      <c r="L116" s="849">
        <v>73</v>
      </c>
      <c r="M116" s="849">
        <v>98039</v>
      </c>
      <c r="N116" s="832">
        <v>1</v>
      </c>
      <c r="O116" s="832">
        <v>1343</v>
      </c>
      <c r="P116" s="849">
        <v>36</v>
      </c>
      <c r="Q116" s="849">
        <v>48492</v>
      </c>
      <c r="R116" s="837">
        <v>0.49461948816287393</v>
      </c>
      <c r="S116" s="850">
        <v>1347</v>
      </c>
    </row>
    <row r="117" spans="1:19" ht="14.4" customHeight="1" x14ac:dyDescent="0.3">
      <c r="A117" s="831" t="s">
        <v>1338</v>
      </c>
      <c r="B117" s="832" t="s">
        <v>1339</v>
      </c>
      <c r="C117" s="832" t="s">
        <v>558</v>
      </c>
      <c r="D117" s="832" t="s">
        <v>800</v>
      </c>
      <c r="E117" s="832" t="s">
        <v>1392</v>
      </c>
      <c r="F117" s="832" t="s">
        <v>1445</v>
      </c>
      <c r="G117" s="832" t="s">
        <v>1446</v>
      </c>
      <c r="H117" s="849">
        <v>11</v>
      </c>
      <c r="I117" s="849">
        <v>5599</v>
      </c>
      <c r="J117" s="832">
        <v>0.47732310315430521</v>
      </c>
      <c r="K117" s="832">
        <v>509</v>
      </c>
      <c r="L117" s="849">
        <v>23</v>
      </c>
      <c r="M117" s="849">
        <v>11730</v>
      </c>
      <c r="N117" s="832">
        <v>1</v>
      </c>
      <c r="O117" s="832">
        <v>510</v>
      </c>
      <c r="P117" s="849">
        <v>14</v>
      </c>
      <c r="Q117" s="849">
        <v>7168</v>
      </c>
      <c r="R117" s="837">
        <v>0.6110826939471441</v>
      </c>
      <c r="S117" s="850">
        <v>512</v>
      </c>
    </row>
    <row r="118" spans="1:19" ht="14.4" customHeight="1" x14ac:dyDescent="0.3">
      <c r="A118" s="831" t="s">
        <v>1338</v>
      </c>
      <c r="B118" s="832" t="s">
        <v>1339</v>
      </c>
      <c r="C118" s="832" t="s">
        <v>558</v>
      </c>
      <c r="D118" s="832" t="s">
        <v>800</v>
      </c>
      <c r="E118" s="832" t="s">
        <v>1392</v>
      </c>
      <c r="F118" s="832" t="s">
        <v>1447</v>
      </c>
      <c r="G118" s="832" t="s">
        <v>1448</v>
      </c>
      <c r="H118" s="849">
        <v>7</v>
      </c>
      <c r="I118" s="849">
        <v>16310</v>
      </c>
      <c r="J118" s="832">
        <v>3.4954993570510071</v>
      </c>
      <c r="K118" s="832">
        <v>2330</v>
      </c>
      <c r="L118" s="849">
        <v>2</v>
      </c>
      <c r="M118" s="849">
        <v>4666</v>
      </c>
      <c r="N118" s="832">
        <v>1</v>
      </c>
      <c r="O118" s="832">
        <v>2333</v>
      </c>
      <c r="P118" s="849">
        <v>2</v>
      </c>
      <c r="Q118" s="849">
        <v>4684</v>
      </c>
      <c r="R118" s="837">
        <v>1.0038576939562796</v>
      </c>
      <c r="S118" s="850">
        <v>2342</v>
      </c>
    </row>
    <row r="119" spans="1:19" ht="14.4" customHeight="1" x14ac:dyDescent="0.3">
      <c r="A119" s="831" t="s">
        <v>1338</v>
      </c>
      <c r="B119" s="832" t="s">
        <v>1339</v>
      </c>
      <c r="C119" s="832" t="s">
        <v>558</v>
      </c>
      <c r="D119" s="832" t="s">
        <v>800</v>
      </c>
      <c r="E119" s="832" t="s">
        <v>1392</v>
      </c>
      <c r="F119" s="832" t="s">
        <v>1449</v>
      </c>
      <c r="G119" s="832" t="s">
        <v>1450</v>
      </c>
      <c r="H119" s="849">
        <v>9</v>
      </c>
      <c r="I119" s="849">
        <v>23814</v>
      </c>
      <c r="J119" s="832">
        <v>0.9988674971687429</v>
      </c>
      <c r="K119" s="832">
        <v>2646</v>
      </c>
      <c r="L119" s="849">
        <v>9</v>
      </c>
      <c r="M119" s="849">
        <v>23841</v>
      </c>
      <c r="N119" s="832">
        <v>1</v>
      </c>
      <c r="O119" s="832">
        <v>2649</v>
      </c>
      <c r="P119" s="849">
        <v>2</v>
      </c>
      <c r="Q119" s="849">
        <v>5316</v>
      </c>
      <c r="R119" s="837">
        <v>0.22297722410972695</v>
      </c>
      <c r="S119" s="850">
        <v>2658</v>
      </c>
    </row>
    <row r="120" spans="1:19" ht="14.4" customHeight="1" x14ac:dyDescent="0.3">
      <c r="A120" s="831" t="s">
        <v>1338</v>
      </c>
      <c r="B120" s="832" t="s">
        <v>1339</v>
      </c>
      <c r="C120" s="832" t="s">
        <v>558</v>
      </c>
      <c r="D120" s="832" t="s">
        <v>800</v>
      </c>
      <c r="E120" s="832" t="s">
        <v>1392</v>
      </c>
      <c r="F120" s="832" t="s">
        <v>1453</v>
      </c>
      <c r="G120" s="832" t="s">
        <v>1454</v>
      </c>
      <c r="H120" s="849">
        <v>1</v>
      </c>
      <c r="I120" s="849">
        <v>195</v>
      </c>
      <c r="J120" s="832">
        <v>0.99489795918367352</v>
      </c>
      <c r="K120" s="832">
        <v>195</v>
      </c>
      <c r="L120" s="849">
        <v>1</v>
      </c>
      <c r="M120" s="849">
        <v>196</v>
      </c>
      <c r="N120" s="832">
        <v>1</v>
      </c>
      <c r="O120" s="832">
        <v>196</v>
      </c>
      <c r="P120" s="849"/>
      <c r="Q120" s="849"/>
      <c r="R120" s="837"/>
      <c r="S120" s="850"/>
    </row>
    <row r="121" spans="1:19" ht="14.4" customHeight="1" x14ac:dyDescent="0.3">
      <c r="A121" s="831" t="s">
        <v>1338</v>
      </c>
      <c r="B121" s="832" t="s">
        <v>1339</v>
      </c>
      <c r="C121" s="832" t="s">
        <v>558</v>
      </c>
      <c r="D121" s="832" t="s">
        <v>800</v>
      </c>
      <c r="E121" s="832" t="s">
        <v>1392</v>
      </c>
      <c r="F121" s="832" t="s">
        <v>1457</v>
      </c>
      <c r="G121" s="832" t="s">
        <v>1458</v>
      </c>
      <c r="H121" s="849">
        <v>1</v>
      </c>
      <c r="I121" s="849">
        <v>525</v>
      </c>
      <c r="J121" s="832">
        <v>0.99809885931558939</v>
      </c>
      <c r="K121" s="832">
        <v>525</v>
      </c>
      <c r="L121" s="849">
        <v>1</v>
      </c>
      <c r="M121" s="849">
        <v>526</v>
      </c>
      <c r="N121" s="832">
        <v>1</v>
      </c>
      <c r="O121" s="832">
        <v>526</v>
      </c>
      <c r="P121" s="849"/>
      <c r="Q121" s="849"/>
      <c r="R121" s="837"/>
      <c r="S121" s="850"/>
    </row>
    <row r="122" spans="1:19" ht="14.4" customHeight="1" x14ac:dyDescent="0.3">
      <c r="A122" s="831" t="s">
        <v>1338</v>
      </c>
      <c r="B122" s="832" t="s">
        <v>1339</v>
      </c>
      <c r="C122" s="832" t="s">
        <v>558</v>
      </c>
      <c r="D122" s="832" t="s">
        <v>800</v>
      </c>
      <c r="E122" s="832" t="s">
        <v>1392</v>
      </c>
      <c r="F122" s="832" t="s">
        <v>1465</v>
      </c>
      <c r="G122" s="832" t="s">
        <v>1466</v>
      </c>
      <c r="H122" s="849">
        <v>7</v>
      </c>
      <c r="I122" s="849">
        <v>5033</v>
      </c>
      <c r="J122" s="832">
        <v>3.5</v>
      </c>
      <c r="K122" s="832">
        <v>719</v>
      </c>
      <c r="L122" s="849">
        <v>2</v>
      </c>
      <c r="M122" s="849">
        <v>1438</v>
      </c>
      <c r="N122" s="832">
        <v>1</v>
      </c>
      <c r="O122" s="832">
        <v>719</v>
      </c>
      <c r="P122" s="849">
        <v>2</v>
      </c>
      <c r="Q122" s="849">
        <v>1444</v>
      </c>
      <c r="R122" s="837">
        <v>1.0041724617524339</v>
      </c>
      <c r="S122" s="850">
        <v>722</v>
      </c>
    </row>
    <row r="123" spans="1:19" ht="14.4" customHeight="1" x14ac:dyDescent="0.3">
      <c r="A123" s="831" t="s">
        <v>1338</v>
      </c>
      <c r="B123" s="832" t="s">
        <v>1339</v>
      </c>
      <c r="C123" s="832" t="s">
        <v>558</v>
      </c>
      <c r="D123" s="832" t="s">
        <v>800</v>
      </c>
      <c r="E123" s="832" t="s">
        <v>1392</v>
      </c>
      <c r="F123" s="832" t="s">
        <v>1467</v>
      </c>
      <c r="G123" s="832" t="s">
        <v>1468</v>
      </c>
      <c r="H123" s="849"/>
      <c r="I123" s="849"/>
      <c r="J123" s="832"/>
      <c r="K123" s="832"/>
      <c r="L123" s="849">
        <v>2</v>
      </c>
      <c r="M123" s="849">
        <v>3472</v>
      </c>
      <c r="N123" s="832">
        <v>1</v>
      </c>
      <c r="O123" s="832">
        <v>1736</v>
      </c>
      <c r="P123" s="849"/>
      <c r="Q123" s="849"/>
      <c r="R123" s="837"/>
      <c r="S123" s="850"/>
    </row>
    <row r="124" spans="1:19" ht="14.4" customHeight="1" x14ac:dyDescent="0.3">
      <c r="A124" s="831" t="s">
        <v>1338</v>
      </c>
      <c r="B124" s="832" t="s">
        <v>1339</v>
      </c>
      <c r="C124" s="832" t="s">
        <v>558</v>
      </c>
      <c r="D124" s="832" t="s">
        <v>800</v>
      </c>
      <c r="E124" s="832" t="s">
        <v>1392</v>
      </c>
      <c r="F124" s="832" t="s">
        <v>1471</v>
      </c>
      <c r="G124" s="832" t="s">
        <v>1472</v>
      </c>
      <c r="H124" s="849"/>
      <c r="I124" s="849"/>
      <c r="J124" s="832"/>
      <c r="K124" s="832"/>
      <c r="L124" s="849"/>
      <c r="M124" s="849"/>
      <c r="N124" s="832"/>
      <c r="O124" s="832"/>
      <c r="P124" s="849">
        <v>1</v>
      </c>
      <c r="Q124" s="849">
        <v>1861</v>
      </c>
      <c r="R124" s="837"/>
      <c r="S124" s="850">
        <v>1861</v>
      </c>
    </row>
    <row r="125" spans="1:19" ht="14.4" customHeight="1" x14ac:dyDescent="0.3">
      <c r="A125" s="831" t="s">
        <v>1338</v>
      </c>
      <c r="B125" s="832" t="s">
        <v>1339</v>
      </c>
      <c r="C125" s="832" t="s">
        <v>558</v>
      </c>
      <c r="D125" s="832" t="s">
        <v>802</v>
      </c>
      <c r="E125" s="832" t="s">
        <v>1340</v>
      </c>
      <c r="F125" s="832" t="s">
        <v>1345</v>
      </c>
      <c r="G125" s="832" t="s">
        <v>1346</v>
      </c>
      <c r="H125" s="849">
        <v>6678</v>
      </c>
      <c r="I125" s="849">
        <v>43599.500000000007</v>
      </c>
      <c r="J125" s="832">
        <v>0.79526664994641971</v>
      </c>
      <c r="K125" s="832">
        <v>6.5288259958071286</v>
      </c>
      <c r="L125" s="849">
        <v>7625</v>
      </c>
      <c r="M125" s="849">
        <v>54823.749999999971</v>
      </c>
      <c r="N125" s="832">
        <v>1</v>
      </c>
      <c r="O125" s="832">
        <v>7.1899999999999959</v>
      </c>
      <c r="P125" s="849">
        <v>4914</v>
      </c>
      <c r="Q125" s="849">
        <v>36117.9</v>
      </c>
      <c r="R125" s="837">
        <v>0.65880024624364475</v>
      </c>
      <c r="S125" s="850">
        <v>7.3500000000000005</v>
      </c>
    </row>
    <row r="126" spans="1:19" ht="14.4" customHeight="1" x14ac:dyDescent="0.3">
      <c r="A126" s="831" t="s">
        <v>1338</v>
      </c>
      <c r="B126" s="832" t="s">
        <v>1339</v>
      </c>
      <c r="C126" s="832" t="s">
        <v>558</v>
      </c>
      <c r="D126" s="832" t="s">
        <v>802</v>
      </c>
      <c r="E126" s="832" t="s">
        <v>1340</v>
      </c>
      <c r="F126" s="832" t="s">
        <v>1349</v>
      </c>
      <c r="G126" s="832" t="s">
        <v>1350</v>
      </c>
      <c r="H126" s="849">
        <v>133970</v>
      </c>
      <c r="I126" s="849">
        <v>708701.29999999981</v>
      </c>
      <c r="J126" s="832">
        <v>0.93715576167978254</v>
      </c>
      <c r="K126" s="832">
        <v>5.2899999999999983</v>
      </c>
      <c r="L126" s="849">
        <v>141881</v>
      </c>
      <c r="M126" s="849">
        <v>756225.73000000021</v>
      </c>
      <c r="N126" s="832">
        <v>1</v>
      </c>
      <c r="O126" s="832">
        <v>5.3300000000000018</v>
      </c>
      <c r="P126" s="849">
        <v>130185</v>
      </c>
      <c r="Q126" s="849">
        <v>699093.45</v>
      </c>
      <c r="R126" s="837">
        <v>0.92445075890237127</v>
      </c>
      <c r="S126" s="850">
        <v>5.3699999999999992</v>
      </c>
    </row>
    <row r="127" spans="1:19" ht="14.4" customHeight="1" x14ac:dyDescent="0.3">
      <c r="A127" s="831" t="s">
        <v>1338</v>
      </c>
      <c r="B127" s="832" t="s">
        <v>1339</v>
      </c>
      <c r="C127" s="832" t="s">
        <v>558</v>
      </c>
      <c r="D127" s="832" t="s">
        <v>802</v>
      </c>
      <c r="E127" s="832" t="s">
        <v>1340</v>
      </c>
      <c r="F127" s="832" t="s">
        <v>1351</v>
      </c>
      <c r="G127" s="832" t="s">
        <v>1352</v>
      </c>
      <c r="H127" s="849">
        <v>141</v>
      </c>
      <c r="I127" s="849">
        <v>1288.74</v>
      </c>
      <c r="J127" s="832">
        <v>1.2207792207792207</v>
      </c>
      <c r="K127" s="832">
        <v>9.14</v>
      </c>
      <c r="L127" s="849">
        <v>115.5</v>
      </c>
      <c r="M127" s="849">
        <v>1055.67</v>
      </c>
      <c r="N127" s="832">
        <v>1</v>
      </c>
      <c r="O127" s="832">
        <v>9.14</v>
      </c>
      <c r="P127" s="849">
        <v>196</v>
      </c>
      <c r="Q127" s="849">
        <v>1834.56</v>
      </c>
      <c r="R127" s="837">
        <v>1.7378157947085735</v>
      </c>
      <c r="S127" s="850">
        <v>9.36</v>
      </c>
    </row>
    <row r="128" spans="1:19" ht="14.4" customHeight="1" x14ac:dyDescent="0.3">
      <c r="A128" s="831" t="s">
        <v>1338</v>
      </c>
      <c r="B128" s="832" t="s">
        <v>1339</v>
      </c>
      <c r="C128" s="832" t="s">
        <v>558</v>
      </c>
      <c r="D128" s="832" t="s">
        <v>802</v>
      </c>
      <c r="E128" s="832" t="s">
        <v>1340</v>
      </c>
      <c r="F128" s="832" t="s">
        <v>1353</v>
      </c>
      <c r="G128" s="832" t="s">
        <v>1354</v>
      </c>
      <c r="H128" s="849"/>
      <c r="I128" s="849"/>
      <c r="J128" s="832"/>
      <c r="K128" s="832"/>
      <c r="L128" s="849">
        <v>160</v>
      </c>
      <c r="M128" s="849">
        <v>1468.8</v>
      </c>
      <c r="N128" s="832">
        <v>1</v>
      </c>
      <c r="O128" s="832">
        <v>9.18</v>
      </c>
      <c r="P128" s="849"/>
      <c r="Q128" s="849"/>
      <c r="R128" s="837"/>
      <c r="S128" s="850"/>
    </row>
    <row r="129" spans="1:19" ht="14.4" customHeight="1" x14ac:dyDescent="0.3">
      <c r="A129" s="831" t="s">
        <v>1338</v>
      </c>
      <c r="B129" s="832" t="s">
        <v>1339</v>
      </c>
      <c r="C129" s="832" t="s">
        <v>558</v>
      </c>
      <c r="D129" s="832" t="s">
        <v>802</v>
      </c>
      <c r="E129" s="832" t="s">
        <v>1340</v>
      </c>
      <c r="F129" s="832" t="s">
        <v>1361</v>
      </c>
      <c r="G129" s="832" t="s">
        <v>1362</v>
      </c>
      <c r="H129" s="849"/>
      <c r="I129" s="849"/>
      <c r="J129" s="832"/>
      <c r="K129" s="832"/>
      <c r="L129" s="849">
        <v>465</v>
      </c>
      <c r="M129" s="849">
        <v>9718.5</v>
      </c>
      <c r="N129" s="832">
        <v>1</v>
      </c>
      <c r="O129" s="832">
        <v>20.9</v>
      </c>
      <c r="P129" s="849">
        <v>410</v>
      </c>
      <c r="Q129" s="849">
        <v>8220.5</v>
      </c>
      <c r="R129" s="837">
        <v>0.84586098677779498</v>
      </c>
      <c r="S129" s="850">
        <v>20.05</v>
      </c>
    </row>
    <row r="130" spans="1:19" ht="14.4" customHeight="1" x14ac:dyDescent="0.3">
      <c r="A130" s="831" t="s">
        <v>1338</v>
      </c>
      <c r="B130" s="832" t="s">
        <v>1339</v>
      </c>
      <c r="C130" s="832" t="s">
        <v>558</v>
      </c>
      <c r="D130" s="832" t="s">
        <v>802</v>
      </c>
      <c r="E130" s="832" t="s">
        <v>1340</v>
      </c>
      <c r="F130" s="832" t="s">
        <v>1365</v>
      </c>
      <c r="G130" s="832" t="s">
        <v>1366</v>
      </c>
      <c r="H130" s="849">
        <v>34</v>
      </c>
      <c r="I130" s="849">
        <v>67546.100000000006</v>
      </c>
      <c r="J130" s="832">
        <v>0.85406569491011952</v>
      </c>
      <c r="K130" s="832">
        <v>1986.65</v>
      </c>
      <c r="L130" s="849">
        <v>39</v>
      </c>
      <c r="M130" s="849">
        <v>79087.709999999992</v>
      </c>
      <c r="N130" s="832">
        <v>1</v>
      </c>
      <c r="O130" s="832">
        <v>2027.8899999999999</v>
      </c>
      <c r="P130" s="849">
        <v>27</v>
      </c>
      <c r="Q130" s="849">
        <v>49080.330000000016</v>
      </c>
      <c r="R130" s="837">
        <v>0.6205809979831256</v>
      </c>
      <c r="S130" s="850">
        <v>1817.7900000000006</v>
      </c>
    </row>
    <row r="131" spans="1:19" ht="14.4" customHeight="1" x14ac:dyDescent="0.3">
      <c r="A131" s="831" t="s">
        <v>1338</v>
      </c>
      <c r="B131" s="832" t="s">
        <v>1339</v>
      </c>
      <c r="C131" s="832" t="s">
        <v>558</v>
      </c>
      <c r="D131" s="832" t="s">
        <v>802</v>
      </c>
      <c r="E131" s="832" t="s">
        <v>1340</v>
      </c>
      <c r="F131" s="832" t="s">
        <v>1369</v>
      </c>
      <c r="G131" s="832" t="s">
        <v>1370</v>
      </c>
      <c r="H131" s="849">
        <v>35894</v>
      </c>
      <c r="I131" s="849">
        <v>135320.38000000003</v>
      </c>
      <c r="J131" s="832">
        <v>0.56474380122175805</v>
      </c>
      <c r="K131" s="832">
        <v>3.7700000000000009</v>
      </c>
      <c r="L131" s="849">
        <v>63897</v>
      </c>
      <c r="M131" s="849">
        <v>239613.75</v>
      </c>
      <c r="N131" s="832">
        <v>1</v>
      </c>
      <c r="O131" s="832">
        <v>3.75</v>
      </c>
      <c r="P131" s="849">
        <v>30534</v>
      </c>
      <c r="Q131" s="849">
        <v>117861.23999999999</v>
      </c>
      <c r="R131" s="837">
        <v>0.49188011956742878</v>
      </c>
      <c r="S131" s="850">
        <v>3.86</v>
      </c>
    </row>
    <row r="132" spans="1:19" ht="14.4" customHeight="1" x14ac:dyDescent="0.3">
      <c r="A132" s="831" t="s">
        <v>1338</v>
      </c>
      <c r="B132" s="832" t="s">
        <v>1339</v>
      </c>
      <c r="C132" s="832" t="s">
        <v>558</v>
      </c>
      <c r="D132" s="832" t="s">
        <v>802</v>
      </c>
      <c r="E132" s="832" t="s">
        <v>1340</v>
      </c>
      <c r="F132" s="832" t="s">
        <v>1379</v>
      </c>
      <c r="G132" s="832" t="s">
        <v>1380</v>
      </c>
      <c r="H132" s="849">
        <v>1</v>
      </c>
      <c r="I132" s="849">
        <v>108562.2</v>
      </c>
      <c r="J132" s="832"/>
      <c r="K132" s="832">
        <v>108562.2</v>
      </c>
      <c r="L132" s="849"/>
      <c r="M132" s="849"/>
      <c r="N132" s="832"/>
      <c r="O132" s="832"/>
      <c r="P132" s="849"/>
      <c r="Q132" s="849"/>
      <c r="R132" s="837"/>
      <c r="S132" s="850"/>
    </row>
    <row r="133" spans="1:19" ht="14.4" customHeight="1" x14ac:dyDescent="0.3">
      <c r="A133" s="831" t="s">
        <v>1338</v>
      </c>
      <c r="B133" s="832" t="s">
        <v>1339</v>
      </c>
      <c r="C133" s="832" t="s">
        <v>558</v>
      </c>
      <c r="D133" s="832" t="s">
        <v>802</v>
      </c>
      <c r="E133" s="832" t="s">
        <v>1340</v>
      </c>
      <c r="F133" s="832" t="s">
        <v>1381</v>
      </c>
      <c r="G133" s="832" t="s">
        <v>1382</v>
      </c>
      <c r="H133" s="849"/>
      <c r="I133" s="849"/>
      <c r="J133" s="832"/>
      <c r="K133" s="832"/>
      <c r="L133" s="849"/>
      <c r="M133" s="849"/>
      <c r="N133" s="832"/>
      <c r="O133" s="832"/>
      <c r="P133" s="849">
        <v>660</v>
      </c>
      <c r="Q133" s="849">
        <v>12606</v>
      </c>
      <c r="R133" s="837"/>
      <c r="S133" s="850">
        <v>19.100000000000001</v>
      </c>
    </row>
    <row r="134" spans="1:19" ht="14.4" customHeight="1" x14ac:dyDescent="0.3">
      <c r="A134" s="831" t="s">
        <v>1338</v>
      </c>
      <c r="B134" s="832" t="s">
        <v>1339</v>
      </c>
      <c r="C134" s="832" t="s">
        <v>558</v>
      </c>
      <c r="D134" s="832" t="s">
        <v>802</v>
      </c>
      <c r="E134" s="832" t="s">
        <v>1392</v>
      </c>
      <c r="F134" s="832" t="s">
        <v>1393</v>
      </c>
      <c r="G134" s="832" t="s">
        <v>1394</v>
      </c>
      <c r="H134" s="849">
        <v>2</v>
      </c>
      <c r="I134" s="849">
        <v>74</v>
      </c>
      <c r="J134" s="832">
        <v>0.66666666666666663</v>
      </c>
      <c r="K134" s="832">
        <v>37</v>
      </c>
      <c r="L134" s="849">
        <v>3</v>
      </c>
      <c r="M134" s="849">
        <v>111</v>
      </c>
      <c r="N134" s="832">
        <v>1</v>
      </c>
      <c r="O134" s="832">
        <v>37</v>
      </c>
      <c r="P134" s="849">
        <v>1</v>
      </c>
      <c r="Q134" s="849">
        <v>38</v>
      </c>
      <c r="R134" s="837">
        <v>0.34234234234234234</v>
      </c>
      <c r="S134" s="850">
        <v>38</v>
      </c>
    </row>
    <row r="135" spans="1:19" ht="14.4" customHeight="1" x14ac:dyDescent="0.3">
      <c r="A135" s="831" t="s">
        <v>1338</v>
      </c>
      <c r="B135" s="832" t="s">
        <v>1339</v>
      </c>
      <c r="C135" s="832" t="s">
        <v>558</v>
      </c>
      <c r="D135" s="832" t="s">
        <v>802</v>
      </c>
      <c r="E135" s="832" t="s">
        <v>1392</v>
      </c>
      <c r="F135" s="832" t="s">
        <v>1395</v>
      </c>
      <c r="G135" s="832" t="s">
        <v>1396</v>
      </c>
      <c r="H135" s="849">
        <v>52</v>
      </c>
      <c r="I135" s="849">
        <v>23088</v>
      </c>
      <c r="J135" s="832">
        <v>0.96296296296296291</v>
      </c>
      <c r="K135" s="832">
        <v>444</v>
      </c>
      <c r="L135" s="849">
        <v>54</v>
      </c>
      <c r="M135" s="849">
        <v>23976</v>
      </c>
      <c r="N135" s="832">
        <v>1</v>
      </c>
      <c r="O135" s="832">
        <v>444</v>
      </c>
      <c r="P135" s="849">
        <v>44</v>
      </c>
      <c r="Q135" s="849">
        <v>19668</v>
      </c>
      <c r="R135" s="837">
        <v>0.82032032032032032</v>
      </c>
      <c r="S135" s="850">
        <v>447</v>
      </c>
    </row>
    <row r="136" spans="1:19" ht="14.4" customHeight="1" x14ac:dyDescent="0.3">
      <c r="A136" s="831" t="s">
        <v>1338</v>
      </c>
      <c r="B136" s="832" t="s">
        <v>1339</v>
      </c>
      <c r="C136" s="832" t="s">
        <v>558</v>
      </c>
      <c r="D136" s="832" t="s">
        <v>802</v>
      </c>
      <c r="E136" s="832" t="s">
        <v>1392</v>
      </c>
      <c r="F136" s="832" t="s">
        <v>1399</v>
      </c>
      <c r="G136" s="832" t="s">
        <v>1400</v>
      </c>
      <c r="H136" s="849">
        <v>1</v>
      </c>
      <c r="I136" s="849">
        <v>352</v>
      </c>
      <c r="J136" s="832"/>
      <c r="K136" s="832">
        <v>352</v>
      </c>
      <c r="L136" s="849"/>
      <c r="M136" s="849"/>
      <c r="N136" s="832"/>
      <c r="O136" s="832"/>
      <c r="P136" s="849"/>
      <c r="Q136" s="849"/>
      <c r="R136" s="837"/>
      <c r="S136" s="850"/>
    </row>
    <row r="137" spans="1:19" ht="14.4" customHeight="1" x14ac:dyDescent="0.3">
      <c r="A137" s="831" t="s">
        <v>1338</v>
      </c>
      <c r="B137" s="832" t="s">
        <v>1339</v>
      </c>
      <c r="C137" s="832" t="s">
        <v>558</v>
      </c>
      <c r="D137" s="832" t="s">
        <v>802</v>
      </c>
      <c r="E137" s="832" t="s">
        <v>1392</v>
      </c>
      <c r="F137" s="832" t="s">
        <v>1413</v>
      </c>
      <c r="G137" s="832" t="s">
        <v>1414</v>
      </c>
      <c r="H137" s="849">
        <v>3</v>
      </c>
      <c r="I137" s="849">
        <v>4293</v>
      </c>
      <c r="J137" s="832">
        <v>0.99930167597765363</v>
      </c>
      <c r="K137" s="832">
        <v>1431</v>
      </c>
      <c r="L137" s="849">
        <v>3</v>
      </c>
      <c r="M137" s="849">
        <v>4296</v>
      </c>
      <c r="N137" s="832">
        <v>1</v>
      </c>
      <c r="O137" s="832">
        <v>1432</v>
      </c>
      <c r="P137" s="849">
        <v>2</v>
      </c>
      <c r="Q137" s="849">
        <v>2874</v>
      </c>
      <c r="R137" s="837">
        <v>0.66899441340782118</v>
      </c>
      <c r="S137" s="850">
        <v>1437</v>
      </c>
    </row>
    <row r="138" spans="1:19" ht="14.4" customHeight="1" x14ac:dyDescent="0.3">
      <c r="A138" s="831" t="s">
        <v>1338</v>
      </c>
      <c r="B138" s="832" t="s">
        <v>1339</v>
      </c>
      <c r="C138" s="832" t="s">
        <v>558</v>
      </c>
      <c r="D138" s="832" t="s">
        <v>802</v>
      </c>
      <c r="E138" s="832" t="s">
        <v>1392</v>
      </c>
      <c r="F138" s="832" t="s">
        <v>1415</v>
      </c>
      <c r="G138" s="832" t="s">
        <v>1416</v>
      </c>
      <c r="H138" s="849"/>
      <c r="I138" s="849"/>
      <c r="J138" s="832"/>
      <c r="K138" s="832"/>
      <c r="L138" s="849">
        <v>1</v>
      </c>
      <c r="M138" s="849">
        <v>1914</v>
      </c>
      <c r="N138" s="832">
        <v>1</v>
      </c>
      <c r="O138" s="832">
        <v>1914</v>
      </c>
      <c r="P138" s="849"/>
      <c r="Q138" s="849"/>
      <c r="R138" s="837"/>
      <c r="S138" s="850"/>
    </row>
    <row r="139" spans="1:19" ht="14.4" customHeight="1" x14ac:dyDescent="0.3">
      <c r="A139" s="831" t="s">
        <v>1338</v>
      </c>
      <c r="B139" s="832" t="s">
        <v>1339</v>
      </c>
      <c r="C139" s="832" t="s">
        <v>558</v>
      </c>
      <c r="D139" s="832" t="s">
        <v>802</v>
      </c>
      <c r="E139" s="832" t="s">
        <v>1392</v>
      </c>
      <c r="F139" s="832" t="s">
        <v>1417</v>
      </c>
      <c r="G139" s="832" t="s">
        <v>1418</v>
      </c>
      <c r="H139" s="849">
        <v>4</v>
      </c>
      <c r="I139" s="849">
        <v>4852</v>
      </c>
      <c r="J139" s="832">
        <v>0.57095787244057428</v>
      </c>
      <c r="K139" s="832">
        <v>1213</v>
      </c>
      <c r="L139" s="849">
        <v>7</v>
      </c>
      <c r="M139" s="849">
        <v>8498</v>
      </c>
      <c r="N139" s="832">
        <v>1</v>
      </c>
      <c r="O139" s="832">
        <v>1214</v>
      </c>
      <c r="P139" s="849">
        <v>7</v>
      </c>
      <c r="Q139" s="849">
        <v>8533</v>
      </c>
      <c r="R139" s="837">
        <v>1.0041186161449753</v>
      </c>
      <c r="S139" s="850">
        <v>1219</v>
      </c>
    </row>
    <row r="140" spans="1:19" ht="14.4" customHeight="1" x14ac:dyDescent="0.3">
      <c r="A140" s="831" t="s">
        <v>1338</v>
      </c>
      <c r="B140" s="832" t="s">
        <v>1339</v>
      </c>
      <c r="C140" s="832" t="s">
        <v>558</v>
      </c>
      <c r="D140" s="832" t="s">
        <v>802</v>
      </c>
      <c r="E140" s="832" t="s">
        <v>1392</v>
      </c>
      <c r="F140" s="832" t="s">
        <v>1421</v>
      </c>
      <c r="G140" s="832" t="s">
        <v>1422</v>
      </c>
      <c r="H140" s="849">
        <v>34</v>
      </c>
      <c r="I140" s="849">
        <v>23188</v>
      </c>
      <c r="J140" s="832">
        <v>0.85</v>
      </c>
      <c r="K140" s="832">
        <v>682</v>
      </c>
      <c r="L140" s="849">
        <v>40</v>
      </c>
      <c r="M140" s="849">
        <v>27280</v>
      </c>
      <c r="N140" s="832">
        <v>1</v>
      </c>
      <c r="O140" s="832">
        <v>682</v>
      </c>
      <c r="P140" s="849">
        <v>27</v>
      </c>
      <c r="Q140" s="849">
        <v>18495</v>
      </c>
      <c r="R140" s="837">
        <v>0.6779692082111437</v>
      </c>
      <c r="S140" s="850">
        <v>685</v>
      </c>
    </row>
    <row r="141" spans="1:19" ht="14.4" customHeight="1" x14ac:dyDescent="0.3">
      <c r="A141" s="831" t="s">
        <v>1338</v>
      </c>
      <c r="B141" s="832" t="s">
        <v>1339</v>
      </c>
      <c r="C141" s="832" t="s">
        <v>558</v>
      </c>
      <c r="D141" s="832" t="s">
        <v>802</v>
      </c>
      <c r="E141" s="832" t="s">
        <v>1392</v>
      </c>
      <c r="F141" s="832" t="s">
        <v>1425</v>
      </c>
      <c r="G141" s="832" t="s">
        <v>1426</v>
      </c>
      <c r="H141" s="849">
        <v>3</v>
      </c>
      <c r="I141" s="849">
        <v>7914</v>
      </c>
      <c r="J141" s="832"/>
      <c r="K141" s="832">
        <v>2638</v>
      </c>
      <c r="L141" s="849"/>
      <c r="M141" s="849"/>
      <c r="N141" s="832"/>
      <c r="O141" s="832"/>
      <c r="P141" s="849"/>
      <c r="Q141" s="849"/>
      <c r="R141" s="837"/>
      <c r="S141" s="850"/>
    </row>
    <row r="142" spans="1:19" ht="14.4" customHeight="1" x14ac:dyDescent="0.3">
      <c r="A142" s="831" t="s">
        <v>1338</v>
      </c>
      <c r="B142" s="832" t="s">
        <v>1339</v>
      </c>
      <c r="C142" s="832" t="s">
        <v>558</v>
      </c>
      <c r="D142" s="832" t="s">
        <v>802</v>
      </c>
      <c r="E142" s="832" t="s">
        <v>1392</v>
      </c>
      <c r="F142" s="832" t="s">
        <v>1427</v>
      </c>
      <c r="G142" s="832" t="s">
        <v>1428</v>
      </c>
      <c r="H142" s="849">
        <v>620</v>
      </c>
      <c r="I142" s="849">
        <v>1131500</v>
      </c>
      <c r="J142" s="832">
        <v>0.91801549632874935</v>
      </c>
      <c r="K142" s="832">
        <v>1825</v>
      </c>
      <c r="L142" s="849">
        <v>675</v>
      </c>
      <c r="M142" s="849">
        <v>1232550</v>
      </c>
      <c r="N142" s="832">
        <v>1</v>
      </c>
      <c r="O142" s="832">
        <v>1826</v>
      </c>
      <c r="P142" s="849">
        <v>592</v>
      </c>
      <c r="Q142" s="849">
        <v>1083952</v>
      </c>
      <c r="R142" s="837">
        <v>0.87943856233012863</v>
      </c>
      <c r="S142" s="850">
        <v>1831</v>
      </c>
    </row>
    <row r="143" spans="1:19" ht="14.4" customHeight="1" x14ac:dyDescent="0.3">
      <c r="A143" s="831" t="s">
        <v>1338</v>
      </c>
      <c r="B143" s="832" t="s">
        <v>1339</v>
      </c>
      <c r="C143" s="832" t="s">
        <v>558</v>
      </c>
      <c r="D143" s="832" t="s">
        <v>802</v>
      </c>
      <c r="E143" s="832" t="s">
        <v>1392</v>
      </c>
      <c r="F143" s="832" t="s">
        <v>1429</v>
      </c>
      <c r="G143" s="832" t="s">
        <v>1430</v>
      </c>
      <c r="H143" s="849">
        <v>362</v>
      </c>
      <c r="I143" s="849">
        <v>155298</v>
      </c>
      <c r="J143" s="832">
        <v>1.0231108768693591</v>
      </c>
      <c r="K143" s="832">
        <v>429</v>
      </c>
      <c r="L143" s="849">
        <v>353</v>
      </c>
      <c r="M143" s="849">
        <v>151790</v>
      </c>
      <c r="N143" s="832">
        <v>1</v>
      </c>
      <c r="O143" s="832">
        <v>430</v>
      </c>
      <c r="P143" s="849">
        <v>334</v>
      </c>
      <c r="Q143" s="849">
        <v>143954</v>
      </c>
      <c r="R143" s="837">
        <v>0.94837604585282298</v>
      </c>
      <c r="S143" s="850">
        <v>431</v>
      </c>
    </row>
    <row r="144" spans="1:19" ht="14.4" customHeight="1" x14ac:dyDescent="0.3">
      <c r="A144" s="831" t="s">
        <v>1338</v>
      </c>
      <c r="B144" s="832" t="s">
        <v>1339</v>
      </c>
      <c r="C144" s="832" t="s">
        <v>558</v>
      </c>
      <c r="D144" s="832" t="s">
        <v>802</v>
      </c>
      <c r="E144" s="832" t="s">
        <v>1392</v>
      </c>
      <c r="F144" s="832" t="s">
        <v>1439</v>
      </c>
      <c r="G144" s="832" t="s">
        <v>1440</v>
      </c>
      <c r="H144" s="849">
        <v>170</v>
      </c>
      <c r="I144" s="849">
        <v>103700</v>
      </c>
      <c r="J144" s="832">
        <v>1.1165905762770265</v>
      </c>
      <c r="K144" s="832">
        <v>610</v>
      </c>
      <c r="L144" s="849">
        <v>152</v>
      </c>
      <c r="M144" s="849">
        <v>92872</v>
      </c>
      <c r="N144" s="832">
        <v>1</v>
      </c>
      <c r="O144" s="832">
        <v>611</v>
      </c>
      <c r="P144" s="849">
        <v>153</v>
      </c>
      <c r="Q144" s="849">
        <v>93942</v>
      </c>
      <c r="R144" s="837">
        <v>1.0115212335257129</v>
      </c>
      <c r="S144" s="850">
        <v>614</v>
      </c>
    </row>
    <row r="145" spans="1:19" ht="14.4" customHeight="1" x14ac:dyDescent="0.3">
      <c r="A145" s="831" t="s">
        <v>1338</v>
      </c>
      <c r="B145" s="832" t="s">
        <v>1339</v>
      </c>
      <c r="C145" s="832" t="s">
        <v>558</v>
      </c>
      <c r="D145" s="832" t="s">
        <v>802</v>
      </c>
      <c r="E145" s="832" t="s">
        <v>1392</v>
      </c>
      <c r="F145" s="832" t="s">
        <v>1443</v>
      </c>
      <c r="G145" s="832" t="s">
        <v>1444</v>
      </c>
      <c r="H145" s="849">
        <v>51</v>
      </c>
      <c r="I145" s="849">
        <v>68442</v>
      </c>
      <c r="J145" s="832">
        <v>0.57911392405063289</v>
      </c>
      <c r="K145" s="832">
        <v>1342</v>
      </c>
      <c r="L145" s="849">
        <v>88</v>
      </c>
      <c r="M145" s="849">
        <v>118184</v>
      </c>
      <c r="N145" s="832">
        <v>1</v>
      </c>
      <c r="O145" s="832">
        <v>1343</v>
      </c>
      <c r="P145" s="849">
        <v>42</v>
      </c>
      <c r="Q145" s="849">
        <v>56574</v>
      </c>
      <c r="R145" s="837">
        <v>0.47869423949096324</v>
      </c>
      <c r="S145" s="850">
        <v>1347</v>
      </c>
    </row>
    <row r="146" spans="1:19" ht="14.4" customHeight="1" x14ac:dyDescent="0.3">
      <c r="A146" s="831" t="s">
        <v>1338</v>
      </c>
      <c r="B146" s="832" t="s">
        <v>1339</v>
      </c>
      <c r="C146" s="832" t="s">
        <v>558</v>
      </c>
      <c r="D146" s="832" t="s">
        <v>802</v>
      </c>
      <c r="E146" s="832" t="s">
        <v>1392</v>
      </c>
      <c r="F146" s="832" t="s">
        <v>1445</v>
      </c>
      <c r="G146" s="832" t="s">
        <v>1446</v>
      </c>
      <c r="H146" s="849">
        <v>37</v>
      </c>
      <c r="I146" s="849">
        <v>18833</v>
      </c>
      <c r="J146" s="832">
        <v>0.90066953610712575</v>
      </c>
      <c r="K146" s="832">
        <v>509</v>
      </c>
      <c r="L146" s="849">
        <v>41</v>
      </c>
      <c r="M146" s="849">
        <v>20910</v>
      </c>
      <c r="N146" s="832">
        <v>1</v>
      </c>
      <c r="O146" s="832">
        <v>510</v>
      </c>
      <c r="P146" s="849">
        <v>29</v>
      </c>
      <c r="Q146" s="849">
        <v>14848</v>
      </c>
      <c r="R146" s="837">
        <v>0.71009086561453849</v>
      </c>
      <c r="S146" s="850">
        <v>512</v>
      </c>
    </row>
    <row r="147" spans="1:19" ht="14.4" customHeight="1" x14ac:dyDescent="0.3">
      <c r="A147" s="831" t="s">
        <v>1338</v>
      </c>
      <c r="B147" s="832" t="s">
        <v>1339</v>
      </c>
      <c r="C147" s="832" t="s">
        <v>558</v>
      </c>
      <c r="D147" s="832" t="s">
        <v>802</v>
      </c>
      <c r="E147" s="832" t="s">
        <v>1392</v>
      </c>
      <c r="F147" s="832" t="s">
        <v>1447</v>
      </c>
      <c r="G147" s="832" t="s">
        <v>1448</v>
      </c>
      <c r="H147" s="849"/>
      <c r="I147" s="849"/>
      <c r="J147" s="832"/>
      <c r="K147" s="832"/>
      <c r="L147" s="849">
        <v>1</v>
      </c>
      <c r="M147" s="849">
        <v>2333</v>
      </c>
      <c r="N147" s="832">
        <v>1</v>
      </c>
      <c r="O147" s="832">
        <v>2333</v>
      </c>
      <c r="P147" s="849">
        <v>1</v>
      </c>
      <c r="Q147" s="849">
        <v>2342</v>
      </c>
      <c r="R147" s="837">
        <v>1.0038576939562796</v>
      </c>
      <c r="S147" s="850">
        <v>2342</v>
      </c>
    </row>
    <row r="148" spans="1:19" ht="14.4" customHeight="1" x14ac:dyDescent="0.3">
      <c r="A148" s="831" t="s">
        <v>1338</v>
      </c>
      <c r="B148" s="832" t="s">
        <v>1339</v>
      </c>
      <c r="C148" s="832" t="s">
        <v>558</v>
      </c>
      <c r="D148" s="832" t="s">
        <v>802</v>
      </c>
      <c r="E148" s="832" t="s">
        <v>1392</v>
      </c>
      <c r="F148" s="832" t="s">
        <v>1449</v>
      </c>
      <c r="G148" s="832" t="s">
        <v>1450</v>
      </c>
      <c r="H148" s="849"/>
      <c r="I148" s="849"/>
      <c r="J148" s="832"/>
      <c r="K148" s="832"/>
      <c r="L148" s="849"/>
      <c r="M148" s="849"/>
      <c r="N148" s="832"/>
      <c r="O148" s="832"/>
      <c r="P148" s="849">
        <v>1</v>
      </c>
      <c r="Q148" s="849">
        <v>2658</v>
      </c>
      <c r="R148" s="837"/>
      <c r="S148" s="850">
        <v>2658</v>
      </c>
    </row>
    <row r="149" spans="1:19" ht="14.4" customHeight="1" x14ac:dyDescent="0.3">
      <c r="A149" s="831" t="s">
        <v>1338</v>
      </c>
      <c r="B149" s="832" t="s">
        <v>1339</v>
      </c>
      <c r="C149" s="832" t="s">
        <v>558</v>
      </c>
      <c r="D149" s="832" t="s">
        <v>802</v>
      </c>
      <c r="E149" s="832" t="s">
        <v>1392</v>
      </c>
      <c r="F149" s="832" t="s">
        <v>1457</v>
      </c>
      <c r="G149" s="832" t="s">
        <v>1458</v>
      </c>
      <c r="H149" s="849"/>
      <c r="I149" s="849"/>
      <c r="J149" s="832"/>
      <c r="K149" s="832"/>
      <c r="L149" s="849">
        <v>1</v>
      </c>
      <c r="M149" s="849">
        <v>526</v>
      </c>
      <c r="N149" s="832">
        <v>1</v>
      </c>
      <c r="O149" s="832">
        <v>526</v>
      </c>
      <c r="P149" s="849"/>
      <c r="Q149" s="849"/>
      <c r="R149" s="837"/>
      <c r="S149" s="850"/>
    </row>
    <row r="150" spans="1:19" ht="14.4" customHeight="1" x14ac:dyDescent="0.3">
      <c r="A150" s="831" t="s">
        <v>1338</v>
      </c>
      <c r="B150" s="832" t="s">
        <v>1339</v>
      </c>
      <c r="C150" s="832" t="s">
        <v>558</v>
      </c>
      <c r="D150" s="832" t="s">
        <v>802</v>
      </c>
      <c r="E150" s="832" t="s">
        <v>1392</v>
      </c>
      <c r="F150" s="832" t="s">
        <v>1465</v>
      </c>
      <c r="G150" s="832" t="s">
        <v>1466</v>
      </c>
      <c r="H150" s="849">
        <v>3</v>
      </c>
      <c r="I150" s="849">
        <v>2157</v>
      </c>
      <c r="J150" s="832">
        <v>3</v>
      </c>
      <c r="K150" s="832">
        <v>719</v>
      </c>
      <c r="L150" s="849">
        <v>1</v>
      </c>
      <c r="M150" s="849">
        <v>719</v>
      </c>
      <c r="N150" s="832">
        <v>1</v>
      </c>
      <c r="O150" s="832">
        <v>719</v>
      </c>
      <c r="P150" s="849">
        <v>1</v>
      </c>
      <c r="Q150" s="849">
        <v>722</v>
      </c>
      <c r="R150" s="837">
        <v>1.0041724617524339</v>
      </c>
      <c r="S150" s="850">
        <v>722</v>
      </c>
    </row>
    <row r="151" spans="1:19" ht="14.4" customHeight="1" x14ac:dyDescent="0.3">
      <c r="A151" s="831" t="s">
        <v>1338</v>
      </c>
      <c r="B151" s="832" t="s">
        <v>1339</v>
      </c>
      <c r="C151" s="832" t="s">
        <v>558</v>
      </c>
      <c r="D151" s="832" t="s">
        <v>803</v>
      </c>
      <c r="E151" s="832" t="s">
        <v>1340</v>
      </c>
      <c r="F151" s="832" t="s">
        <v>1343</v>
      </c>
      <c r="G151" s="832" t="s">
        <v>1344</v>
      </c>
      <c r="H151" s="849">
        <v>100</v>
      </c>
      <c r="I151" s="849">
        <v>259</v>
      </c>
      <c r="J151" s="832">
        <v>0.15444245676803817</v>
      </c>
      <c r="K151" s="832">
        <v>2.59</v>
      </c>
      <c r="L151" s="849">
        <v>650</v>
      </c>
      <c r="M151" s="849">
        <v>1677</v>
      </c>
      <c r="N151" s="832">
        <v>1</v>
      </c>
      <c r="O151" s="832">
        <v>2.58</v>
      </c>
      <c r="P151" s="849">
        <v>764</v>
      </c>
      <c r="Q151" s="849">
        <v>2032.24</v>
      </c>
      <c r="R151" s="837">
        <v>1.211830649970185</v>
      </c>
      <c r="S151" s="850">
        <v>2.66</v>
      </c>
    </row>
    <row r="152" spans="1:19" ht="14.4" customHeight="1" x14ac:dyDescent="0.3">
      <c r="A152" s="831" t="s">
        <v>1338</v>
      </c>
      <c r="B152" s="832" t="s">
        <v>1339</v>
      </c>
      <c r="C152" s="832" t="s">
        <v>558</v>
      </c>
      <c r="D152" s="832" t="s">
        <v>803</v>
      </c>
      <c r="E152" s="832" t="s">
        <v>1340</v>
      </c>
      <c r="F152" s="832" t="s">
        <v>1345</v>
      </c>
      <c r="G152" s="832" t="s">
        <v>1346</v>
      </c>
      <c r="H152" s="849">
        <v>720</v>
      </c>
      <c r="I152" s="849">
        <v>5155.2</v>
      </c>
      <c r="J152" s="832">
        <v>2.5606993840651699</v>
      </c>
      <c r="K152" s="832">
        <v>7.16</v>
      </c>
      <c r="L152" s="849">
        <v>280</v>
      </c>
      <c r="M152" s="849">
        <v>2013.2</v>
      </c>
      <c r="N152" s="832">
        <v>1</v>
      </c>
      <c r="O152" s="832">
        <v>7.19</v>
      </c>
      <c r="P152" s="849"/>
      <c r="Q152" s="849"/>
      <c r="R152" s="837"/>
      <c r="S152" s="850"/>
    </row>
    <row r="153" spans="1:19" ht="14.4" customHeight="1" x14ac:dyDescent="0.3">
      <c r="A153" s="831" t="s">
        <v>1338</v>
      </c>
      <c r="B153" s="832" t="s">
        <v>1339</v>
      </c>
      <c r="C153" s="832" t="s">
        <v>558</v>
      </c>
      <c r="D153" s="832" t="s">
        <v>803</v>
      </c>
      <c r="E153" s="832" t="s">
        <v>1340</v>
      </c>
      <c r="F153" s="832" t="s">
        <v>1347</v>
      </c>
      <c r="G153" s="832" t="s">
        <v>1348</v>
      </c>
      <c r="H153" s="849">
        <v>1</v>
      </c>
      <c r="I153" s="849">
        <v>10.199999999999999</v>
      </c>
      <c r="J153" s="832">
        <v>1.0139165009940356</v>
      </c>
      <c r="K153" s="832">
        <v>10.199999999999999</v>
      </c>
      <c r="L153" s="849">
        <v>1</v>
      </c>
      <c r="M153" s="849">
        <v>10.06</v>
      </c>
      <c r="N153" s="832">
        <v>1</v>
      </c>
      <c r="O153" s="832">
        <v>10.06</v>
      </c>
      <c r="P153" s="849"/>
      <c r="Q153" s="849"/>
      <c r="R153" s="837"/>
      <c r="S153" s="850"/>
    </row>
    <row r="154" spans="1:19" ht="14.4" customHeight="1" x14ac:dyDescent="0.3">
      <c r="A154" s="831" t="s">
        <v>1338</v>
      </c>
      <c r="B154" s="832" t="s">
        <v>1339</v>
      </c>
      <c r="C154" s="832" t="s">
        <v>558</v>
      </c>
      <c r="D154" s="832" t="s">
        <v>803</v>
      </c>
      <c r="E154" s="832" t="s">
        <v>1340</v>
      </c>
      <c r="F154" s="832" t="s">
        <v>1349</v>
      </c>
      <c r="G154" s="832" t="s">
        <v>1350</v>
      </c>
      <c r="H154" s="849">
        <v>800</v>
      </c>
      <c r="I154" s="849">
        <v>4232</v>
      </c>
      <c r="J154" s="832">
        <v>0.21699815459272592</v>
      </c>
      <c r="K154" s="832">
        <v>5.29</v>
      </c>
      <c r="L154" s="849">
        <v>3659</v>
      </c>
      <c r="M154" s="849">
        <v>19502.47</v>
      </c>
      <c r="N154" s="832">
        <v>1</v>
      </c>
      <c r="O154" s="832">
        <v>5.33</v>
      </c>
      <c r="P154" s="849">
        <v>5101</v>
      </c>
      <c r="Q154" s="849">
        <v>27392.370000000003</v>
      </c>
      <c r="R154" s="837">
        <v>1.4045590122687024</v>
      </c>
      <c r="S154" s="850">
        <v>5.37</v>
      </c>
    </row>
    <row r="155" spans="1:19" ht="14.4" customHeight="1" x14ac:dyDescent="0.3">
      <c r="A155" s="831" t="s">
        <v>1338</v>
      </c>
      <c r="B155" s="832" t="s">
        <v>1339</v>
      </c>
      <c r="C155" s="832" t="s">
        <v>558</v>
      </c>
      <c r="D155" s="832" t="s">
        <v>803</v>
      </c>
      <c r="E155" s="832" t="s">
        <v>1340</v>
      </c>
      <c r="F155" s="832" t="s">
        <v>1351</v>
      </c>
      <c r="G155" s="832" t="s">
        <v>1352</v>
      </c>
      <c r="H155" s="849">
        <v>118</v>
      </c>
      <c r="I155" s="849">
        <v>1078.52</v>
      </c>
      <c r="J155" s="832">
        <v>0.48163265306122444</v>
      </c>
      <c r="K155" s="832">
        <v>9.14</v>
      </c>
      <c r="L155" s="849">
        <v>245</v>
      </c>
      <c r="M155" s="849">
        <v>2239.3000000000002</v>
      </c>
      <c r="N155" s="832">
        <v>1</v>
      </c>
      <c r="O155" s="832">
        <v>9.14</v>
      </c>
      <c r="P155" s="849">
        <v>165</v>
      </c>
      <c r="Q155" s="849">
        <v>1544.4</v>
      </c>
      <c r="R155" s="837">
        <v>0.68967981065511541</v>
      </c>
      <c r="S155" s="850">
        <v>9.3600000000000012</v>
      </c>
    </row>
    <row r="156" spans="1:19" ht="14.4" customHeight="1" x14ac:dyDescent="0.3">
      <c r="A156" s="831" t="s">
        <v>1338</v>
      </c>
      <c r="B156" s="832" t="s">
        <v>1339</v>
      </c>
      <c r="C156" s="832" t="s">
        <v>558</v>
      </c>
      <c r="D156" s="832" t="s">
        <v>803</v>
      </c>
      <c r="E156" s="832" t="s">
        <v>1340</v>
      </c>
      <c r="F156" s="832" t="s">
        <v>1353</v>
      </c>
      <c r="G156" s="832" t="s">
        <v>1354</v>
      </c>
      <c r="H156" s="849">
        <v>1050</v>
      </c>
      <c r="I156" s="849">
        <v>9639</v>
      </c>
      <c r="J156" s="832">
        <v>2.2340425531914891</v>
      </c>
      <c r="K156" s="832">
        <v>9.18</v>
      </c>
      <c r="L156" s="849">
        <v>470</v>
      </c>
      <c r="M156" s="849">
        <v>4314.6000000000004</v>
      </c>
      <c r="N156" s="832">
        <v>1</v>
      </c>
      <c r="O156" s="832">
        <v>9.1800000000000015</v>
      </c>
      <c r="P156" s="849">
        <v>212</v>
      </c>
      <c r="Q156" s="849">
        <v>1992.8</v>
      </c>
      <c r="R156" s="837">
        <v>0.46187363834422651</v>
      </c>
      <c r="S156" s="850">
        <v>9.4</v>
      </c>
    </row>
    <row r="157" spans="1:19" ht="14.4" customHeight="1" x14ac:dyDescent="0.3">
      <c r="A157" s="831" t="s">
        <v>1338</v>
      </c>
      <c r="B157" s="832" t="s">
        <v>1339</v>
      </c>
      <c r="C157" s="832" t="s">
        <v>558</v>
      </c>
      <c r="D157" s="832" t="s">
        <v>803</v>
      </c>
      <c r="E157" s="832" t="s">
        <v>1340</v>
      </c>
      <c r="F157" s="832" t="s">
        <v>1355</v>
      </c>
      <c r="G157" s="832" t="s">
        <v>1356</v>
      </c>
      <c r="H157" s="849">
        <v>2799</v>
      </c>
      <c r="I157" s="849">
        <v>28633.77</v>
      </c>
      <c r="J157" s="832">
        <v>1.3446442961340579</v>
      </c>
      <c r="K157" s="832">
        <v>10.23</v>
      </c>
      <c r="L157" s="849">
        <v>2106.3000000000002</v>
      </c>
      <c r="M157" s="849">
        <v>21294.68</v>
      </c>
      <c r="N157" s="832">
        <v>1</v>
      </c>
      <c r="O157" s="832">
        <v>10.109993828039689</v>
      </c>
      <c r="P157" s="849">
        <v>2375.6</v>
      </c>
      <c r="Q157" s="849">
        <v>24468.68</v>
      </c>
      <c r="R157" s="837">
        <v>1.149051312346558</v>
      </c>
      <c r="S157" s="850">
        <v>10.3</v>
      </c>
    </row>
    <row r="158" spans="1:19" ht="14.4" customHeight="1" x14ac:dyDescent="0.3">
      <c r="A158" s="831" t="s">
        <v>1338</v>
      </c>
      <c r="B158" s="832" t="s">
        <v>1339</v>
      </c>
      <c r="C158" s="832" t="s">
        <v>558</v>
      </c>
      <c r="D158" s="832" t="s">
        <v>803</v>
      </c>
      <c r="E158" s="832" t="s">
        <v>1340</v>
      </c>
      <c r="F158" s="832" t="s">
        <v>1357</v>
      </c>
      <c r="G158" s="832" t="s">
        <v>1358</v>
      </c>
      <c r="H158" s="849">
        <v>1400</v>
      </c>
      <c r="I158" s="849">
        <v>36680</v>
      </c>
      <c r="J158" s="832"/>
      <c r="K158" s="832">
        <v>26.2</v>
      </c>
      <c r="L158" s="849"/>
      <c r="M158" s="849"/>
      <c r="N158" s="832"/>
      <c r="O158" s="832"/>
      <c r="P158" s="849"/>
      <c r="Q158" s="849"/>
      <c r="R158" s="837"/>
      <c r="S158" s="850"/>
    </row>
    <row r="159" spans="1:19" ht="14.4" customHeight="1" x14ac:dyDescent="0.3">
      <c r="A159" s="831" t="s">
        <v>1338</v>
      </c>
      <c r="B159" s="832" t="s">
        <v>1339</v>
      </c>
      <c r="C159" s="832" t="s">
        <v>558</v>
      </c>
      <c r="D159" s="832" t="s">
        <v>803</v>
      </c>
      <c r="E159" s="832" t="s">
        <v>1340</v>
      </c>
      <c r="F159" s="832" t="s">
        <v>1361</v>
      </c>
      <c r="G159" s="832" t="s">
        <v>1362</v>
      </c>
      <c r="H159" s="849">
        <v>590</v>
      </c>
      <c r="I159" s="849">
        <v>12053.7</v>
      </c>
      <c r="J159" s="832"/>
      <c r="K159" s="832">
        <v>20.43</v>
      </c>
      <c r="L159" s="849"/>
      <c r="M159" s="849"/>
      <c r="N159" s="832"/>
      <c r="O159" s="832"/>
      <c r="P159" s="849"/>
      <c r="Q159" s="849"/>
      <c r="R159" s="837"/>
      <c r="S159" s="850"/>
    </row>
    <row r="160" spans="1:19" ht="14.4" customHeight="1" x14ac:dyDescent="0.3">
      <c r="A160" s="831" t="s">
        <v>1338</v>
      </c>
      <c r="B160" s="832" t="s">
        <v>1339</v>
      </c>
      <c r="C160" s="832" t="s">
        <v>558</v>
      </c>
      <c r="D160" s="832" t="s">
        <v>803</v>
      </c>
      <c r="E160" s="832" t="s">
        <v>1340</v>
      </c>
      <c r="F160" s="832" t="s">
        <v>1363</v>
      </c>
      <c r="G160" s="832" t="s">
        <v>1364</v>
      </c>
      <c r="H160" s="849">
        <v>5.7</v>
      </c>
      <c r="I160" s="849">
        <v>8513.58</v>
      </c>
      <c r="J160" s="832"/>
      <c r="K160" s="832">
        <v>1493.6105263157895</v>
      </c>
      <c r="L160" s="849"/>
      <c r="M160" s="849"/>
      <c r="N160" s="832"/>
      <c r="O160" s="832"/>
      <c r="P160" s="849"/>
      <c r="Q160" s="849"/>
      <c r="R160" s="837"/>
      <c r="S160" s="850"/>
    </row>
    <row r="161" spans="1:19" ht="14.4" customHeight="1" x14ac:dyDescent="0.3">
      <c r="A161" s="831" t="s">
        <v>1338</v>
      </c>
      <c r="B161" s="832" t="s">
        <v>1339</v>
      </c>
      <c r="C161" s="832" t="s">
        <v>558</v>
      </c>
      <c r="D161" s="832" t="s">
        <v>803</v>
      </c>
      <c r="E161" s="832" t="s">
        <v>1340</v>
      </c>
      <c r="F161" s="832" t="s">
        <v>1367</v>
      </c>
      <c r="G161" s="832" t="s">
        <v>1368</v>
      </c>
      <c r="H161" s="849">
        <v>400</v>
      </c>
      <c r="I161" s="849">
        <v>98448</v>
      </c>
      <c r="J161" s="832"/>
      <c r="K161" s="832">
        <v>246.12</v>
      </c>
      <c r="L161" s="849"/>
      <c r="M161" s="849"/>
      <c r="N161" s="832"/>
      <c r="O161" s="832"/>
      <c r="P161" s="849"/>
      <c r="Q161" s="849"/>
      <c r="R161" s="837"/>
      <c r="S161" s="850"/>
    </row>
    <row r="162" spans="1:19" ht="14.4" customHeight="1" x14ac:dyDescent="0.3">
      <c r="A162" s="831" t="s">
        <v>1338</v>
      </c>
      <c r="B162" s="832" t="s">
        <v>1339</v>
      </c>
      <c r="C162" s="832" t="s">
        <v>558</v>
      </c>
      <c r="D162" s="832" t="s">
        <v>803</v>
      </c>
      <c r="E162" s="832" t="s">
        <v>1340</v>
      </c>
      <c r="F162" s="832" t="s">
        <v>1369</v>
      </c>
      <c r="G162" s="832" t="s">
        <v>1370</v>
      </c>
      <c r="H162" s="849">
        <v>8909</v>
      </c>
      <c r="I162" s="849">
        <v>33586.93</v>
      </c>
      <c r="J162" s="832">
        <v>1.6202088760250843</v>
      </c>
      <c r="K162" s="832">
        <v>3.77</v>
      </c>
      <c r="L162" s="849">
        <v>5528</v>
      </c>
      <c r="M162" s="849">
        <v>20730</v>
      </c>
      <c r="N162" s="832">
        <v>1</v>
      </c>
      <c r="O162" s="832">
        <v>3.75</v>
      </c>
      <c r="P162" s="849">
        <v>2061</v>
      </c>
      <c r="Q162" s="849">
        <v>7955.46</v>
      </c>
      <c r="R162" s="837">
        <v>0.38376555716353111</v>
      </c>
      <c r="S162" s="850">
        <v>3.86</v>
      </c>
    </row>
    <row r="163" spans="1:19" ht="14.4" customHeight="1" x14ac:dyDescent="0.3">
      <c r="A163" s="831" t="s">
        <v>1338</v>
      </c>
      <c r="B163" s="832" t="s">
        <v>1339</v>
      </c>
      <c r="C163" s="832" t="s">
        <v>558</v>
      </c>
      <c r="D163" s="832" t="s">
        <v>803</v>
      </c>
      <c r="E163" s="832" t="s">
        <v>1340</v>
      </c>
      <c r="F163" s="832" t="s">
        <v>1373</v>
      </c>
      <c r="G163" s="832" t="s">
        <v>1374</v>
      </c>
      <c r="H163" s="849"/>
      <c r="I163" s="849"/>
      <c r="J163" s="832"/>
      <c r="K163" s="832"/>
      <c r="L163" s="849">
        <v>308</v>
      </c>
      <c r="M163" s="849">
        <v>48938.12</v>
      </c>
      <c r="N163" s="832">
        <v>1</v>
      </c>
      <c r="O163" s="832">
        <v>158.89000000000001</v>
      </c>
      <c r="P163" s="849">
        <v>446</v>
      </c>
      <c r="Q163" s="849">
        <v>66810.8</v>
      </c>
      <c r="R163" s="837">
        <v>1.365209779206884</v>
      </c>
      <c r="S163" s="850">
        <v>149.80000000000001</v>
      </c>
    </row>
    <row r="164" spans="1:19" ht="14.4" customHeight="1" x14ac:dyDescent="0.3">
      <c r="A164" s="831" t="s">
        <v>1338</v>
      </c>
      <c r="B164" s="832" t="s">
        <v>1339</v>
      </c>
      <c r="C164" s="832" t="s">
        <v>558</v>
      </c>
      <c r="D164" s="832" t="s">
        <v>803</v>
      </c>
      <c r="E164" s="832" t="s">
        <v>1340</v>
      </c>
      <c r="F164" s="832" t="s">
        <v>1375</v>
      </c>
      <c r="G164" s="832" t="s">
        <v>1376</v>
      </c>
      <c r="H164" s="849">
        <v>2770</v>
      </c>
      <c r="I164" s="849">
        <v>55989.4</v>
      </c>
      <c r="J164" s="832">
        <v>8.9986178077788495</v>
      </c>
      <c r="K164" s="832">
        <v>20.212779783393501</v>
      </c>
      <c r="L164" s="849">
        <v>300</v>
      </c>
      <c r="M164" s="849">
        <v>6222</v>
      </c>
      <c r="N164" s="832">
        <v>1</v>
      </c>
      <c r="O164" s="832">
        <v>20.74</v>
      </c>
      <c r="P164" s="849">
        <v>1450</v>
      </c>
      <c r="Q164" s="849">
        <v>29507.5</v>
      </c>
      <c r="R164" s="837">
        <v>4.7424461587913855</v>
      </c>
      <c r="S164" s="850">
        <v>20.350000000000001</v>
      </c>
    </row>
    <row r="165" spans="1:19" ht="14.4" customHeight="1" x14ac:dyDescent="0.3">
      <c r="A165" s="831" t="s">
        <v>1338</v>
      </c>
      <c r="B165" s="832" t="s">
        <v>1339</v>
      </c>
      <c r="C165" s="832" t="s">
        <v>558</v>
      </c>
      <c r="D165" s="832" t="s">
        <v>803</v>
      </c>
      <c r="E165" s="832" t="s">
        <v>1340</v>
      </c>
      <c r="F165" s="832" t="s">
        <v>1379</v>
      </c>
      <c r="G165" s="832" t="s">
        <v>1380</v>
      </c>
      <c r="H165" s="849">
        <v>2</v>
      </c>
      <c r="I165" s="849">
        <v>217124.4</v>
      </c>
      <c r="J165" s="832">
        <v>0.22222222222222224</v>
      </c>
      <c r="K165" s="832">
        <v>108562.2</v>
      </c>
      <c r="L165" s="849">
        <v>9</v>
      </c>
      <c r="M165" s="849">
        <v>977059.79999999993</v>
      </c>
      <c r="N165" s="832">
        <v>1</v>
      </c>
      <c r="O165" s="832">
        <v>108562.2</v>
      </c>
      <c r="P165" s="849"/>
      <c r="Q165" s="849"/>
      <c r="R165" s="837"/>
      <c r="S165" s="850"/>
    </row>
    <row r="166" spans="1:19" ht="14.4" customHeight="1" x14ac:dyDescent="0.3">
      <c r="A166" s="831" t="s">
        <v>1338</v>
      </c>
      <c r="B166" s="832" t="s">
        <v>1339</v>
      </c>
      <c r="C166" s="832" t="s">
        <v>558</v>
      </c>
      <c r="D166" s="832" t="s">
        <v>803</v>
      </c>
      <c r="E166" s="832" t="s">
        <v>1340</v>
      </c>
      <c r="F166" s="832" t="s">
        <v>1381</v>
      </c>
      <c r="G166" s="832" t="s">
        <v>1382</v>
      </c>
      <c r="H166" s="849">
        <v>1488</v>
      </c>
      <c r="I166" s="849">
        <v>29551.68</v>
      </c>
      <c r="J166" s="832"/>
      <c r="K166" s="832">
        <v>19.86</v>
      </c>
      <c r="L166" s="849"/>
      <c r="M166" s="849"/>
      <c r="N166" s="832"/>
      <c r="O166" s="832"/>
      <c r="P166" s="849">
        <v>740</v>
      </c>
      <c r="Q166" s="849">
        <v>14134</v>
      </c>
      <c r="R166" s="837"/>
      <c r="S166" s="850">
        <v>19.100000000000001</v>
      </c>
    </row>
    <row r="167" spans="1:19" ht="14.4" customHeight="1" x14ac:dyDescent="0.3">
      <c r="A167" s="831" t="s">
        <v>1338</v>
      </c>
      <c r="B167" s="832" t="s">
        <v>1339</v>
      </c>
      <c r="C167" s="832" t="s">
        <v>558</v>
      </c>
      <c r="D167" s="832" t="s">
        <v>803</v>
      </c>
      <c r="E167" s="832" t="s">
        <v>1340</v>
      </c>
      <c r="F167" s="832" t="s">
        <v>1383</v>
      </c>
      <c r="G167" s="832" t="s">
        <v>1384</v>
      </c>
      <c r="H167" s="849">
        <v>700</v>
      </c>
      <c r="I167" s="849">
        <v>14231</v>
      </c>
      <c r="J167" s="832"/>
      <c r="K167" s="832">
        <v>20.329999999999998</v>
      </c>
      <c r="L167" s="849"/>
      <c r="M167" s="849"/>
      <c r="N167" s="832"/>
      <c r="O167" s="832"/>
      <c r="P167" s="849"/>
      <c r="Q167" s="849"/>
      <c r="R167" s="837"/>
      <c r="S167" s="850"/>
    </row>
    <row r="168" spans="1:19" ht="14.4" customHeight="1" x14ac:dyDescent="0.3">
      <c r="A168" s="831" t="s">
        <v>1338</v>
      </c>
      <c r="B168" s="832" t="s">
        <v>1339</v>
      </c>
      <c r="C168" s="832" t="s">
        <v>558</v>
      </c>
      <c r="D168" s="832" t="s">
        <v>803</v>
      </c>
      <c r="E168" s="832" t="s">
        <v>1340</v>
      </c>
      <c r="F168" s="832" t="s">
        <v>1390</v>
      </c>
      <c r="G168" s="832" t="s">
        <v>1391</v>
      </c>
      <c r="H168" s="849"/>
      <c r="I168" s="849"/>
      <c r="J168" s="832"/>
      <c r="K168" s="832"/>
      <c r="L168" s="849"/>
      <c r="M168" s="849"/>
      <c r="N168" s="832"/>
      <c r="O168" s="832"/>
      <c r="P168" s="849">
        <v>4.5999999999999996</v>
      </c>
      <c r="Q168" s="849">
        <v>11877</v>
      </c>
      <c r="R168" s="837"/>
      <c r="S168" s="850">
        <v>2581.9565217391305</v>
      </c>
    </row>
    <row r="169" spans="1:19" ht="14.4" customHeight="1" x14ac:dyDescent="0.3">
      <c r="A169" s="831" t="s">
        <v>1338</v>
      </c>
      <c r="B169" s="832" t="s">
        <v>1339</v>
      </c>
      <c r="C169" s="832" t="s">
        <v>558</v>
      </c>
      <c r="D169" s="832" t="s">
        <v>803</v>
      </c>
      <c r="E169" s="832" t="s">
        <v>1392</v>
      </c>
      <c r="F169" s="832" t="s">
        <v>1397</v>
      </c>
      <c r="G169" s="832" t="s">
        <v>1398</v>
      </c>
      <c r="H169" s="849">
        <v>9</v>
      </c>
      <c r="I169" s="849">
        <v>1593</v>
      </c>
      <c r="J169" s="832">
        <v>1.2784911717495988</v>
      </c>
      <c r="K169" s="832">
        <v>177</v>
      </c>
      <c r="L169" s="849">
        <v>7</v>
      </c>
      <c r="M169" s="849">
        <v>1246</v>
      </c>
      <c r="N169" s="832">
        <v>1</v>
      </c>
      <c r="O169" s="832">
        <v>178</v>
      </c>
      <c r="P169" s="849">
        <v>8</v>
      </c>
      <c r="Q169" s="849">
        <v>1432</v>
      </c>
      <c r="R169" s="837">
        <v>1.1492776886035314</v>
      </c>
      <c r="S169" s="850">
        <v>179</v>
      </c>
    </row>
    <row r="170" spans="1:19" ht="14.4" customHeight="1" x14ac:dyDescent="0.3">
      <c r="A170" s="831" t="s">
        <v>1338</v>
      </c>
      <c r="B170" s="832" t="s">
        <v>1339</v>
      </c>
      <c r="C170" s="832" t="s">
        <v>558</v>
      </c>
      <c r="D170" s="832" t="s">
        <v>803</v>
      </c>
      <c r="E170" s="832" t="s">
        <v>1392</v>
      </c>
      <c r="F170" s="832" t="s">
        <v>1399</v>
      </c>
      <c r="G170" s="832" t="s">
        <v>1400</v>
      </c>
      <c r="H170" s="849">
        <v>2</v>
      </c>
      <c r="I170" s="849">
        <v>704</v>
      </c>
      <c r="J170" s="832">
        <v>0.22222222222222221</v>
      </c>
      <c r="K170" s="832">
        <v>352</v>
      </c>
      <c r="L170" s="849">
        <v>9</v>
      </c>
      <c r="M170" s="849">
        <v>3168</v>
      </c>
      <c r="N170" s="832">
        <v>1</v>
      </c>
      <c r="O170" s="832">
        <v>352</v>
      </c>
      <c r="P170" s="849"/>
      <c r="Q170" s="849"/>
      <c r="R170" s="837"/>
      <c r="S170" s="850"/>
    </row>
    <row r="171" spans="1:19" ht="14.4" customHeight="1" x14ac:dyDescent="0.3">
      <c r="A171" s="831" t="s">
        <v>1338</v>
      </c>
      <c r="B171" s="832" t="s">
        <v>1339</v>
      </c>
      <c r="C171" s="832" t="s">
        <v>558</v>
      </c>
      <c r="D171" s="832" t="s">
        <v>803</v>
      </c>
      <c r="E171" s="832" t="s">
        <v>1392</v>
      </c>
      <c r="F171" s="832" t="s">
        <v>1403</v>
      </c>
      <c r="G171" s="832" t="s">
        <v>1404</v>
      </c>
      <c r="H171" s="849">
        <v>1</v>
      </c>
      <c r="I171" s="849">
        <v>1422</v>
      </c>
      <c r="J171" s="832"/>
      <c r="K171" s="832">
        <v>1422</v>
      </c>
      <c r="L171" s="849"/>
      <c r="M171" s="849"/>
      <c r="N171" s="832"/>
      <c r="O171" s="832"/>
      <c r="P171" s="849"/>
      <c r="Q171" s="849"/>
      <c r="R171" s="837"/>
      <c r="S171" s="850"/>
    </row>
    <row r="172" spans="1:19" ht="14.4" customHeight="1" x14ac:dyDescent="0.3">
      <c r="A172" s="831" t="s">
        <v>1338</v>
      </c>
      <c r="B172" s="832" t="s">
        <v>1339</v>
      </c>
      <c r="C172" s="832" t="s">
        <v>558</v>
      </c>
      <c r="D172" s="832" t="s">
        <v>803</v>
      </c>
      <c r="E172" s="832" t="s">
        <v>1392</v>
      </c>
      <c r="F172" s="832" t="s">
        <v>1405</v>
      </c>
      <c r="G172" s="832" t="s">
        <v>1406</v>
      </c>
      <c r="H172" s="849">
        <v>1</v>
      </c>
      <c r="I172" s="849">
        <v>2039</v>
      </c>
      <c r="J172" s="832">
        <v>0.19990196078431371</v>
      </c>
      <c r="K172" s="832">
        <v>2039</v>
      </c>
      <c r="L172" s="849">
        <v>5</v>
      </c>
      <c r="M172" s="849">
        <v>10200</v>
      </c>
      <c r="N172" s="832">
        <v>1</v>
      </c>
      <c r="O172" s="832">
        <v>2040</v>
      </c>
      <c r="P172" s="849">
        <v>6</v>
      </c>
      <c r="Q172" s="849">
        <v>12282</v>
      </c>
      <c r="R172" s="837">
        <v>1.2041176470588235</v>
      </c>
      <c r="S172" s="850">
        <v>2047</v>
      </c>
    </row>
    <row r="173" spans="1:19" ht="14.4" customHeight="1" x14ac:dyDescent="0.3">
      <c r="A173" s="831" t="s">
        <v>1338</v>
      </c>
      <c r="B173" s="832" t="s">
        <v>1339</v>
      </c>
      <c r="C173" s="832" t="s">
        <v>558</v>
      </c>
      <c r="D173" s="832" t="s">
        <v>803</v>
      </c>
      <c r="E173" s="832" t="s">
        <v>1392</v>
      </c>
      <c r="F173" s="832" t="s">
        <v>1407</v>
      </c>
      <c r="G173" s="832" t="s">
        <v>1408</v>
      </c>
      <c r="H173" s="849">
        <v>2</v>
      </c>
      <c r="I173" s="849">
        <v>6118</v>
      </c>
      <c r="J173" s="832">
        <v>1.9980404964075766</v>
      </c>
      <c r="K173" s="832">
        <v>3059</v>
      </c>
      <c r="L173" s="849">
        <v>1</v>
      </c>
      <c r="M173" s="849">
        <v>3062</v>
      </c>
      <c r="N173" s="832">
        <v>1</v>
      </c>
      <c r="O173" s="832">
        <v>3062</v>
      </c>
      <c r="P173" s="849">
        <v>1</v>
      </c>
      <c r="Q173" s="849">
        <v>3073</v>
      </c>
      <c r="R173" s="837">
        <v>1.003592423252776</v>
      </c>
      <c r="S173" s="850">
        <v>3073</v>
      </c>
    </row>
    <row r="174" spans="1:19" ht="14.4" customHeight="1" x14ac:dyDescent="0.3">
      <c r="A174" s="831" t="s">
        <v>1338</v>
      </c>
      <c r="B174" s="832" t="s">
        <v>1339</v>
      </c>
      <c r="C174" s="832" t="s">
        <v>558</v>
      </c>
      <c r="D174" s="832" t="s">
        <v>803</v>
      </c>
      <c r="E174" s="832" t="s">
        <v>1392</v>
      </c>
      <c r="F174" s="832" t="s">
        <v>1413</v>
      </c>
      <c r="G174" s="832" t="s">
        <v>1414</v>
      </c>
      <c r="H174" s="849">
        <v>3</v>
      </c>
      <c r="I174" s="849">
        <v>4293</v>
      </c>
      <c r="J174" s="832">
        <v>2.9979050279329611</v>
      </c>
      <c r="K174" s="832">
        <v>1431</v>
      </c>
      <c r="L174" s="849">
        <v>1</v>
      </c>
      <c r="M174" s="849">
        <v>1432</v>
      </c>
      <c r="N174" s="832">
        <v>1</v>
      </c>
      <c r="O174" s="832">
        <v>1432</v>
      </c>
      <c r="P174" s="849">
        <v>3</v>
      </c>
      <c r="Q174" s="849">
        <v>4311</v>
      </c>
      <c r="R174" s="837">
        <v>3.0104748603351954</v>
      </c>
      <c r="S174" s="850">
        <v>1437</v>
      </c>
    </row>
    <row r="175" spans="1:19" ht="14.4" customHeight="1" x14ac:dyDescent="0.3">
      <c r="A175" s="831" t="s">
        <v>1338</v>
      </c>
      <c r="B175" s="832" t="s">
        <v>1339</v>
      </c>
      <c r="C175" s="832" t="s">
        <v>558</v>
      </c>
      <c r="D175" s="832" t="s">
        <v>803</v>
      </c>
      <c r="E175" s="832" t="s">
        <v>1392</v>
      </c>
      <c r="F175" s="832" t="s">
        <v>1415</v>
      </c>
      <c r="G175" s="832" t="s">
        <v>1416</v>
      </c>
      <c r="H175" s="849">
        <v>28</v>
      </c>
      <c r="I175" s="849">
        <v>53536</v>
      </c>
      <c r="J175" s="832">
        <v>1.0757977654529378</v>
      </c>
      <c r="K175" s="832">
        <v>1912</v>
      </c>
      <c r="L175" s="849">
        <v>26</v>
      </c>
      <c r="M175" s="849">
        <v>49764</v>
      </c>
      <c r="N175" s="832">
        <v>1</v>
      </c>
      <c r="O175" s="832">
        <v>1914</v>
      </c>
      <c r="P175" s="849">
        <v>33</v>
      </c>
      <c r="Q175" s="849">
        <v>63360</v>
      </c>
      <c r="R175" s="837">
        <v>1.273209549071618</v>
      </c>
      <c r="S175" s="850">
        <v>1920</v>
      </c>
    </row>
    <row r="176" spans="1:19" ht="14.4" customHeight="1" x14ac:dyDescent="0.3">
      <c r="A176" s="831" t="s">
        <v>1338</v>
      </c>
      <c r="B176" s="832" t="s">
        <v>1339</v>
      </c>
      <c r="C176" s="832" t="s">
        <v>558</v>
      </c>
      <c r="D176" s="832" t="s">
        <v>803</v>
      </c>
      <c r="E176" s="832" t="s">
        <v>1392</v>
      </c>
      <c r="F176" s="832" t="s">
        <v>1417</v>
      </c>
      <c r="G176" s="832" t="s">
        <v>1418</v>
      </c>
      <c r="H176" s="849"/>
      <c r="I176" s="849"/>
      <c r="J176" s="832"/>
      <c r="K176" s="832"/>
      <c r="L176" s="849">
        <v>1</v>
      </c>
      <c r="M176" s="849">
        <v>1214</v>
      </c>
      <c r="N176" s="832">
        <v>1</v>
      </c>
      <c r="O176" s="832">
        <v>1214</v>
      </c>
      <c r="P176" s="849"/>
      <c r="Q176" s="849"/>
      <c r="R176" s="837"/>
      <c r="S176" s="850"/>
    </row>
    <row r="177" spans="1:19" ht="14.4" customHeight="1" x14ac:dyDescent="0.3">
      <c r="A177" s="831" t="s">
        <v>1338</v>
      </c>
      <c r="B177" s="832" t="s">
        <v>1339</v>
      </c>
      <c r="C177" s="832" t="s">
        <v>558</v>
      </c>
      <c r="D177" s="832" t="s">
        <v>803</v>
      </c>
      <c r="E177" s="832" t="s">
        <v>1392</v>
      </c>
      <c r="F177" s="832" t="s">
        <v>1423</v>
      </c>
      <c r="G177" s="832" t="s">
        <v>1424</v>
      </c>
      <c r="H177" s="849">
        <v>12</v>
      </c>
      <c r="I177" s="849">
        <v>8604</v>
      </c>
      <c r="J177" s="832">
        <v>12</v>
      </c>
      <c r="K177" s="832">
        <v>717</v>
      </c>
      <c r="L177" s="849">
        <v>1</v>
      </c>
      <c r="M177" s="849">
        <v>717</v>
      </c>
      <c r="N177" s="832">
        <v>1</v>
      </c>
      <c r="O177" s="832">
        <v>717</v>
      </c>
      <c r="P177" s="849">
        <v>2</v>
      </c>
      <c r="Q177" s="849">
        <v>1440</v>
      </c>
      <c r="R177" s="837">
        <v>2.00836820083682</v>
      </c>
      <c r="S177" s="850">
        <v>720</v>
      </c>
    </row>
    <row r="178" spans="1:19" ht="14.4" customHeight="1" x14ac:dyDescent="0.3">
      <c r="A178" s="831" t="s">
        <v>1338</v>
      </c>
      <c r="B178" s="832" t="s">
        <v>1339</v>
      </c>
      <c r="C178" s="832" t="s">
        <v>558</v>
      </c>
      <c r="D178" s="832" t="s">
        <v>803</v>
      </c>
      <c r="E178" s="832" t="s">
        <v>1392</v>
      </c>
      <c r="F178" s="832" t="s">
        <v>1425</v>
      </c>
      <c r="G178" s="832" t="s">
        <v>1426</v>
      </c>
      <c r="H178" s="849">
        <v>2</v>
      </c>
      <c r="I178" s="849">
        <v>5276</v>
      </c>
      <c r="J178" s="832"/>
      <c r="K178" s="832">
        <v>2638</v>
      </c>
      <c r="L178" s="849"/>
      <c r="M178" s="849"/>
      <c r="N178" s="832"/>
      <c r="O178" s="832"/>
      <c r="P178" s="849"/>
      <c r="Q178" s="849"/>
      <c r="R178" s="837"/>
      <c r="S178" s="850"/>
    </row>
    <row r="179" spans="1:19" ht="14.4" customHeight="1" x14ac:dyDescent="0.3">
      <c r="A179" s="831" t="s">
        <v>1338</v>
      </c>
      <c r="B179" s="832" t="s">
        <v>1339</v>
      </c>
      <c r="C179" s="832" t="s">
        <v>558</v>
      </c>
      <c r="D179" s="832" t="s">
        <v>803</v>
      </c>
      <c r="E179" s="832" t="s">
        <v>1392</v>
      </c>
      <c r="F179" s="832" t="s">
        <v>1427</v>
      </c>
      <c r="G179" s="832" t="s">
        <v>1428</v>
      </c>
      <c r="H179" s="849">
        <v>39</v>
      </c>
      <c r="I179" s="849">
        <v>71175</v>
      </c>
      <c r="J179" s="832">
        <v>1.4436534014847269</v>
      </c>
      <c r="K179" s="832">
        <v>1825</v>
      </c>
      <c r="L179" s="849">
        <v>27</v>
      </c>
      <c r="M179" s="849">
        <v>49302</v>
      </c>
      <c r="N179" s="832">
        <v>1</v>
      </c>
      <c r="O179" s="832">
        <v>1826</v>
      </c>
      <c r="P179" s="849">
        <v>18</v>
      </c>
      <c r="Q179" s="849">
        <v>32958</v>
      </c>
      <c r="R179" s="837">
        <v>0.66849215041986121</v>
      </c>
      <c r="S179" s="850">
        <v>1831</v>
      </c>
    </row>
    <row r="180" spans="1:19" ht="14.4" customHeight="1" x14ac:dyDescent="0.3">
      <c r="A180" s="831" t="s">
        <v>1338</v>
      </c>
      <c r="B180" s="832" t="s">
        <v>1339</v>
      </c>
      <c r="C180" s="832" t="s">
        <v>558</v>
      </c>
      <c r="D180" s="832" t="s">
        <v>803</v>
      </c>
      <c r="E180" s="832" t="s">
        <v>1392</v>
      </c>
      <c r="F180" s="832" t="s">
        <v>1429</v>
      </c>
      <c r="G180" s="832" t="s">
        <v>1430</v>
      </c>
      <c r="H180" s="849">
        <v>2</v>
      </c>
      <c r="I180" s="849">
        <v>858</v>
      </c>
      <c r="J180" s="832">
        <v>0.99767441860465111</v>
      </c>
      <c r="K180" s="832">
        <v>429</v>
      </c>
      <c r="L180" s="849">
        <v>2</v>
      </c>
      <c r="M180" s="849">
        <v>860</v>
      </c>
      <c r="N180" s="832">
        <v>1</v>
      </c>
      <c r="O180" s="832">
        <v>430</v>
      </c>
      <c r="P180" s="849">
        <v>3</v>
      </c>
      <c r="Q180" s="849">
        <v>1293</v>
      </c>
      <c r="R180" s="837">
        <v>1.5034883720930232</v>
      </c>
      <c r="S180" s="850">
        <v>431</v>
      </c>
    </row>
    <row r="181" spans="1:19" ht="14.4" customHeight="1" x14ac:dyDescent="0.3">
      <c r="A181" s="831" t="s">
        <v>1338</v>
      </c>
      <c r="B181" s="832" t="s">
        <v>1339</v>
      </c>
      <c r="C181" s="832" t="s">
        <v>558</v>
      </c>
      <c r="D181" s="832" t="s">
        <v>803</v>
      </c>
      <c r="E181" s="832" t="s">
        <v>1392</v>
      </c>
      <c r="F181" s="832" t="s">
        <v>1431</v>
      </c>
      <c r="G181" s="832" t="s">
        <v>1432</v>
      </c>
      <c r="H181" s="849">
        <v>10</v>
      </c>
      <c r="I181" s="849">
        <v>35200</v>
      </c>
      <c r="J181" s="832">
        <v>4.9971607041453723</v>
      </c>
      <c r="K181" s="832">
        <v>3520</v>
      </c>
      <c r="L181" s="849">
        <v>2</v>
      </c>
      <c r="M181" s="849">
        <v>7044</v>
      </c>
      <c r="N181" s="832">
        <v>1</v>
      </c>
      <c r="O181" s="832">
        <v>3522</v>
      </c>
      <c r="P181" s="849">
        <v>7</v>
      </c>
      <c r="Q181" s="849">
        <v>24731</v>
      </c>
      <c r="R181" s="837">
        <v>3.5109312890403181</v>
      </c>
      <c r="S181" s="850">
        <v>3533</v>
      </c>
    </row>
    <row r="182" spans="1:19" ht="14.4" customHeight="1" x14ac:dyDescent="0.3">
      <c r="A182" s="831" t="s">
        <v>1338</v>
      </c>
      <c r="B182" s="832" t="s">
        <v>1339</v>
      </c>
      <c r="C182" s="832" t="s">
        <v>558</v>
      </c>
      <c r="D182" s="832" t="s">
        <v>803</v>
      </c>
      <c r="E182" s="832" t="s">
        <v>1392</v>
      </c>
      <c r="F182" s="832" t="s">
        <v>1435</v>
      </c>
      <c r="G182" s="832" t="s">
        <v>1436</v>
      </c>
      <c r="H182" s="849">
        <v>9</v>
      </c>
      <c r="I182" s="849">
        <v>300</v>
      </c>
      <c r="J182" s="832">
        <v>1.2856775520699406</v>
      </c>
      <c r="K182" s="832">
        <v>33.333333333333336</v>
      </c>
      <c r="L182" s="849">
        <v>7</v>
      </c>
      <c r="M182" s="849">
        <v>233.34000000000003</v>
      </c>
      <c r="N182" s="832">
        <v>1</v>
      </c>
      <c r="O182" s="832">
        <v>33.33428571428572</v>
      </c>
      <c r="P182" s="849">
        <v>8</v>
      </c>
      <c r="Q182" s="849">
        <v>266.67</v>
      </c>
      <c r="R182" s="837">
        <v>1.1428387760349703</v>
      </c>
      <c r="S182" s="850">
        <v>33.333750000000002</v>
      </c>
    </row>
    <row r="183" spans="1:19" ht="14.4" customHeight="1" x14ac:dyDescent="0.3">
      <c r="A183" s="831" t="s">
        <v>1338</v>
      </c>
      <c r="B183" s="832" t="s">
        <v>1339</v>
      </c>
      <c r="C183" s="832" t="s">
        <v>558</v>
      </c>
      <c r="D183" s="832" t="s">
        <v>803</v>
      </c>
      <c r="E183" s="832" t="s">
        <v>1392</v>
      </c>
      <c r="F183" s="832" t="s">
        <v>1437</v>
      </c>
      <c r="G183" s="832" t="s">
        <v>1438</v>
      </c>
      <c r="H183" s="849">
        <v>9</v>
      </c>
      <c r="I183" s="849">
        <v>333</v>
      </c>
      <c r="J183" s="832">
        <v>1.2857142857142858</v>
      </c>
      <c r="K183" s="832">
        <v>37</v>
      </c>
      <c r="L183" s="849">
        <v>7</v>
      </c>
      <c r="M183" s="849">
        <v>259</v>
      </c>
      <c r="N183" s="832">
        <v>1</v>
      </c>
      <c r="O183" s="832">
        <v>37</v>
      </c>
      <c r="P183" s="849">
        <v>8</v>
      </c>
      <c r="Q183" s="849">
        <v>304</v>
      </c>
      <c r="R183" s="837">
        <v>1.1737451737451738</v>
      </c>
      <c r="S183" s="850">
        <v>38</v>
      </c>
    </row>
    <row r="184" spans="1:19" ht="14.4" customHeight="1" x14ac:dyDescent="0.3">
      <c r="A184" s="831" t="s">
        <v>1338</v>
      </c>
      <c r="B184" s="832" t="s">
        <v>1339</v>
      </c>
      <c r="C184" s="832" t="s">
        <v>558</v>
      </c>
      <c r="D184" s="832" t="s">
        <v>803</v>
      </c>
      <c r="E184" s="832" t="s">
        <v>1392</v>
      </c>
      <c r="F184" s="832" t="s">
        <v>1441</v>
      </c>
      <c r="G184" s="832" t="s">
        <v>1442</v>
      </c>
      <c r="H184" s="849"/>
      <c r="I184" s="849"/>
      <c r="J184" s="832"/>
      <c r="K184" s="832"/>
      <c r="L184" s="849">
        <v>1</v>
      </c>
      <c r="M184" s="849">
        <v>438</v>
      </c>
      <c r="N184" s="832">
        <v>1</v>
      </c>
      <c r="O184" s="832">
        <v>438</v>
      </c>
      <c r="P184" s="849">
        <v>1</v>
      </c>
      <c r="Q184" s="849">
        <v>438</v>
      </c>
      <c r="R184" s="837">
        <v>1</v>
      </c>
      <c r="S184" s="850">
        <v>438</v>
      </c>
    </row>
    <row r="185" spans="1:19" ht="14.4" customHeight="1" x14ac:dyDescent="0.3">
      <c r="A185" s="831" t="s">
        <v>1338</v>
      </c>
      <c r="B185" s="832" t="s">
        <v>1339</v>
      </c>
      <c r="C185" s="832" t="s">
        <v>558</v>
      </c>
      <c r="D185" s="832" t="s">
        <v>803</v>
      </c>
      <c r="E185" s="832" t="s">
        <v>1392</v>
      </c>
      <c r="F185" s="832" t="s">
        <v>1443</v>
      </c>
      <c r="G185" s="832" t="s">
        <v>1444</v>
      </c>
      <c r="H185" s="849">
        <v>11</v>
      </c>
      <c r="I185" s="849">
        <v>14762</v>
      </c>
      <c r="J185" s="832">
        <v>1.2213121535534044</v>
      </c>
      <c r="K185" s="832">
        <v>1342</v>
      </c>
      <c r="L185" s="849">
        <v>9</v>
      </c>
      <c r="M185" s="849">
        <v>12087</v>
      </c>
      <c r="N185" s="832">
        <v>1</v>
      </c>
      <c r="O185" s="832">
        <v>1343</v>
      </c>
      <c r="P185" s="849">
        <v>3</v>
      </c>
      <c r="Q185" s="849">
        <v>4041</v>
      </c>
      <c r="R185" s="837">
        <v>0.33432613551749812</v>
      </c>
      <c r="S185" s="850">
        <v>1347</v>
      </c>
    </row>
    <row r="186" spans="1:19" ht="14.4" customHeight="1" x14ac:dyDescent="0.3">
      <c r="A186" s="831" t="s">
        <v>1338</v>
      </c>
      <c r="B186" s="832" t="s">
        <v>1339</v>
      </c>
      <c r="C186" s="832" t="s">
        <v>558</v>
      </c>
      <c r="D186" s="832" t="s">
        <v>803</v>
      </c>
      <c r="E186" s="832" t="s">
        <v>1392</v>
      </c>
      <c r="F186" s="832" t="s">
        <v>1445</v>
      </c>
      <c r="G186" s="832" t="s">
        <v>1446</v>
      </c>
      <c r="H186" s="849">
        <v>4</v>
      </c>
      <c r="I186" s="849">
        <v>2036</v>
      </c>
      <c r="J186" s="832">
        <v>3.9921568627450981</v>
      </c>
      <c r="K186" s="832">
        <v>509</v>
      </c>
      <c r="L186" s="849">
        <v>1</v>
      </c>
      <c r="M186" s="849">
        <v>510</v>
      </c>
      <c r="N186" s="832">
        <v>1</v>
      </c>
      <c r="O186" s="832">
        <v>510</v>
      </c>
      <c r="P186" s="849"/>
      <c r="Q186" s="849"/>
      <c r="R186" s="837"/>
      <c r="S186" s="850"/>
    </row>
    <row r="187" spans="1:19" ht="14.4" customHeight="1" x14ac:dyDescent="0.3">
      <c r="A187" s="831" t="s">
        <v>1338</v>
      </c>
      <c r="B187" s="832" t="s">
        <v>1339</v>
      </c>
      <c r="C187" s="832" t="s">
        <v>558</v>
      </c>
      <c r="D187" s="832" t="s">
        <v>803</v>
      </c>
      <c r="E187" s="832" t="s">
        <v>1392</v>
      </c>
      <c r="F187" s="832" t="s">
        <v>1447</v>
      </c>
      <c r="G187" s="832" t="s">
        <v>1448</v>
      </c>
      <c r="H187" s="849">
        <v>1</v>
      </c>
      <c r="I187" s="849">
        <v>2330</v>
      </c>
      <c r="J187" s="832"/>
      <c r="K187" s="832">
        <v>2330</v>
      </c>
      <c r="L187" s="849"/>
      <c r="M187" s="849"/>
      <c r="N187" s="832"/>
      <c r="O187" s="832"/>
      <c r="P187" s="849"/>
      <c r="Q187" s="849"/>
      <c r="R187" s="837"/>
      <c r="S187" s="850"/>
    </row>
    <row r="188" spans="1:19" ht="14.4" customHeight="1" x14ac:dyDescent="0.3">
      <c r="A188" s="831" t="s">
        <v>1338</v>
      </c>
      <c r="B188" s="832" t="s">
        <v>1339</v>
      </c>
      <c r="C188" s="832" t="s">
        <v>558</v>
      </c>
      <c r="D188" s="832" t="s">
        <v>803</v>
      </c>
      <c r="E188" s="832" t="s">
        <v>1392</v>
      </c>
      <c r="F188" s="832" t="s">
        <v>1449</v>
      </c>
      <c r="G188" s="832" t="s">
        <v>1450</v>
      </c>
      <c r="H188" s="849">
        <v>3</v>
      </c>
      <c r="I188" s="849">
        <v>7938</v>
      </c>
      <c r="J188" s="832"/>
      <c r="K188" s="832">
        <v>2646</v>
      </c>
      <c r="L188" s="849"/>
      <c r="M188" s="849"/>
      <c r="N188" s="832"/>
      <c r="O188" s="832"/>
      <c r="P188" s="849">
        <v>2</v>
      </c>
      <c r="Q188" s="849">
        <v>5316</v>
      </c>
      <c r="R188" s="837"/>
      <c r="S188" s="850">
        <v>2658</v>
      </c>
    </row>
    <row r="189" spans="1:19" ht="14.4" customHeight="1" x14ac:dyDescent="0.3">
      <c r="A189" s="831" t="s">
        <v>1338</v>
      </c>
      <c r="B189" s="832" t="s">
        <v>1339</v>
      </c>
      <c r="C189" s="832" t="s">
        <v>558</v>
      </c>
      <c r="D189" s="832" t="s">
        <v>803</v>
      </c>
      <c r="E189" s="832" t="s">
        <v>1392</v>
      </c>
      <c r="F189" s="832" t="s">
        <v>1457</v>
      </c>
      <c r="G189" s="832" t="s">
        <v>1458</v>
      </c>
      <c r="H189" s="849"/>
      <c r="I189" s="849"/>
      <c r="J189" s="832"/>
      <c r="K189" s="832"/>
      <c r="L189" s="849">
        <v>2</v>
      </c>
      <c r="M189" s="849">
        <v>1052</v>
      </c>
      <c r="N189" s="832">
        <v>1</v>
      </c>
      <c r="O189" s="832">
        <v>526</v>
      </c>
      <c r="P189" s="849"/>
      <c r="Q189" s="849"/>
      <c r="R189" s="837"/>
      <c r="S189" s="850"/>
    </row>
    <row r="190" spans="1:19" ht="14.4" customHeight="1" x14ac:dyDescent="0.3">
      <c r="A190" s="831" t="s">
        <v>1338</v>
      </c>
      <c r="B190" s="832" t="s">
        <v>1339</v>
      </c>
      <c r="C190" s="832" t="s">
        <v>558</v>
      </c>
      <c r="D190" s="832" t="s">
        <v>803</v>
      </c>
      <c r="E190" s="832" t="s">
        <v>1392</v>
      </c>
      <c r="F190" s="832" t="s">
        <v>1459</v>
      </c>
      <c r="G190" s="832" t="s">
        <v>1460</v>
      </c>
      <c r="H190" s="849">
        <v>2</v>
      </c>
      <c r="I190" s="849">
        <v>284</v>
      </c>
      <c r="J190" s="832"/>
      <c r="K190" s="832">
        <v>142</v>
      </c>
      <c r="L190" s="849"/>
      <c r="M190" s="849"/>
      <c r="N190" s="832"/>
      <c r="O190" s="832"/>
      <c r="P190" s="849">
        <v>1</v>
      </c>
      <c r="Q190" s="849">
        <v>143</v>
      </c>
      <c r="R190" s="837"/>
      <c r="S190" s="850">
        <v>143</v>
      </c>
    </row>
    <row r="191" spans="1:19" ht="14.4" customHeight="1" x14ac:dyDescent="0.3">
      <c r="A191" s="831" t="s">
        <v>1338</v>
      </c>
      <c r="B191" s="832" t="s">
        <v>1339</v>
      </c>
      <c r="C191" s="832" t="s">
        <v>558</v>
      </c>
      <c r="D191" s="832" t="s">
        <v>803</v>
      </c>
      <c r="E191" s="832" t="s">
        <v>1392</v>
      </c>
      <c r="F191" s="832" t="s">
        <v>1461</v>
      </c>
      <c r="G191" s="832" t="s">
        <v>1462</v>
      </c>
      <c r="H191" s="849"/>
      <c r="I191" s="849"/>
      <c r="J191" s="832"/>
      <c r="K191" s="832"/>
      <c r="L191" s="849"/>
      <c r="M191" s="849"/>
      <c r="N191" s="832"/>
      <c r="O191" s="832"/>
      <c r="P191" s="849">
        <v>1</v>
      </c>
      <c r="Q191" s="849">
        <v>2557</v>
      </c>
      <c r="R191" s="837"/>
      <c r="S191" s="850">
        <v>2557</v>
      </c>
    </row>
    <row r="192" spans="1:19" ht="14.4" customHeight="1" x14ac:dyDescent="0.3">
      <c r="A192" s="831" t="s">
        <v>1338</v>
      </c>
      <c r="B192" s="832" t="s">
        <v>1339</v>
      </c>
      <c r="C192" s="832" t="s">
        <v>558</v>
      </c>
      <c r="D192" s="832" t="s">
        <v>803</v>
      </c>
      <c r="E192" s="832" t="s">
        <v>1392</v>
      </c>
      <c r="F192" s="832" t="s">
        <v>1465</v>
      </c>
      <c r="G192" s="832" t="s">
        <v>1466</v>
      </c>
      <c r="H192" s="849">
        <v>3</v>
      </c>
      <c r="I192" s="849">
        <v>2157</v>
      </c>
      <c r="J192" s="832">
        <v>3</v>
      </c>
      <c r="K192" s="832">
        <v>719</v>
      </c>
      <c r="L192" s="849">
        <v>1</v>
      </c>
      <c r="M192" s="849">
        <v>719</v>
      </c>
      <c r="N192" s="832">
        <v>1</v>
      </c>
      <c r="O192" s="832">
        <v>719</v>
      </c>
      <c r="P192" s="849"/>
      <c r="Q192" s="849"/>
      <c r="R192" s="837"/>
      <c r="S192" s="850"/>
    </row>
    <row r="193" spans="1:19" ht="14.4" customHeight="1" x14ac:dyDescent="0.3">
      <c r="A193" s="831" t="s">
        <v>1338</v>
      </c>
      <c r="B193" s="832" t="s">
        <v>1339</v>
      </c>
      <c r="C193" s="832" t="s">
        <v>558</v>
      </c>
      <c r="D193" s="832" t="s">
        <v>804</v>
      </c>
      <c r="E193" s="832" t="s">
        <v>1340</v>
      </c>
      <c r="F193" s="832" t="s">
        <v>1341</v>
      </c>
      <c r="G193" s="832" t="s">
        <v>1342</v>
      </c>
      <c r="H193" s="849">
        <v>720</v>
      </c>
      <c r="I193" s="849">
        <v>16365.6</v>
      </c>
      <c r="J193" s="832"/>
      <c r="K193" s="832">
        <v>22.73</v>
      </c>
      <c r="L193" s="849"/>
      <c r="M193" s="849"/>
      <c r="N193" s="832"/>
      <c r="O193" s="832"/>
      <c r="P193" s="849"/>
      <c r="Q193" s="849"/>
      <c r="R193" s="837"/>
      <c r="S193" s="850"/>
    </row>
    <row r="194" spans="1:19" ht="14.4" customHeight="1" x14ac:dyDescent="0.3">
      <c r="A194" s="831" t="s">
        <v>1338</v>
      </c>
      <c r="B194" s="832" t="s">
        <v>1339</v>
      </c>
      <c r="C194" s="832" t="s">
        <v>558</v>
      </c>
      <c r="D194" s="832" t="s">
        <v>804</v>
      </c>
      <c r="E194" s="832" t="s">
        <v>1340</v>
      </c>
      <c r="F194" s="832" t="s">
        <v>1343</v>
      </c>
      <c r="G194" s="832" t="s">
        <v>1344</v>
      </c>
      <c r="H194" s="849">
        <v>1890</v>
      </c>
      <c r="I194" s="849">
        <v>4895.1000000000004</v>
      </c>
      <c r="J194" s="832">
        <v>2.0600712067267635</v>
      </c>
      <c r="K194" s="832">
        <v>2.5900000000000003</v>
      </c>
      <c r="L194" s="849">
        <v>921</v>
      </c>
      <c r="M194" s="849">
        <v>2376.1799999999998</v>
      </c>
      <c r="N194" s="832">
        <v>1</v>
      </c>
      <c r="O194" s="832">
        <v>2.5799999999999996</v>
      </c>
      <c r="P194" s="849">
        <v>1585</v>
      </c>
      <c r="Q194" s="849">
        <v>4216.1000000000004</v>
      </c>
      <c r="R194" s="837">
        <v>1.7743184438889312</v>
      </c>
      <c r="S194" s="850">
        <v>2.66</v>
      </c>
    </row>
    <row r="195" spans="1:19" ht="14.4" customHeight="1" x14ac:dyDescent="0.3">
      <c r="A195" s="831" t="s">
        <v>1338</v>
      </c>
      <c r="B195" s="832" t="s">
        <v>1339</v>
      </c>
      <c r="C195" s="832" t="s">
        <v>558</v>
      </c>
      <c r="D195" s="832" t="s">
        <v>804</v>
      </c>
      <c r="E195" s="832" t="s">
        <v>1340</v>
      </c>
      <c r="F195" s="832" t="s">
        <v>1345</v>
      </c>
      <c r="G195" s="832" t="s">
        <v>1346</v>
      </c>
      <c r="H195" s="849">
        <v>2700</v>
      </c>
      <c r="I195" s="849">
        <v>19331.999999999996</v>
      </c>
      <c r="J195" s="832">
        <v>0.79666203059805263</v>
      </c>
      <c r="K195" s="832">
        <v>7.1599999999999984</v>
      </c>
      <c r="L195" s="849">
        <v>3375</v>
      </c>
      <c r="M195" s="849">
        <v>24266.250000000004</v>
      </c>
      <c r="N195" s="832">
        <v>1</v>
      </c>
      <c r="O195" s="832">
        <v>7.1900000000000013</v>
      </c>
      <c r="P195" s="849">
        <v>1458</v>
      </c>
      <c r="Q195" s="849">
        <v>10716.3</v>
      </c>
      <c r="R195" s="837">
        <v>0.4416133518776077</v>
      </c>
      <c r="S195" s="850">
        <v>7.35</v>
      </c>
    </row>
    <row r="196" spans="1:19" ht="14.4" customHeight="1" x14ac:dyDescent="0.3">
      <c r="A196" s="831" t="s">
        <v>1338</v>
      </c>
      <c r="B196" s="832" t="s">
        <v>1339</v>
      </c>
      <c r="C196" s="832" t="s">
        <v>558</v>
      </c>
      <c r="D196" s="832" t="s">
        <v>804</v>
      </c>
      <c r="E196" s="832" t="s">
        <v>1340</v>
      </c>
      <c r="F196" s="832" t="s">
        <v>1349</v>
      </c>
      <c r="G196" s="832" t="s">
        <v>1350</v>
      </c>
      <c r="H196" s="849">
        <v>5350</v>
      </c>
      <c r="I196" s="849">
        <v>28301.5</v>
      </c>
      <c r="J196" s="832">
        <v>0.27928939123665947</v>
      </c>
      <c r="K196" s="832">
        <v>5.29</v>
      </c>
      <c r="L196" s="849">
        <v>19012</v>
      </c>
      <c r="M196" s="849">
        <v>101333.95999999999</v>
      </c>
      <c r="N196" s="832">
        <v>1</v>
      </c>
      <c r="O196" s="832">
        <v>5.3299999999999992</v>
      </c>
      <c r="P196" s="849">
        <v>70845</v>
      </c>
      <c r="Q196" s="849">
        <v>380437.64999999985</v>
      </c>
      <c r="R196" s="837">
        <v>3.7542956971187138</v>
      </c>
      <c r="S196" s="850">
        <v>5.3699999999999974</v>
      </c>
    </row>
    <row r="197" spans="1:19" ht="14.4" customHeight="1" x14ac:dyDescent="0.3">
      <c r="A197" s="831" t="s">
        <v>1338</v>
      </c>
      <c r="B197" s="832" t="s">
        <v>1339</v>
      </c>
      <c r="C197" s="832" t="s">
        <v>558</v>
      </c>
      <c r="D197" s="832" t="s">
        <v>804</v>
      </c>
      <c r="E197" s="832" t="s">
        <v>1340</v>
      </c>
      <c r="F197" s="832" t="s">
        <v>1351</v>
      </c>
      <c r="G197" s="832" t="s">
        <v>1352</v>
      </c>
      <c r="H197" s="849">
        <v>148</v>
      </c>
      <c r="I197" s="849">
        <v>1352.7199999999998</v>
      </c>
      <c r="J197" s="832">
        <v>0.53623188405797084</v>
      </c>
      <c r="K197" s="832">
        <v>9.1399999999999988</v>
      </c>
      <c r="L197" s="849">
        <v>276</v>
      </c>
      <c r="M197" s="849">
        <v>2522.6400000000003</v>
      </c>
      <c r="N197" s="832">
        <v>1</v>
      </c>
      <c r="O197" s="832">
        <v>9.14</v>
      </c>
      <c r="P197" s="849">
        <v>505</v>
      </c>
      <c r="Q197" s="849">
        <v>4726.8</v>
      </c>
      <c r="R197" s="837">
        <v>1.873751308153363</v>
      </c>
      <c r="S197" s="850">
        <v>9.3600000000000012</v>
      </c>
    </row>
    <row r="198" spans="1:19" ht="14.4" customHeight="1" x14ac:dyDescent="0.3">
      <c r="A198" s="831" t="s">
        <v>1338</v>
      </c>
      <c r="B198" s="832" t="s">
        <v>1339</v>
      </c>
      <c r="C198" s="832" t="s">
        <v>558</v>
      </c>
      <c r="D198" s="832" t="s">
        <v>804</v>
      </c>
      <c r="E198" s="832" t="s">
        <v>1340</v>
      </c>
      <c r="F198" s="832" t="s">
        <v>1353</v>
      </c>
      <c r="G198" s="832" t="s">
        <v>1354</v>
      </c>
      <c r="H198" s="849"/>
      <c r="I198" s="849"/>
      <c r="J198" s="832"/>
      <c r="K198" s="832"/>
      <c r="L198" s="849">
        <v>634</v>
      </c>
      <c r="M198" s="849">
        <v>5820.12</v>
      </c>
      <c r="N198" s="832">
        <v>1</v>
      </c>
      <c r="O198" s="832">
        <v>9.18</v>
      </c>
      <c r="P198" s="849">
        <v>175</v>
      </c>
      <c r="Q198" s="849">
        <v>1645</v>
      </c>
      <c r="R198" s="837">
        <v>0.28264022047655374</v>
      </c>
      <c r="S198" s="850">
        <v>9.4</v>
      </c>
    </row>
    <row r="199" spans="1:19" ht="14.4" customHeight="1" x14ac:dyDescent="0.3">
      <c r="A199" s="831" t="s">
        <v>1338</v>
      </c>
      <c r="B199" s="832" t="s">
        <v>1339</v>
      </c>
      <c r="C199" s="832" t="s">
        <v>558</v>
      </c>
      <c r="D199" s="832" t="s">
        <v>804</v>
      </c>
      <c r="E199" s="832" t="s">
        <v>1340</v>
      </c>
      <c r="F199" s="832" t="s">
        <v>1355</v>
      </c>
      <c r="G199" s="832" t="s">
        <v>1356</v>
      </c>
      <c r="H199" s="849">
        <v>262</v>
      </c>
      <c r="I199" s="849">
        <v>2680.2599999999998</v>
      </c>
      <c r="J199" s="832">
        <v>0.36582090163375053</v>
      </c>
      <c r="K199" s="832">
        <v>10.229999999999999</v>
      </c>
      <c r="L199" s="849">
        <v>724.7</v>
      </c>
      <c r="M199" s="849">
        <v>7326.6999999999989</v>
      </c>
      <c r="N199" s="832">
        <v>1</v>
      </c>
      <c r="O199" s="832">
        <v>10.109976542017383</v>
      </c>
      <c r="P199" s="849">
        <v>3270.4</v>
      </c>
      <c r="Q199" s="849">
        <v>33685.120000000003</v>
      </c>
      <c r="R199" s="837">
        <v>4.5975841784159321</v>
      </c>
      <c r="S199" s="850">
        <v>10.3</v>
      </c>
    </row>
    <row r="200" spans="1:19" ht="14.4" customHeight="1" x14ac:dyDescent="0.3">
      <c r="A200" s="831" t="s">
        <v>1338</v>
      </c>
      <c r="B200" s="832" t="s">
        <v>1339</v>
      </c>
      <c r="C200" s="832" t="s">
        <v>558</v>
      </c>
      <c r="D200" s="832" t="s">
        <v>804</v>
      </c>
      <c r="E200" s="832" t="s">
        <v>1340</v>
      </c>
      <c r="F200" s="832" t="s">
        <v>1359</v>
      </c>
      <c r="G200" s="832" t="s">
        <v>1360</v>
      </c>
      <c r="H200" s="849">
        <v>0.60000000000000009</v>
      </c>
      <c r="I200" s="849">
        <v>20.669999999999998</v>
      </c>
      <c r="J200" s="832"/>
      <c r="K200" s="832">
        <v>34.449999999999989</v>
      </c>
      <c r="L200" s="849"/>
      <c r="M200" s="849"/>
      <c r="N200" s="832"/>
      <c r="O200" s="832"/>
      <c r="P200" s="849"/>
      <c r="Q200" s="849"/>
      <c r="R200" s="837"/>
      <c r="S200" s="850"/>
    </row>
    <row r="201" spans="1:19" ht="14.4" customHeight="1" x14ac:dyDescent="0.3">
      <c r="A201" s="831" t="s">
        <v>1338</v>
      </c>
      <c r="B201" s="832" t="s">
        <v>1339</v>
      </c>
      <c r="C201" s="832" t="s">
        <v>558</v>
      </c>
      <c r="D201" s="832" t="s">
        <v>804</v>
      </c>
      <c r="E201" s="832" t="s">
        <v>1340</v>
      </c>
      <c r="F201" s="832" t="s">
        <v>1361</v>
      </c>
      <c r="G201" s="832" t="s">
        <v>1362</v>
      </c>
      <c r="H201" s="849">
        <v>2100</v>
      </c>
      <c r="I201" s="849">
        <v>42903</v>
      </c>
      <c r="J201" s="832">
        <v>4.6653979991300565</v>
      </c>
      <c r="K201" s="832">
        <v>20.43</v>
      </c>
      <c r="L201" s="849">
        <v>440</v>
      </c>
      <c r="M201" s="849">
        <v>9196</v>
      </c>
      <c r="N201" s="832">
        <v>1</v>
      </c>
      <c r="O201" s="832">
        <v>20.9</v>
      </c>
      <c r="P201" s="849">
        <v>890</v>
      </c>
      <c r="Q201" s="849">
        <v>17844.5</v>
      </c>
      <c r="R201" s="837">
        <v>1.9404632448890822</v>
      </c>
      <c r="S201" s="850">
        <v>20.05</v>
      </c>
    </row>
    <row r="202" spans="1:19" ht="14.4" customHeight="1" x14ac:dyDescent="0.3">
      <c r="A202" s="831" t="s">
        <v>1338</v>
      </c>
      <c r="B202" s="832" t="s">
        <v>1339</v>
      </c>
      <c r="C202" s="832" t="s">
        <v>558</v>
      </c>
      <c r="D202" s="832" t="s">
        <v>804</v>
      </c>
      <c r="E202" s="832" t="s">
        <v>1340</v>
      </c>
      <c r="F202" s="832" t="s">
        <v>1365</v>
      </c>
      <c r="G202" s="832" t="s">
        <v>1366</v>
      </c>
      <c r="H202" s="849">
        <v>10</v>
      </c>
      <c r="I202" s="849">
        <v>19866.5</v>
      </c>
      <c r="J202" s="832">
        <v>0.65310906081362075</v>
      </c>
      <c r="K202" s="832">
        <v>1986.65</v>
      </c>
      <c r="L202" s="849">
        <v>15</v>
      </c>
      <c r="M202" s="849">
        <v>30418.35</v>
      </c>
      <c r="N202" s="832">
        <v>1</v>
      </c>
      <c r="O202" s="832">
        <v>2027.8899999999999</v>
      </c>
      <c r="P202" s="849">
        <v>1</v>
      </c>
      <c r="Q202" s="849">
        <v>1817.79</v>
      </c>
      <c r="R202" s="837">
        <v>5.9759651657634291E-2</v>
      </c>
      <c r="S202" s="850">
        <v>1817.79</v>
      </c>
    </row>
    <row r="203" spans="1:19" ht="14.4" customHeight="1" x14ac:dyDescent="0.3">
      <c r="A203" s="831" t="s">
        <v>1338</v>
      </c>
      <c r="B203" s="832" t="s">
        <v>1339</v>
      </c>
      <c r="C203" s="832" t="s">
        <v>558</v>
      </c>
      <c r="D203" s="832" t="s">
        <v>804</v>
      </c>
      <c r="E203" s="832" t="s">
        <v>1340</v>
      </c>
      <c r="F203" s="832" t="s">
        <v>1369</v>
      </c>
      <c r="G203" s="832" t="s">
        <v>1370</v>
      </c>
      <c r="H203" s="849">
        <v>82269</v>
      </c>
      <c r="I203" s="849">
        <v>310154.12999999995</v>
      </c>
      <c r="J203" s="832">
        <v>2.4780611217641413</v>
      </c>
      <c r="K203" s="832">
        <v>3.7699999999999991</v>
      </c>
      <c r="L203" s="849">
        <v>33376</v>
      </c>
      <c r="M203" s="849">
        <v>125160</v>
      </c>
      <c r="N203" s="832">
        <v>1</v>
      </c>
      <c r="O203" s="832">
        <v>3.75</v>
      </c>
      <c r="P203" s="849">
        <v>51580</v>
      </c>
      <c r="Q203" s="849">
        <v>199098.79999999996</v>
      </c>
      <c r="R203" s="837">
        <v>1.5907542345797376</v>
      </c>
      <c r="S203" s="850">
        <v>3.8599999999999994</v>
      </c>
    </row>
    <row r="204" spans="1:19" ht="14.4" customHeight="1" x14ac:dyDescent="0.3">
      <c r="A204" s="831" t="s">
        <v>1338</v>
      </c>
      <c r="B204" s="832" t="s">
        <v>1339</v>
      </c>
      <c r="C204" s="832" t="s">
        <v>558</v>
      </c>
      <c r="D204" s="832" t="s">
        <v>804</v>
      </c>
      <c r="E204" s="832" t="s">
        <v>1340</v>
      </c>
      <c r="F204" s="832" t="s">
        <v>1373</v>
      </c>
      <c r="G204" s="832" t="s">
        <v>1374</v>
      </c>
      <c r="H204" s="849">
        <v>330</v>
      </c>
      <c r="I204" s="849">
        <v>52470</v>
      </c>
      <c r="J204" s="832">
        <v>0.91730127761344338</v>
      </c>
      <c r="K204" s="832">
        <v>159</v>
      </c>
      <c r="L204" s="849">
        <v>360</v>
      </c>
      <c r="M204" s="849">
        <v>57200.399999999994</v>
      </c>
      <c r="N204" s="832">
        <v>1</v>
      </c>
      <c r="O204" s="832">
        <v>158.88999999999999</v>
      </c>
      <c r="P204" s="849"/>
      <c r="Q204" s="849"/>
      <c r="R204" s="837"/>
      <c r="S204" s="850"/>
    </row>
    <row r="205" spans="1:19" ht="14.4" customHeight="1" x14ac:dyDescent="0.3">
      <c r="A205" s="831" t="s">
        <v>1338</v>
      </c>
      <c r="B205" s="832" t="s">
        <v>1339</v>
      </c>
      <c r="C205" s="832" t="s">
        <v>558</v>
      </c>
      <c r="D205" s="832" t="s">
        <v>804</v>
      </c>
      <c r="E205" s="832" t="s">
        <v>1340</v>
      </c>
      <c r="F205" s="832" t="s">
        <v>1375</v>
      </c>
      <c r="G205" s="832" t="s">
        <v>1376</v>
      </c>
      <c r="H205" s="849">
        <v>1196</v>
      </c>
      <c r="I205" s="849">
        <v>24183.119999999999</v>
      </c>
      <c r="J205" s="832">
        <v>0.43346226783723424</v>
      </c>
      <c r="K205" s="832">
        <v>20.22</v>
      </c>
      <c r="L205" s="849">
        <v>2690</v>
      </c>
      <c r="M205" s="849">
        <v>55790.6</v>
      </c>
      <c r="N205" s="832">
        <v>1</v>
      </c>
      <c r="O205" s="832">
        <v>20.74</v>
      </c>
      <c r="P205" s="849">
        <v>1954</v>
      </c>
      <c r="Q205" s="849">
        <v>39763.9</v>
      </c>
      <c r="R205" s="837">
        <v>0.71273476176990391</v>
      </c>
      <c r="S205" s="850">
        <v>20.350000000000001</v>
      </c>
    </row>
    <row r="206" spans="1:19" ht="14.4" customHeight="1" x14ac:dyDescent="0.3">
      <c r="A206" s="831" t="s">
        <v>1338</v>
      </c>
      <c r="B206" s="832" t="s">
        <v>1339</v>
      </c>
      <c r="C206" s="832" t="s">
        <v>558</v>
      </c>
      <c r="D206" s="832" t="s">
        <v>804</v>
      </c>
      <c r="E206" s="832" t="s">
        <v>1340</v>
      </c>
      <c r="F206" s="832" t="s">
        <v>1377</v>
      </c>
      <c r="G206" s="832" t="s">
        <v>1378</v>
      </c>
      <c r="H206" s="849">
        <v>1</v>
      </c>
      <c r="I206" s="849">
        <v>68.06</v>
      </c>
      <c r="J206" s="832"/>
      <c r="K206" s="832">
        <v>68.06</v>
      </c>
      <c r="L206" s="849"/>
      <c r="M206" s="849"/>
      <c r="N206" s="832"/>
      <c r="O206" s="832"/>
      <c r="P206" s="849"/>
      <c r="Q206" s="849"/>
      <c r="R206" s="837"/>
      <c r="S206" s="850"/>
    </row>
    <row r="207" spans="1:19" ht="14.4" customHeight="1" x14ac:dyDescent="0.3">
      <c r="A207" s="831" t="s">
        <v>1338</v>
      </c>
      <c r="B207" s="832" t="s">
        <v>1339</v>
      </c>
      <c r="C207" s="832" t="s">
        <v>558</v>
      </c>
      <c r="D207" s="832" t="s">
        <v>804</v>
      </c>
      <c r="E207" s="832" t="s">
        <v>1340</v>
      </c>
      <c r="F207" s="832" t="s">
        <v>1379</v>
      </c>
      <c r="G207" s="832" t="s">
        <v>1380</v>
      </c>
      <c r="H207" s="849">
        <v>1</v>
      </c>
      <c r="I207" s="849">
        <v>108562.2</v>
      </c>
      <c r="J207" s="832">
        <v>1</v>
      </c>
      <c r="K207" s="832">
        <v>108562.2</v>
      </c>
      <c r="L207" s="849">
        <v>1</v>
      </c>
      <c r="M207" s="849">
        <v>108562.2</v>
      </c>
      <c r="N207" s="832">
        <v>1</v>
      </c>
      <c r="O207" s="832">
        <v>108562.2</v>
      </c>
      <c r="P207" s="849"/>
      <c r="Q207" s="849"/>
      <c r="R207" s="837"/>
      <c r="S207" s="850"/>
    </row>
    <row r="208" spans="1:19" ht="14.4" customHeight="1" x14ac:dyDescent="0.3">
      <c r="A208" s="831" t="s">
        <v>1338</v>
      </c>
      <c r="B208" s="832" t="s">
        <v>1339</v>
      </c>
      <c r="C208" s="832" t="s">
        <v>558</v>
      </c>
      <c r="D208" s="832" t="s">
        <v>804</v>
      </c>
      <c r="E208" s="832" t="s">
        <v>1340</v>
      </c>
      <c r="F208" s="832" t="s">
        <v>1381</v>
      </c>
      <c r="G208" s="832" t="s">
        <v>1382</v>
      </c>
      <c r="H208" s="849">
        <v>1290</v>
      </c>
      <c r="I208" s="849">
        <v>25619.4</v>
      </c>
      <c r="J208" s="832"/>
      <c r="K208" s="832">
        <v>19.86</v>
      </c>
      <c r="L208" s="849"/>
      <c r="M208" s="849"/>
      <c r="N208" s="832"/>
      <c r="O208" s="832"/>
      <c r="P208" s="849">
        <v>4467</v>
      </c>
      <c r="Q208" s="849">
        <v>85319.7</v>
      </c>
      <c r="R208" s="837"/>
      <c r="S208" s="850">
        <v>19.099999999999998</v>
      </c>
    </row>
    <row r="209" spans="1:19" ht="14.4" customHeight="1" x14ac:dyDescent="0.3">
      <c r="A209" s="831" t="s">
        <v>1338</v>
      </c>
      <c r="B209" s="832" t="s">
        <v>1339</v>
      </c>
      <c r="C209" s="832" t="s">
        <v>558</v>
      </c>
      <c r="D209" s="832" t="s">
        <v>804</v>
      </c>
      <c r="E209" s="832" t="s">
        <v>1340</v>
      </c>
      <c r="F209" s="832" t="s">
        <v>1385</v>
      </c>
      <c r="G209" s="832"/>
      <c r="H209" s="849"/>
      <c r="I209" s="849"/>
      <c r="J209" s="832"/>
      <c r="K209" s="832"/>
      <c r="L209" s="849">
        <v>150</v>
      </c>
      <c r="M209" s="849">
        <v>1281</v>
      </c>
      <c r="N209" s="832">
        <v>1</v>
      </c>
      <c r="O209" s="832">
        <v>8.5399999999999991</v>
      </c>
      <c r="P209" s="849"/>
      <c r="Q209" s="849"/>
      <c r="R209" s="837"/>
      <c r="S209" s="850"/>
    </row>
    <row r="210" spans="1:19" ht="14.4" customHeight="1" x14ac:dyDescent="0.3">
      <c r="A210" s="831" t="s">
        <v>1338</v>
      </c>
      <c r="B210" s="832" t="s">
        <v>1339</v>
      </c>
      <c r="C210" s="832" t="s">
        <v>558</v>
      </c>
      <c r="D210" s="832" t="s">
        <v>804</v>
      </c>
      <c r="E210" s="832" t="s">
        <v>1392</v>
      </c>
      <c r="F210" s="832" t="s">
        <v>1393</v>
      </c>
      <c r="G210" s="832" t="s">
        <v>1394</v>
      </c>
      <c r="H210" s="849">
        <v>30</v>
      </c>
      <c r="I210" s="849">
        <v>1110</v>
      </c>
      <c r="J210" s="832">
        <v>1.2</v>
      </c>
      <c r="K210" s="832">
        <v>37</v>
      </c>
      <c r="L210" s="849">
        <v>25</v>
      </c>
      <c r="M210" s="849">
        <v>925</v>
      </c>
      <c r="N210" s="832">
        <v>1</v>
      </c>
      <c r="O210" s="832">
        <v>37</v>
      </c>
      <c r="P210" s="849">
        <v>33</v>
      </c>
      <c r="Q210" s="849">
        <v>1254</v>
      </c>
      <c r="R210" s="837">
        <v>1.3556756756756756</v>
      </c>
      <c r="S210" s="850">
        <v>38</v>
      </c>
    </row>
    <row r="211" spans="1:19" ht="14.4" customHeight="1" x14ac:dyDescent="0.3">
      <c r="A211" s="831" t="s">
        <v>1338</v>
      </c>
      <c r="B211" s="832" t="s">
        <v>1339</v>
      </c>
      <c r="C211" s="832" t="s">
        <v>558</v>
      </c>
      <c r="D211" s="832" t="s">
        <v>804</v>
      </c>
      <c r="E211" s="832" t="s">
        <v>1392</v>
      </c>
      <c r="F211" s="832" t="s">
        <v>1395</v>
      </c>
      <c r="G211" s="832" t="s">
        <v>1396</v>
      </c>
      <c r="H211" s="849"/>
      <c r="I211" s="849"/>
      <c r="J211" s="832"/>
      <c r="K211" s="832"/>
      <c r="L211" s="849">
        <v>7</v>
      </c>
      <c r="M211" s="849">
        <v>3108</v>
      </c>
      <c r="N211" s="832">
        <v>1</v>
      </c>
      <c r="O211" s="832">
        <v>444</v>
      </c>
      <c r="P211" s="849">
        <v>27</v>
      </c>
      <c r="Q211" s="849">
        <v>12069</v>
      </c>
      <c r="R211" s="837">
        <v>3.8832046332046333</v>
      </c>
      <c r="S211" s="850">
        <v>447</v>
      </c>
    </row>
    <row r="212" spans="1:19" ht="14.4" customHeight="1" x14ac:dyDescent="0.3">
      <c r="A212" s="831" t="s">
        <v>1338</v>
      </c>
      <c r="B212" s="832" t="s">
        <v>1339</v>
      </c>
      <c r="C212" s="832" t="s">
        <v>558</v>
      </c>
      <c r="D212" s="832" t="s">
        <v>804</v>
      </c>
      <c r="E212" s="832" t="s">
        <v>1392</v>
      </c>
      <c r="F212" s="832" t="s">
        <v>1397</v>
      </c>
      <c r="G212" s="832" t="s">
        <v>1398</v>
      </c>
      <c r="H212" s="849">
        <v>90</v>
      </c>
      <c r="I212" s="849">
        <v>15930</v>
      </c>
      <c r="J212" s="832">
        <v>1.0406323490985105</v>
      </c>
      <c r="K212" s="832">
        <v>177</v>
      </c>
      <c r="L212" s="849">
        <v>86</v>
      </c>
      <c r="M212" s="849">
        <v>15308</v>
      </c>
      <c r="N212" s="832">
        <v>1</v>
      </c>
      <c r="O212" s="832">
        <v>178</v>
      </c>
      <c r="P212" s="849">
        <v>161</v>
      </c>
      <c r="Q212" s="849">
        <v>28819</v>
      </c>
      <c r="R212" s="837">
        <v>1.8826103997909589</v>
      </c>
      <c r="S212" s="850">
        <v>179</v>
      </c>
    </row>
    <row r="213" spans="1:19" ht="14.4" customHeight="1" x14ac:dyDescent="0.3">
      <c r="A213" s="831" t="s">
        <v>1338</v>
      </c>
      <c r="B213" s="832" t="s">
        <v>1339</v>
      </c>
      <c r="C213" s="832" t="s">
        <v>558</v>
      </c>
      <c r="D213" s="832" t="s">
        <v>804</v>
      </c>
      <c r="E213" s="832" t="s">
        <v>1392</v>
      </c>
      <c r="F213" s="832" t="s">
        <v>1399</v>
      </c>
      <c r="G213" s="832" t="s">
        <v>1400</v>
      </c>
      <c r="H213" s="849">
        <v>1</v>
      </c>
      <c r="I213" s="849">
        <v>352</v>
      </c>
      <c r="J213" s="832">
        <v>1</v>
      </c>
      <c r="K213" s="832">
        <v>352</v>
      </c>
      <c r="L213" s="849">
        <v>1</v>
      </c>
      <c r="M213" s="849">
        <v>352</v>
      </c>
      <c r="N213" s="832">
        <v>1</v>
      </c>
      <c r="O213" s="832">
        <v>352</v>
      </c>
      <c r="P213" s="849"/>
      <c r="Q213" s="849"/>
      <c r="R213" s="837"/>
      <c r="S213" s="850"/>
    </row>
    <row r="214" spans="1:19" ht="14.4" customHeight="1" x14ac:dyDescent="0.3">
      <c r="A214" s="831" t="s">
        <v>1338</v>
      </c>
      <c r="B214" s="832" t="s">
        <v>1339</v>
      </c>
      <c r="C214" s="832" t="s">
        <v>558</v>
      </c>
      <c r="D214" s="832" t="s">
        <v>804</v>
      </c>
      <c r="E214" s="832" t="s">
        <v>1392</v>
      </c>
      <c r="F214" s="832" t="s">
        <v>1401</v>
      </c>
      <c r="G214" s="832" t="s">
        <v>1402</v>
      </c>
      <c r="H214" s="849">
        <v>5</v>
      </c>
      <c r="I214" s="849">
        <v>1590</v>
      </c>
      <c r="J214" s="832"/>
      <c r="K214" s="832">
        <v>318</v>
      </c>
      <c r="L214" s="849"/>
      <c r="M214" s="849"/>
      <c r="N214" s="832"/>
      <c r="O214" s="832"/>
      <c r="P214" s="849"/>
      <c r="Q214" s="849"/>
      <c r="R214" s="837"/>
      <c r="S214" s="850"/>
    </row>
    <row r="215" spans="1:19" ht="14.4" customHeight="1" x14ac:dyDescent="0.3">
      <c r="A215" s="831" t="s">
        <v>1338</v>
      </c>
      <c r="B215" s="832" t="s">
        <v>1339</v>
      </c>
      <c r="C215" s="832" t="s">
        <v>558</v>
      </c>
      <c r="D215" s="832" t="s">
        <v>804</v>
      </c>
      <c r="E215" s="832" t="s">
        <v>1392</v>
      </c>
      <c r="F215" s="832" t="s">
        <v>1405</v>
      </c>
      <c r="G215" s="832" t="s">
        <v>1406</v>
      </c>
      <c r="H215" s="849"/>
      <c r="I215" s="849"/>
      <c r="J215" s="832"/>
      <c r="K215" s="832"/>
      <c r="L215" s="849">
        <v>4</v>
      </c>
      <c r="M215" s="849">
        <v>8160</v>
      </c>
      <c r="N215" s="832">
        <v>1</v>
      </c>
      <c r="O215" s="832">
        <v>2040</v>
      </c>
      <c r="P215" s="849">
        <v>7</v>
      </c>
      <c r="Q215" s="849">
        <v>14329</v>
      </c>
      <c r="R215" s="837">
        <v>1.7560049019607844</v>
      </c>
      <c r="S215" s="850">
        <v>2047</v>
      </c>
    </row>
    <row r="216" spans="1:19" ht="14.4" customHeight="1" x14ac:dyDescent="0.3">
      <c r="A216" s="831" t="s">
        <v>1338</v>
      </c>
      <c r="B216" s="832" t="s">
        <v>1339</v>
      </c>
      <c r="C216" s="832" t="s">
        <v>558</v>
      </c>
      <c r="D216" s="832" t="s">
        <v>804</v>
      </c>
      <c r="E216" s="832" t="s">
        <v>1392</v>
      </c>
      <c r="F216" s="832" t="s">
        <v>1411</v>
      </c>
      <c r="G216" s="832" t="s">
        <v>1412</v>
      </c>
      <c r="H216" s="849"/>
      <c r="I216" s="849"/>
      <c r="J216" s="832"/>
      <c r="K216" s="832"/>
      <c r="L216" s="849"/>
      <c r="M216" s="849"/>
      <c r="N216" s="832"/>
      <c r="O216" s="832"/>
      <c r="P216" s="849">
        <v>1</v>
      </c>
      <c r="Q216" s="849">
        <v>1357</v>
      </c>
      <c r="R216" s="837"/>
      <c r="S216" s="850">
        <v>1357</v>
      </c>
    </row>
    <row r="217" spans="1:19" ht="14.4" customHeight="1" x14ac:dyDescent="0.3">
      <c r="A217" s="831" t="s">
        <v>1338</v>
      </c>
      <c r="B217" s="832" t="s">
        <v>1339</v>
      </c>
      <c r="C217" s="832" t="s">
        <v>558</v>
      </c>
      <c r="D217" s="832" t="s">
        <v>804</v>
      </c>
      <c r="E217" s="832" t="s">
        <v>1392</v>
      </c>
      <c r="F217" s="832" t="s">
        <v>1413</v>
      </c>
      <c r="G217" s="832" t="s">
        <v>1414</v>
      </c>
      <c r="H217" s="849">
        <v>2</v>
      </c>
      <c r="I217" s="849">
        <v>2862</v>
      </c>
      <c r="J217" s="832">
        <v>0.49965083798882681</v>
      </c>
      <c r="K217" s="832">
        <v>1431</v>
      </c>
      <c r="L217" s="849">
        <v>4</v>
      </c>
      <c r="M217" s="849">
        <v>5728</v>
      </c>
      <c r="N217" s="832">
        <v>1</v>
      </c>
      <c r="O217" s="832">
        <v>1432</v>
      </c>
      <c r="P217" s="849">
        <v>5</v>
      </c>
      <c r="Q217" s="849">
        <v>7185</v>
      </c>
      <c r="R217" s="837">
        <v>1.2543645251396649</v>
      </c>
      <c r="S217" s="850">
        <v>1437</v>
      </c>
    </row>
    <row r="218" spans="1:19" ht="14.4" customHeight="1" x14ac:dyDescent="0.3">
      <c r="A218" s="831" t="s">
        <v>1338</v>
      </c>
      <c r="B218" s="832" t="s">
        <v>1339</v>
      </c>
      <c r="C218" s="832" t="s">
        <v>558</v>
      </c>
      <c r="D218" s="832" t="s">
        <v>804</v>
      </c>
      <c r="E218" s="832" t="s">
        <v>1392</v>
      </c>
      <c r="F218" s="832" t="s">
        <v>1415</v>
      </c>
      <c r="G218" s="832" t="s">
        <v>1416</v>
      </c>
      <c r="H218" s="849">
        <v>4</v>
      </c>
      <c r="I218" s="849">
        <v>7648</v>
      </c>
      <c r="J218" s="832">
        <v>0.26638801811215607</v>
      </c>
      <c r="K218" s="832">
        <v>1912</v>
      </c>
      <c r="L218" s="849">
        <v>15</v>
      </c>
      <c r="M218" s="849">
        <v>28710</v>
      </c>
      <c r="N218" s="832">
        <v>1</v>
      </c>
      <c r="O218" s="832">
        <v>1914</v>
      </c>
      <c r="P218" s="849">
        <v>39</v>
      </c>
      <c r="Q218" s="849">
        <v>74880</v>
      </c>
      <c r="R218" s="837">
        <v>2.6081504702194356</v>
      </c>
      <c r="S218" s="850">
        <v>1920</v>
      </c>
    </row>
    <row r="219" spans="1:19" ht="14.4" customHeight="1" x14ac:dyDescent="0.3">
      <c r="A219" s="831" t="s">
        <v>1338</v>
      </c>
      <c r="B219" s="832" t="s">
        <v>1339</v>
      </c>
      <c r="C219" s="832" t="s">
        <v>558</v>
      </c>
      <c r="D219" s="832" t="s">
        <v>804</v>
      </c>
      <c r="E219" s="832" t="s">
        <v>1392</v>
      </c>
      <c r="F219" s="832" t="s">
        <v>1417</v>
      </c>
      <c r="G219" s="832" t="s">
        <v>1418</v>
      </c>
      <c r="H219" s="849">
        <v>7</v>
      </c>
      <c r="I219" s="849">
        <v>8491</v>
      </c>
      <c r="J219" s="832">
        <v>2.3314113124656783</v>
      </c>
      <c r="K219" s="832">
        <v>1213</v>
      </c>
      <c r="L219" s="849">
        <v>3</v>
      </c>
      <c r="M219" s="849">
        <v>3642</v>
      </c>
      <c r="N219" s="832">
        <v>1</v>
      </c>
      <c r="O219" s="832">
        <v>1214</v>
      </c>
      <c r="P219" s="849">
        <v>6</v>
      </c>
      <c r="Q219" s="849">
        <v>7314</v>
      </c>
      <c r="R219" s="837">
        <v>2.0082372322899507</v>
      </c>
      <c r="S219" s="850">
        <v>1219</v>
      </c>
    </row>
    <row r="220" spans="1:19" ht="14.4" customHeight="1" x14ac:dyDescent="0.3">
      <c r="A220" s="831" t="s">
        <v>1338</v>
      </c>
      <c r="B220" s="832" t="s">
        <v>1339</v>
      </c>
      <c r="C220" s="832" t="s">
        <v>558</v>
      </c>
      <c r="D220" s="832" t="s">
        <v>804</v>
      </c>
      <c r="E220" s="832" t="s">
        <v>1392</v>
      </c>
      <c r="F220" s="832" t="s">
        <v>1421</v>
      </c>
      <c r="G220" s="832" t="s">
        <v>1422</v>
      </c>
      <c r="H220" s="849">
        <v>10</v>
      </c>
      <c r="I220" s="849">
        <v>6820</v>
      </c>
      <c r="J220" s="832">
        <v>0.66666666666666663</v>
      </c>
      <c r="K220" s="832">
        <v>682</v>
      </c>
      <c r="L220" s="849">
        <v>15</v>
      </c>
      <c r="M220" s="849">
        <v>10230</v>
      </c>
      <c r="N220" s="832">
        <v>1</v>
      </c>
      <c r="O220" s="832">
        <v>682</v>
      </c>
      <c r="P220" s="849">
        <v>1</v>
      </c>
      <c r="Q220" s="849">
        <v>685</v>
      </c>
      <c r="R220" s="837">
        <v>6.6959921798631472E-2</v>
      </c>
      <c r="S220" s="850">
        <v>685</v>
      </c>
    </row>
    <row r="221" spans="1:19" ht="14.4" customHeight="1" x14ac:dyDescent="0.3">
      <c r="A221" s="831" t="s">
        <v>1338</v>
      </c>
      <c r="B221" s="832" t="s">
        <v>1339</v>
      </c>
      <c r="C221" s="832" t="s">
        <v>558</v>
      </c>
      <c r="D221" s="832" t="s">
        <v>804</v>
      </c>
      <c r="E221" s="832" t="s">
        <v>1392</v>
      </c>
      <c r="F221" s="832" t="s">
        <v>1423</v>
      </c>
      <c r="G221" s="832" t="s">
        <v>1424</v>
      </c>
      <c r="H221" s="849">
        <v>3</v>
      </c>
      <c r="I221" s="849">
        <v>2151</v>
      </c>
      <c r="J221" s="832">
        <v>0.33333333333333331</v>
      </c>
      <c r="K221" s="832">
        <v>717</v>
      </c>
      <c r="L221" s="849">
        <v>9</v>
      </c>
      <c r="M221" s="849">
        <v>6453</v>
      </c>
      <c r="N221" s="832">
        <v>1</v>
      </c>
      <c r="O221" s="832">
        <v>717</v>
      </c>
      <c r="P221" s="849">
        <v>3</v>
      </c>
      <c r="Q221" s="849">
        <v>2160</v>
      </c>
      <c r="R221" s="837">
        <v>0.33472803347280333</v>
      </c>
      <c r="S221" s="850">
        <v>720</v>
      </c>
    </row>
    <row r="222" spans="1:19" ht="14.4" customHeight="1" x14ac:dyDescent="0.3">
      <c r="A222" s="831" t="s">
        <v>1338</v>
      </c>
      <c r="B222" s="832" t="s">
        <v>1339</v>
      </c>
      <c r="C222" s="832" t="s">
        <v>558</v>
      </c>
      <c r="D222" s="832" t="s">
        <v>804</v>
      </c>
      <c r="E222" s="832" t="s">
        <v>1392</v>
      </c>
      <c r="F222" s="832" t="s">
        <v>1427</v>
      </c>
      <c r="G222" s="832" t="s">
        <v>1428</v>
      </c>
      <c r="H222" s="849">
        <v>248</v>
      </c>
      <c r="I222" s="849">
        <v>452600</v>
      </c>
      <c r="J222" s="832">
        <v>1.5113669756631849</v>
      </c>
      <c r="K222" s="832">
        <v>1825</v>
      </c>
      <c r="L222" s="849">
        <v>164</v>
      </c>
      <c r="M222" s="849">
        <v>299464</v>
      </c>
      <c r="N222" s="832">
        <v>1</v>
      </c>
      <c r="O222" s="832">
        <v>1826</v>
      </c>
      <c r="P222" s="849">
        <v>421</v>
      </c>
      <c r="Q222" s="849">
        <v>770851</v>
      </c>
      <c r="R222" s="837">
        <v>2.5741023962813561</v>
      </c>
      <c r="S222" s="850">
        <v>1831</v>
      </c>
    </row>
    <row r="223" spans="1:19" ht="14.4" customHeight="1" x14ac:dyDescent="0.3">
      <c r="A223" s="831" t="s">
        <v>1338</v>
      </c>
      <c r="B223" s="832" t="s">
        <v>1339</v>
      </c>
      <c r="C223" s="832" t="s">
        <v>558</v>
      </c>
      <c r="D223" s="832" t="s">
        <v>804</v>
      </c>
      <c r="E223" s="832" t="s">
        <v>1392</v>
      </c>
      <c r="F223" s="832" t="s">
        <v>1429</v>
      </c>
      <c r="G223" s="832" t="s">
        <v>1430</v>
      </c>
      <c r="H223" s="849">
        <v>20</v>
      </c>
      <c r="I223" s="849">
        <v>8580</v>
      </c>
      <c r="J223" s="832">
        <v>0.44341085271317832</v>
      </c>
      <c r="K223" s="832">
        <v>429</v>
      </c>
      <c r="L223" s="849">
        <v>45</v>
      </c>
      <c r="M223" s="849">
        <v>19350</v>
      </c>
      <c r="N223" s="832">
        <v>1</v>
      </c>
      <c r="O223" s="832">
        <v>430</v>
      </c>
      <c r="P223" s="849">
        <v>177</v>
      </c>
      <c r="Q223" s="849">
        <v>76287</v>
      </c>
      <c r="R223" s="837">
        <v>3.9424806201550386</v>
      </c>
      <c r="S223" s="850">
        <v>431</v>
      </c>
    </row>
    <row r="224" spans="1:19" ht="14.4" customHeight="1" x14ac:dyDescent="0.3">
      <c r="A224" s="831" t="s">
        <v>1338</v>
      </c>
      <c r="B224" s="832" t="s">
        <v>1339</v>
      </c>
      <c r="C224" s="832" t="s">
        <v>558</v>
      </c>
      <c r="D224" s="832" t="s">
        <v>804</v>
      </c>
      <c r="E224" s="832" t="s">
        <v>1392</v>
      </c>
      <c r="F224" s="832" t="s">
        <v>1431</v>
      </c>
      <c r="G224" s="832" t="s">
        <v>1432</v>
      </c>
      <c r="H224" s="849">
        <v>5</v>
      </c>
      <c r="I224" s="849">
        <v>17600</v>
      </c>
      <c r="J224" s="832">
        <v>0.41643005867878102</v>
      </c>
      <c r="K224" s="832">
        <v>3520</v>
      </c>
      <c r="L224" s="849">
        <v>12</v>
      </c>
      <c r="M224" s="849">
        <v>42264</v>
      </c>
      <c r="N224" s="832">
        <v>1</v>
      </c>
      <c r="O224" s="832">
        <v>3522</v>
      </c>
      <c r="P224" s="849">
        <v>11</v>
      </c>
      <c r="Q224" s="849">
        <v>38863</v>
      </c>
      <c r="R224" s="837">
        <v>0.91952962332008326</v>
      </c>
      <c r="S224" s="850">
        <v>3533</v>
      </c>
    </row>
    <row r="225" spans="1:19" ht="14.4" customHeight="1" x14ac:dyDescent="0.3">
      <c r="A225" s="831" t="s">
        <v>1338</v>
      </c>
      <c r="B225" s="832" t="s">
        <v>1339</v>
      </c>
      <c r="C225" s="832" t="s">
        <v>558</v>
      </c>
      <c r="D225" s="832" t="s">
        <v>804</v>
      </c>
      <c r="E225" s="832" t="s">
        <v>1392</v>
      </c>
      <c r="F225" s="832" t="s">
        <v>1435</v>
      </c>
      <c r="G225" s="832" t="s">
        <v>1436</v>
      </c>
      <c r="H225" s="849">
        <v>99</v>
      </c>
      <c r="I225" s="849">
        <v>3299.99</v>
      </c>
      <c r="J225" s="832">
        <v>1.1379315101086556</v>
      </c>
      <c r="K225" s="832">
        <v>33.333232323232323</v>
      </c>
      <c r="L225" s="849">
        <v>87</v>
      </c>
      <c r="M225" s="849">
        <v>2899.99</v>
      </c>
      <c r="N225" s="832">
        <v>1</v>
      </c>
      <c r="O225" s="832">
        <v>33.333218390804596</v>
      </c>
      <c r="P225" s="849">
        <v>162</v>
      </c>
      <c r="Q225" s="849">
        <v>5400</v>
      </c>
      <c r="R225" s="837">
        <v>1.86207538646685</v>
      </c>
      <c r="S225" s="850">
        <v>33.333333333333336</v>
      </c>
    </row>
    <row r="226" spans="1:19" ht="14.4" customHeight="1" x14ac:dyDescent="0.3">
      <c r="A226" s="831" t="s">
        <v>1338</v>
      </c>
      <c r="B226" s="832" t="s">
        <v>1339</v>
      </c>
      <c r="C226" s="832" t="s">
        <v>558</v>
      </c>
      <c r="D226" s="832" t="s">
        <v>804</v>
      </c>
      <c r="E226" s="832" t="s">
        <v>1392</v>
      </c>
      <c r="F226" s="832" t="s">
        <v>1437</v>
      </c>
      <c r="G226" s="832" t="s">
        <v>1438</v>
      </c>
      <c r="H226" s="849">
        <v>87</v>
      </c>
      <c r="I226" s="849">
        <v>3219</v>
      </c>
      <c r="J226" s="832">
        <v>1.0235294117647058</v>
      </c>
      <c r="K226" s="832">
        <v>37</v>
      </c>
      <c r="L226" s="849">
        <v>85</v>
      </c>
      <c r="M226" s="849">
        <v>3145</v>
      </c>
      <c r="N226" s="832">
        <v>1</v>
      </c>
      <c r="O226" s="832">
        <v>37</v>
      </c>
      <c r="P226" s="849">
        <v>159</v>
      </c>
      <c r="Q226" s="849">
        <v>6042</v>
      </c>
      <c r="R226" s="837">
        <v>1.9211446740858507</v>
      </c>
      <c r="S226" s="850">
        <v>38</v>
      </c>
    </row>
    <row r="227" spans="1:19" ht="14.4" customHeight="1" x14ac:dyDescent="0.3">
      <c r="A227" s="831" t="s">
        <v>1338</v>
      </c>
      <c r="B227" s="832" t="s">
        <v>1339</v>
      </c>
      <c r="C227" s="832" t="s">
        <v>558</v>
      </c>
      <c r="D227" s="832" t="s">
        <v>804</v>
      </c>
      <c r="E227" s="832" t="s">
        <v>1392</v>
      </c>
      <c r="F227" s="832" t="s">
        <v>1439</v>
      </c>
      <c r="G227" s="832" t="s">
        <v>1440</v>
      </c>
      <c r="H227" s="849">
        <v>8</v>
      </c>
      <c r="I227" s="849">
        <v>4880</v>
      </c>
      <c r="J227" s="832">
        <v>0.46981804178299796</v>
      </c>
      <c r="K227" s="832">
        <v>610</v>
      </c>
      <c r="L227" s="849">
        <v>17</v>
      </c>
      <c r="M227" s="849">
        <v>10387</v>
      </c>
      <c r="N227" s="832">
        <v>1</v>
      </c>
      <c r="O227" s="832">
        <v>611</v>
      </c>
      <c r="P227" s="849">
        <v>70</v>
      </c>
      <c r="Q227" s="849">
        <v>42980</v>
      </c>
      <c r="R227" s="837">
        <v>4.137864638490421</v>
      </c>
      <c r="S227" s="850">
        <v>614</v>
      </c>
    </row>
    <row r="228" spans="1:19" ht="14.4" customHeight="1" x14ac:dyDescent="0.3">
      <c r="A228" s="831" t="s">
        <v>1338</v>
      </c>
      <c r="B228" s="832" t="s">
        <v>1339</v>
      </c>
      <c r="C228" s="832" t="s">
        <v>558</v>
      </c>
      <c r="D228" s="832" t="s">
        <v>804</v>
      </c>
      <c r="E228" s="832" t="s">
        <v>1392</v>
      </c>
      <c r="F228" s="832" t="s">
        <v>1441</v>
      </c>
      <c r="G228" s="832" t="s">
        <v>1442</v>
      </c>
      <c r="H228" s="849">
        <v>10</v>
      </c>
      <c r="I228" s="849">
        <v>4370</v>
      </c>
      <c r="J228" s="832">
        <v>3.3257229832572297</v>
      </c>
      <c r="K228" s="832">
        <v>437</v>
      </c>
      <c r="L228" s="849">
        <v>3</v>
      </c>
      <c r="M228" s="849">
        <v>1314</v>
      </c>
      <c r="N228" s="832">
        <v>1</v>
      </c>
      <c r="O228" s="832">
        <v>438</v>
      </c>
      <c r="P228" s="849">
        <v>4</v>
      </c>
      <c r="Q228" s="849">
        <v>1752</v>
      </c>
      <c r="R228" s="837">
        <v>1.3333333333333333</v>
      </c>
      <c r="S228" s="850">
        <v>438</v>
      </c>
    </row>
    <row r="229" spans="1:19" ht="14.4" customHeight="1" x14ac:dyDescent="0.3">
      <c r="A229" s="831" t="s">
        <v>1338</v>
      </c>
      <c r="B229" s="832" t="s">
        <v>1339</v>
      </c>
      <c r="C229" s="832" t="s">
        <v>558</v>
      </c>
      <c r="D229" s="832" t="s">
        <v>804</v>
      </c>
      <c r="E229" s="832" t="s">
        <v>1392</v>
      </c>
      <c r="F229" s="832" t="s">
        <v>1443</v>
      </c>
      <c r="G229" s="832" t="s">
        <v>1444</v>
      </c>
      <c r="H229" s="849">
        <v>114</v>
      </c>
      <c r="I229" s="849">
        <v>152988</v>
      </c>
      <c r="J229" s="832">
        <v>2.4237258598564662</v>
      </c>
      <c r="K229" s="832">
        <v>1342</v>
      </c>
      <c r="L229" s="849">
        <v>47</v>
      </c>
      <c r="M229" s="849">
        <v>63121</v>
      </c>
      <c r="N229" s="832">
        <v>1</v>
      </c>
      <c r="O229" s="832">
        <v>1343</v>
      </c>
      <c r="P229" s="849">
        <v>70</v>
      </c>
      <c r="Q229" s="849">
        <v>94290</v>
      </c>
      <c r="R229" s="837">
        <v>1.4937976267803108</v>
      </c>
      <c r="S229" s="850">
        <v>1347</v>
      </c>
    </row>
    <row r="230" spans="1:19" ht="14.4" customHeight="1" x14ac:dyDescent="0.3">
      <c r="A230" s="831" t="s">
        <v>1338</v>
      </c>
      <c r="B230" s="832" t="s">
        <v>1339</v>
      </c>
      <c r="C230" s="832" t="s">
        <v>558</v>
      </c>
      <c r="D230" s="832" t="s">
        <v>804</v>
      </c>
      <c r="E230" s="832" t="s">
        <v>1392</v>
      </c>
      <c r="F230" s="832" t="s">
        <v>1445</v>
      </c>
      <c r="G230" s="832" t="s">
        <v>1446</v>
      </c>
      <c r="H230" s="849">
        <v>14</v>
      </c>
      <c r="I230" s="849">
        <v>7126</v>
      </c>
      <c r="J230" s="832">
        <v>0.73539731682146547</v>
      </c>
      <c r="K230" s="832">
        <v>509</v>
      </c>
      <c r="L230" s="849">
        <v>19</v>
      </c>
      <c r="M230" s="849">
        <v>9690</v>
      </c>
      <c r="N230" s="832">
        <v>1</v>
      </c>
      <c r="O230" s="832">
        <v>510</v>
      </c>
      <c r="P230" s="849">
        <v>8</v>
      </c>
      <c r="Q230" s="849">
        <v>4096</v>
      </c>
      <c r="R230" s="837">
        <v>0.42270381836945303</v>
      </c>
      <c r="S230" s="850">
        <v>512</v>
      </c>
    </row>
    <row r="231" spans="1:19" ht="14.4" customHeight="1" x14ac:dyDescent="0.3">
      <c r="A231" s="831" t="s">
        <v>1338</v>
      </c>
      <c r="B231" s="832" t="s">
        <v>1339</v>
      </c>
      <c r="C231" s="832" t="s">
        <v>558</v>
      </c>
      <c r="D231" s="832" t="s">
        <v>804</v>
      </c>
      <c r="E231" s="832" t="s">
        <v>1392</v>
      </c>
      <c r="F231" s="832" t="s">
        <v>1447</v>
      </c>
      <c r="G231" s="832" t="s">
        <v>1448</v>
      </c>
      <c r="H231" s="849">
        <v>4</v>
      </c>
      <c r="I231" s="849">
        <v>9320</v>
      </c>
      <c r="J231" s="832">
        <v>3.9948564080582942</v>
      </c>
      <c r="K231" s="832">
        <v>2330</v>
      </c>
      <c r="L231" s="849">
        <v>1</v>
      </c>
      <c r="M231" s="849">
        <v>2333</v>
      </c>
      <c r="N231" s="832">
        <v>1</v>
      </c>
      <c r="O231" s="832">
        <v>2333</v>
      </c>
      <c r="P231" s="849">
        <v>2</v>
      </c>
      <c r="Q231" s="849">
        <v>4684</v>
      </c>
      <c r="R231" s="837">
        <v>2.0077153879125591</v>
      </c>
      <c r="S231" s="850">
        <v>2342</v>
      </c>
    </row>
    <row r="232" spans="1:19" ht="14.4" customHeight="1" x14ac:dyDescent="0.3">
      <c r="A232" s="831" t="s">
        <v>1338</v>
      </c>
      <c r="B232" s="832" t="s">
        <v>1339</v>
      </c>
      <c r="C232" s="832" t="s">
        <v>558</v>
      </c>
      <c r="D232" s="832" t="s">
        <v>804</v>
      </c>
      <c r="E232" s="832" t="s">
        <v>1392</v>
      </c>
      <c r="F232" s="832" t="s">
        <v>1449</v>
      </c>
      <c r="G232" s="832" t="s">
        <v>1450</v>
      </c>
      <c r="H232" s="849">
        <v>2</v>
      </c>
      <c r="I232" s="849">
        <v>5292</v>
      </c>
      <c r="J232" s="832">
        <v>1.9977349943374858</v>
      </c>
      <c r="K232" s="832">
        <v>2646</v>
      </c>
      <c r="L232" s="849">
        <v>1</v>
      </c>
      <c r="M232" s="849">
        <v>2649</v>
      </c>
      <c r="N232" s="832">
        <v>1</v>
      </c>
      <c r="O232" s="832">
        <v>2649</v>
      </c>
      <c r="P232" s="849">
        <v>8</v>
      </c>
      <c r="Q232" s="849">
        <v>21264</v>
      </c>
      <c r="R232" s="837">
        <v>8.0271800679501695</v>
      </c>
      <c r="S232" s="850">
        <v>2658</v>
      </c>
    </row>
    <row r="233" spans="1:19" ht="14.4" customHeight="1" x14ac:dyDescent="0.3">
      <c r="A233" s="831" t="s">
        <v>1338</v>
      </c>
      <c r="B233" s="832" t="s">
        <v>1339</v>
      </c>
      <c r="C233" s="832" t="s">
        <v>558</v>
      </c>
      <c r="D233" s="832" t="s">
        <v>804</v>
      </c>
      <c r="E233" s="832" t="s">
        <v>1392</v>
      </c>
      <c r="F233" s="832" t="s">
        <v>1451</v>
      </c>
      <c r="G233" s="832" t="s">
        <v>1452</v>
      </c>
      <c r="H233" s="849">
        <v>9</v>
      </c>
      <c r="I233" s="849">
        <v>3195</v>
      </c>
      <c r="J233" s="832"/>
      <c r="K233" s="832">
        <v>355</v>
      </c>
      <c r="L233" s="849"/>
      <c r="M233" s="849"/>
      <c r="N233" s="832"/>
      <c r="O233" s="832"/>
      <c r="P233" s="849"/>
      <c r="Q233" s="849"/>
      <c r="R233" s="837"/>
      <c r="S233" s="850"/>
    </row>
    <row r="234" spans="1:19" ht="14.4" customHeight="1" x14ac:dyDescent="0.3">
      <c r="A234" s="831" t="s">
        <v>1338</v>
      </c>
      <c r="B234" s="832" t="s">
        <v>1339</v>
      </c>
      <c r="C234" s="832" t="s">
        <v>558</v>
      </c>
      <c r="D234" s="832" t="s">
        <v>804</v>
      </c>
      <c r="E234" s="832" t="s">
        <v>1392</v>
      </c>
      <c r="F234" s="832" t="s">
        <v>1453</v>
      </c>
      <c r="G234" s="832" t="s">
        <v>1454</v>
      </c>
      <c r="H234" s="849"/>
      <c r="I234" s="849"/>
      <c r="J234" s="832"/>
      <c r="K234" s="832"/>
      <c r="L234" s="849"/>
      <c r="M234" s="849"/>
      <c r="N234" s="832"/>
      <c r="O234" s="832"/>
      <c r="P234" s="849">
        <v>1</v>
      </c>
      <c r="Q234" s="849">
        <v>196</v>
      </c>
      <c r="R234" s="837"/>
      <c r="S234" s="850">
        <v>196</v>
      </c>
    </row>
    <row r="235" spans="1:19" ht="14.4" customHeight="1" x14ac:dyDescent="0.3">
      <c r="A235" s="831" t="s">
        <v>1338</v>
      </c>
      <c r="B235" s="832" t="s">
        <v>1339</v>
      </c>
      <c r="C235" s="832" t="s">
        <v>558</v>
      </c>
      <c r="D235" s="832" t="s">
        <v>804</v>
      </c>
      <c r="E235" s="832" t="s">
        <v>1392</v>
      </c>
      <c r="F235" s="832" t="s">
        <v>1455</v>
      </c>
      <c r="G235" s="832" t="s">
        <v>1456</v>
      </c>
      <c r="H235" s="849">
        <v>3</v>
      </c>
      <c r="I235" s="849">
        <v>3108</v>
      </c>
      <c r="J235" s="832"/>
      <c r="K235" s="832">
        <v>1036</v>
      </c>
      <c r="L235" s="849"/>
      <c r="M235" s="849"/>
      <c r="N235" s="832"/>
      <c r="O235" s="832"/>
      <c r="P235" s="849"/>
      <c r="Q235" s="849"/>
      <c r="R235" s="837"/>
      <c r="S235" s="850"/>
    </row>
    <row r="236" spans="1:19" ht="14.4" customHeight="1" x14ac:dyDescent="0.3">
      <c r="A236" s="831" t="s">
        <v>1338</v>
      </c>
      <c r="B236" s="832" t="s">
        <v>1339</v>
      </c>
      <c r="C236" s="832" t="s">
        <v>558</v>
      </c>
      <c r="D236" s="832" t="s">
        <v>804</v>
      </c>
      <c r="E236" s="832" t="s">
        <v>1392</v>
      </c>
      <c r="F236" s="832" t="s">
        <v>1457</v>
      </c>
      <c r="G236" s="832" t="s">
        <v>1458</v>
      </c>
      <c r="H236" s="849"/>
      <c r="I236" s="849"/>
      <c r="J236" s="832"/>
      <c r="K236" s="832"/>
      <c r="L236" s="849">
        <v>1</v>
      </c>
      <c r="M236" s="849">
        <v>526</v>
      </c>
      <c r="N236" s="832">
        <v>1</v>
      </c>
      <c r="O236" s="832">
        <v>526</v>
      </c>
      <c r="P236" s="849">
        <v>3</v>
      </c>
      <c r="Q236" s="849">
        <v>1581</v>
      </c>
      <c r="R236" s="837">
        <v>3.0057034220532319</v>
      </c>
      <c r="S236" s="850">
        <v>527</v>
      </c>
    </row>
    <row r="237" spans="1:19" ht="14.4" customHeight="1" x14ac:dyDescent="0.3">
      <c r="A237" s="831" t="s">
        <v>1338</v>
      </c>
      <c r="B237" s="832" t="s">
        <v>1339</v>
      </c>
      <c r="C237" s="832" t="s">
        <v>558</v>
      </c>
      <c r="D237" s="832" t="s">
        <v>804</v>
      </c>
      <c r="E237" s="832" t="s">
        <v>1392</v>
      </c>
      <c r="F237" s="832" t="s">
        <v>1463</v>
      </c>
      <c r="G237" s="832" t="s">
        <v>1464</v>
      </c>
      <c r="H237" s="849"/>
      <c r="I237" s="849"/>
      <c r="J237" s="832"/>
      <c r="K237" s="832"/>
      <c r="L237" s="849">
        <v>1</v>
      </c>
      <c r="M237" s="849">
        <v>1693</v>
      </c>
      <c r="N237" s="832">
        <v>1</v>
      </c>
      <c r="O237" s="832">
        <v>1693</v>
      </c>
      <c r="P237" s="849"/>
      <c r="Q237" s="849"/>
      <c r="R237" s="837"/>
      <c r="S237" s="850"/>
    </row>
    <row r="238" spans="1:19" ht="14.4" customHeight="1" x14ac:dyDescent="0.3">
      <c r="A238" s="831" t="s">
        <v>1338</v>
      </c>
      <c r="B238" s="832" t="s">
        <v>1339</v>
      </c>
      <c r="C238" s="832" t="s">
        <v>558</v>
      </c>
      <c r="D238" s="832" t="s">
        <v>804</v>
      </c>
      <c r="E238" s="832" t="s">
        <v>1392</v>
      </c>
      <c r="F238" s="832" t="s">
        <v>1465</v>
      </c>
      <c r="G238" s="832" t="s">
        <v>1466</v>
      </c>
      <c r="H238" s="849">
        <v>4</v>
      </c>
      <c r="I238" s="849">
        <v>2876</v>
      </c>
      <c r="J238" s="832">
        <v>4</v>
      </c>
      <c r="K238" s="832">
        <v>719</v>
      </c>
      <c r="L238" s="849">
        <v>1</v>
      </c>
      <c r="M238" s="849">
        <v>719</v>
      </c>
      <c r="N238" s="832">
        <v>1</v>
      </c>
      <c r="O238" s="832">
        <v>719</v>
      </c>
      <c r="P238" s="849">
        <v>2</v>
      </c>
      <c r="Q238" s="849">
        <v>1444</v>
      </c>
      <c r="R238" s="837">
        <v>2.0083449235048678</v>
      </c>
      <c r="S238" s="850">
        <v>722</v>
      </c>
    </row>
    <row r="239" spans="1:19" ht="14.4" customHeight="1" x14ac:dyDescent="0.3">
      <c r="A239" s="831" t="s">
        <v>1338</v>
      </c>
      <c r="B239" s="832" t="s">
        <v>1339</v>
      </c>
      <c r="C239" s="832" t="s">
        <v>558</v>
      </c>
      <c r="D239" s="832" t="s">
        <v>805</v>
      </c>
      <c r="E239" s="832" t="s">
        <v>1340</v>
      </c>
      <c r="F239" s="832" t="s">
        <v>1341</v>
      </c>
      <c r="G239" s="832" t="s">
        <v>1342</v>
      </c>
      <c r="H239" s="849"/>
      <c r="I239" s="849"/>
      <c r="J239" s="832"/>
      <c r="K239" s="832"/>
      <c r="L239" s="849">
        <v>173</v>
      </c>
      <c r="M239" s="849">
        <v>4013.6</v>
      </c>
      <c r="N239" s="832">
        <v>1</v>
      </c>
      <c r="O239" s="832">
        <v>23.2</v>
      </c>
      <c r="P239" s="849"/>
      <c r="Q239" s="849"/>
      <c r="R239" s="837"/>
      <c r="S239" s="850"/>
    </row>
    <row r="240" spans="1:19" ht="14.4" customHeight="1" x14ac:dyDescent="0.3">
      <c r="A240" s="831" t="s">
        <v>1338</v>
      </c>
      <c r="B240" s="832" t="s">
        <v>1339</v>
      </c>
      <c r="C240" s="832" t="s">
        <v>558</v>
      </c>
      <c r="D240" s="832" t="s">
        <v>805</v>
      </c>
      <c r="E240" s="832" t="s">
        <v>1340</v>
      </c>
      <c r="F240" s="832" t="s">
        <v>1343</v>
      </c>
      <c r="G240" s="832" t="s">
        <v>1344</v>
      </c>
      <c r="H240" s="849">
        <v>180</v>
      </c>
      <c r="I240" s="849">
        <v>466.2</v>
      </c>
      <c r="J240" s="832">
        <v>0.52681537731371619</v>
      </c>
      <c r="K240" s="832">
        <v>2.59</v>
      </c>
      <c r="L240" s="849">
        <v>343</v>
      </c>
      <c r="M240" s="849">
        <v>884.94</v>
      </c>
      <c r="N240" s="832">
        <v>1</v>
      </c>
      <c r="O240" s="832">
        <v>2.58</v>
      </c>
      <c r="P240" s="849">
        <v>1330</v>
      </c>
      <c r="Q240" s="849">
        <v>3537.8</v>
      </c>
      <c r="R240" s="837">
        <v>3.9977851605758583</v>
      </c>
      <c r="S240" s="850">
        <v>2.66</v>
      </c>
    </row>
    <row r="241" spans="1:19" ht="14.4" customHeight="1" x14ac:dyDescent="0.3">
      <c r="A241" s="831" t="s">
        <v>1338</v>
      </c>
      <c r="B241" s="832" t="s">
        <v>1339</v>
      </c>
      <c r="C241" s="832" t="s">
        <v>558</v>
      </c>
      <c r="D241" s="832" t="s">
        <v>805</v>
      </c>
      <c r="E241" s="832" t="s">
        <v>1340</v>
      </c>
      <c r="F241" s="832" t="s">
        <v>1345</v>
      </c>
      <c r="G241" s="832" t="s">
        <v>1346</v>
      </c>
      <c r="H241" s="849"/>
      <c r="I241" s="849"/>
      <c r="J241" s="832"/>
      <c r="K241" s="832"/>
      <c r="L241" s="849"/>
      <c r="M241" s="849"/>
      <c r="N241" s="832"/>
      <c r="O241" s="832"/>
      <c r="P241" s="849">
        <v>4539</v>
      </c>
      <c r="Q241" s="849">
        <v>33361.65</v>
      </c>
      <c r="R241" s="837"/>
      <c r="S241" s="850">
        <v>7.3500000000000005</v>
      </c>
    </row>
    <row r="242" spans="1:19" ht="14.4" customHeight="1" x14ac:dyDescent="0.3">
      <c r="A242" s="831" t="s">
        <v>1338</v>
      </c>
      <c r="B242" s="832" t="s">
        <v>1339</v>
      </c>
      <c r="C242" s="832" t="s">
        <v>558</v>
      </c>
      <c r="D242" s="832" t="s">
        <v>805</v>
      </c>
      <c r="E242" s="832" t="s">
        <v>1340</v>
      </c>
      <c r="F242" s="832" t="s">
        <v>1347</v>
      </c>
      <c r="G242" s="832" t="s">
        <v>1348</v>
      </c>
      <c r="H242" s="849"/>
      <c r="I242" s="849"/>
      <c r="J242" s="832"/>
      <c r="K242" s="832"/>
      <c r="L242" s="849"/>
      <c r="M242" s="849"/>
      <c r="N242" s="832"/>
      <c r="O242" s="832"/>
      <c r="P242" s="849">
        <v>0</v>
      </c>
      <c r="Q242" s="849">
        <v>0</v>
      </c>
      <c r="R242" s="837"/>
      <c r="S242" s="850"/>
    </row>
    <row r="243" spans="1:19" ht="14.4" customHeight="1" x14ac:dyDescent="0.3">
      <c r="A243" s="831" t="s">
        <v>1338</v>
      </c>
      <c r="B243" s="832" t="s">
        <v>1339</v>
      </c>
      <c r="C243" s="832" t="s">
        <v>558</v>
      </c>
      <c r="D243" s="832" t="s">
        <v>805</v>
      </c>
      <c r="E243" s="832" t="s">
        <v>1340</v>
      </c>
      <c r="F243" s="832" t="s">
        <v>1349</v>
      </c>
      <c r="G243" s="832" t="s">
        <v>1350</v>
      </c>
      <c r="H243" s="849"/>
      <c r="I243" s="849"/>
      <c r="J243" s="832"/>
      <c r="K243" s="832"/>
      <c r="L243" s="849"/>
      <c r="M243" s="849"/>
      <c r="N243" s="832"/>
      <c r="O243" s="832"/>
      <c r="P243" s="849">
        <v>5478</v>
      </c>
      <c r="Q243" s="849">
        <v>29416.86</v>
      </c>
      <c r="R243" s="837"/>
      <c r="S243" s="850">
        <v>5.37</v>
      </c>
    </row>
    <row r="244" spans="1:19" ht="14.4" customHeight="1" x14ac:dyDescent="0.3">
      <c r="A244" s="831" t="s">
        <v>1338</v>
      </c>
      <c r="B244" s="832" t="s">
        <v>1339</v>
      </c>
      <c r="C244" s="832" t="s">
        <v>558</v>
      </c>
      <c r="D244" s="832" t="s">
        <v>805</v>
      </c>
      <c r="E244" s="832" t="s">
        <v>1340</v>
      </c>
      <c r="F244" s="832" t="s">
        <v>1351</v>
      </c>
      <c r="G244" s="832" t="s">
        <v>1352</v>
      </c>
      <c r="H244" s="849">
        <v>140</v>
      </c>
      <c r="I244" s="849">
        <v>1279.5999999999999</v>
      </c>
      <c r="J244" s="832"/>
      <c r="K244" s="832">
        <v>9.1399999999999988</v>
      </c>
      <c r="L244" s="849"/>
      <c r="M244" s="849"/>
      <c r="N244" s="832"/>
      <c r="O244" s="832"/>
      <c r="P244" s="849">
        <v>436</v>
      </c>
      <c r="Q244" s="849">
        <v>4080.96</v>
      </c>
      <c r="R244" s="837"/>
      <c r="S244" s="850">
        <v>9.36</v>
      </c>
    </row>
    <row r="245" spans="1:19" ht="14.4" customHeight="1" x14ac:dyDescent="0.3">
      <c r="A245" s="831" t="s">
        <v>1338</v>
      </c>
      <c r="B245" s="832" t="s">
        <v>1339</v>
      </c>
      <c r="C245" s="832" t="s">
        <v>558</v>
      </c>
      <c r="D245" s="832" t="s">
        <v>805</v>
      </c>
      <c r="E245" s="832" t="s">
        <v>1340</v>
      </c>
      <c r="F245" s="832" t="s">
        <v>1353</v>
      </c>
      <c r="G245" s="832" t="s">
        <v>1354</v>
      </c>
      <c r="H245" s="849"/>
      <c r="I245" s="849"/>
      <c r="J245" s="832"/>
      <c r="K245" s="832"/>
      <c r="L245" s="849">
        <v>150</v>
      </c>
      <c r="M245" s="849">
        <v>1377</v>
      </c>
      <c r="N245" s="832">
        <v>1</v>
      </c>
      <c r="O245" s="832">
        <v>9.18</v>
      </c>
      <c r="P245" s="849">
        <v>1012</v>
      </c>
      <c r="Q245" s="849">
        <v>9512.7999999999993</v>
      </c>
      <c r="R245" s="837">
        <v>6.9083514887436452</v>
      </c>
      <c r="S245" s="850">
        <v>9.3999999999999986</v>
      </c>
    </row>
    <row r="246" spans="1:19" ht="14.4" customHeight="1" x14ac:dyDescent="0.3">
      <c r="A246" s="831" t="s">
        <v>1338</v>
      </c>
      <c r="B246" s="832" t="s">
        <v>1339</v>
      </c>
      <c r="C246" s="832" t="s">
        <v>558</v>
      </c>
      <c r="D246" s="832" t="s">
        <v>805</v>
      </c>
      <c r="E246" s="832" t="s">
        <v>1340</v>
      </c>
      <c r="F246" s="832" t="s">
        <v>1355</v>
      </c>
      <c r="G246" s="832" t="s">
        <v>1356</v>
      </c>
      <c r="H246" s="849"/>
      <c r="I246" s="849"/>
      <c r="J246" s="832"/>
      <c r="K246" s="832"/>
      <c r="L246" s="849"/>
      <c r="M246" s="849"/>
      <c r="N246" s="832"/>
      <c r="O246" s="832"/>
      <c r="P246" s="849">
        <v>637</v>
      </c>
      <c r="Q246" s="849">
        <v>6561.1</v>
      </c>
      <c r="R246" s="837"/>
      <c r="S246" s="850">
        <v>10.3</v>
      </c>
    </row>
    <row r="247" spans="1:19" ht="14.4" customHeight="1" x14ac:dyDescent="0.3">
      <c r="A247" s="831" t="s">
        <v>1338</v>
      </c>
      <c r="B247" s="832" t="s">
        <v>1339</v>
      </c>
      <c r="C247" s="832" t="s">
        <v>558</v>
      </c>
      <c r="D247" s="832" t="s">
        <v>805</v>
      </c>
      <c r="E247" s="832" t="s">
        <v>1340</v>
      </c>
      <c r="F247" s="832" t="s">
        <v>1359</v>
      </c>
      <c r="G247" s="832" t="s">
        <v>1360</v>
      </c>
      <c r="H247" s="849"/>
      <c r="I247" s="849"/>
      <c r="J247" s="832"/>
      <c r="K247" s="832"/>
      <c r="L247" s="849">
        <v>3</v>
      </c>
      <c r="M247" s="849">
        <v>135.87</v>
      </c>
      <c r="N247" s="832">
        <v>1</v>
      </c>
      <c r="O247" s="832">
        <v>45.29</v>
      </c>
      <c r="P247" s="849"/>
      <c r="Q247" s="849"/>
      <c r="R247" s="837"/>
      <c r="S247" s="850"/>
    </row>
    <row r="248" spans="1:19" ht="14.4" customHeight="1" x14ac:dyDescent="0.3">
      <c r="A248" s="831" t="s">
        <v>1338</v>
      </c>
      <c r="B248" s="832" t="s">
        <v>1339</v>
      </c>
      <c r="C248" s="832" t="s">
        <v>558</v>
      </c>
      <c r="D248" s="832" t="s">
        <v>805</v>
      </c>
      <c r="E248" s="832" t="s">
        <v>1340</v>
      </c>
      <c r="F248" s="832" t="s">
        <v>1361</v>
      </c>
      <c r="G248" s="832" t="s">
        <v>1362</v>
      </c>
      <c r="H248" s="849"/>
      <c r="I248" s="849"/>
      <c r="J248" s="832"/>
      <c r="K248" s="832"/>
      <c r="L248" s="849"/>
      <c r="M248" s="849"/>
      <c r="N248" s="832"/>
      <c r="O248" s="832"/>
      <c r="P248" s="849">
        <v>1260</v>
      </c>
      <c r="Q248" s="849">
        <v>25263</v>
      </c>
      <c r="R248" s="837"/>
      <c r="S248" s="850">
        <v>20.05</v>
      </c>
    </row>
    <row r="249" spans="1:19" ht="14.4" customHeight="1" x14ac:dyDescent="0.3">
      <c r="A249" s="831" t="s">
        <v>1338</v>
      </c>
      <c r="B249" s="832" t="s">
        <v>1339</v>
      </c>
      <c r="C249" s="832" t="s">
        <v>558</v>
      </c>
      <c r="D249" s="832" t="s">
        <v>805</v>
      </c>
      <c r="E249" s="832" t="s">
        <v>1340</v>
      </c>
      <c r="F249" s="832" t="s">
        <v>1363</v>
      </c>
      <c r="G249" s="832" t="s">
        <v>1364</v>
      </c>
      <c r="H249" s="849"/>
      <c r="I249" s="849"/>
      <c r="J249" s="832"/>
      <c r="K249" s="832"/>
      <c r="L249" s="849"/>
      <c r="M249" s="849"/>
      <c r="N249" s="832"/>
      <c r="O249" s="832"/>
      <c r="P249" s="849">
        <v>11.28</v>
      </c>
      <c r="Q249" s="849">
        <v>18382.870000000003</v>
      </c>
      <c r="R249" s="837"/>
      <c r="S249" s="850">
        <v>1629.687056737589</v>
      </c>
    </row>
    <row r="250" spans="1:19" ht="14.4" customHeight="1" x14ac:dyDescent="0.3">
      <c r="A250" s="831" t="s">
        <v>1338</v>
      </c>
      <c r="B250" s="832" t="s">
        <v>1339</v>
      </c>
      <c r="C250" s="832" t="s">
        <v>558</v>
      </c>
      <c r="D250" s="832" t="s">
        <v>805</v>
      </c>
      <c r="E250" s="832" t="s">
        <v>1340</v>
      </c>
      <c r="F250" s="832" t="s">
        <v>1365</v>
      </c>
      <c r="G250" s="832" t="s">
        <v>1366</v>
      </c>
      <c r="H250" s="849"/>
      <c r="I250" s="849"/>
      <c r="J250" s="832"/>
      <c r="K250" s="832"/>
      <c r="L250" s="849"/>
      <c r="M250" s="849"/>
      <c r="N250" s="832"/>
      <c r="O250" s="832"/>
      <c r="P250" s="849">
        <v>22</v>
      </c>
      <c r="Q250" s="849">
        <v>39991.380000000012</v>
      </c>
      <c r="R250" s="837"/>
      <c r="S250" s="850">
        <v>1817.7900000000006</v>
      </c>
    </row>
    <row r="251" spans="1:19" ht="14.4" customHeight="1" x14ac:dyDescent="0.3">
      <c r="A251" s="831" t="s">
        <v>1338</v>
      </c>
      <c r="B251" s="832" t="s">
        <v>1339</v>
      </c>
      <c r="C251" s="832" t="s">
        <v>558</v>
      </c>
      <c r="D251" s="832" t="s">
        <v>805</v>
      </c>
      <c r="E251" s="832" t="s">
        <v>1340</v>
      </c>
      <c r="F251" s="832" t="s">
        <v>1369</v>
      </c>
      <c r="G251" s="832" t="s">
        <v>1370</v>
      </c>
      <c r="H251" s="849"/>
      <c r="I251" s="849"/>
      <c r="J251" s="832"/>
      <c r="K251" s="832"/>
      <c r="L251" s="849">
        <v>660</v>
      </c>
      <c r="M251" s="849">
        <v>2475</v>
      </c>
      <c r="N251" s="832">
        <v>1</v>
      </c>
      <c r="O251" s="832">
        <v>3.75</v>
      </c>
      <c r="P251" s="849">
        <v>35243</v>
      </c>
      <c r="Q251" s="849">
        <v>136037.98000000001</v>
      </c>
      <c r="R251" s="837">
        <v>54.964840404040409</v>
      </c>
      <c r="S251" s="850">
        <v>3.8600000000000003</v>
      </c>
    </row>
    <row r="252" spans="1:19" ht="14.4" customHeight="1" x14ac:dyDescent="0.3">
      <c r="A252" s="831" t="s">
        <v>1338</v>
      </c>
      <c r="B252" s="832" t="s">
        <v>1339</v>
      </c>
      <c r="C252" s="832" t="s">
        <v>558</v>
      </c>
      <c r="D252" s="832" t="s">
        <v>805</v>
      </c>
      <c r="E252" s="832" t="s">
        <v>1340</v>
      </c>
      <c r="F252" s="832" t="s">
        <v>1375</v>
      </c>
      <c r="G252" s="832" t="s">
        <v>1376</v>
      </c>
      <c r="H252" s="849">
        <v>450</v>
      </c>
      <c r="I252" s="849">
        <v>9099</v>
      </c>
      <c r="J252" s="832"/>
      <c r="K252" s="832">
        <v>20.22</v>
      </c>
      <c r="L252" s="849"/>
      <c r="M252" s="849"/>
      <c r="N252" s="832"/>
      <c r="O252" s="832"/>
      <c r="P252" s="849">
        <v>3770</v>
      </c>
      <c r="Q252" s="849">
        <v>76719.5</v>
      </c>
      <c r="R252" s="837"/>
      <c r="S252" s="850">
        <v>20.350000000000001</v>
      </c>
    </row>
    <row r="253" spans="1:19" ht="14.4" customHeight="1" x14ac:dyDescent="0.3">
      <c r="A253" s="831" t="s">
        <v>1338</v>
      </c>
      <c r="B253" s="832" t="s">
        <v>1339</v>
      </c>
      <c r="C253" s="832" t="s">
        <v>558</v>
      </c>
      <c r="D253" s="832" t="s">
        <v>805</v>
      </c>
      <c r="E253" s="832" t="s">
        <v>1340</v>
      </c>
      <c r="F253" s="832" t="s">
        <v>1381</v>
      </c>
      <c r="G253" s="832" t="s">
        <v>1382</v>
      </c>
      <c r="H253" s="849"/>
      <c r="I253" s="849"/>
      <c r="J253" s="832"/>
      <c r="K253" s="832"/>
      <c r="L253" s="849"/>
      <c r="M253" s="849"/>
      <c r="N253" s="832"/>
      <c r="O253" s="832"/>
      <c r="P253" s="849">
        <v>5338</v>
      </c>
      <c r="Q253" s="849">
        <v>101955.8</v>
      </c>
      <c r="R253" s="837"/>
      <c r="S253" s="850">
        <v>19.100000000000001</v>
      </c>
    </row>
    <row r="254" spans="1:19" ht="14.4" customHeight="1" x14ac:dyDescent="0.3">
      <c r="A254" s="831" t="s">
        <v>1338</v>
      </c>
      <c r="B254" s="832" t="s">
        <v>1339</v>
      </c>
      <c r="C254" s="832" t="s">
        <v>558</v>
      </c>
      <c r="D254" s="832" t="s">
        <v>805</v>
      </c>
      <c r="E254" s="832" t="s">
        <v>1392</v>
      </c>
      <c r="F254" s="832" t="s">
        <v>1393</v>
      </c>
      <c r="G254" s="832" t="s">
        <v>1394</v>
      </c>
      <c r="H254" s="849">
        <v>2</v>
      </c>
      <c r="I254" s="849">
        <v>74</v>
      </c>
      <c r="J254" s="832">
        <v>0.1111111111111111</v>
      </c>
      <c r="K254" s="832">
        <v>37</v>
      </c>
      <c r="L254" s="849">
        <v>18</v>
      </c>
      <c r="M254" s="849">
        <v>666</v>
      </c>
      <c r="N254" s="832">
        <v>1</v>
      </c>
      <c r="O254" s="832">
        <v>37</v>
      </c>
      <c r="P254" s="849">
        <v>25</v>
      </c>
      <c r="Q254" s="849">
        <v>950</v>
      </c>
      <c r="R254" s="837">
        <v>1.4264264264264264</v>
      </c>
      <c r="S254" s="850">
        <v>38</v>
      </c>
    </row>
    <row r="255" spans="1:19" ht="14.4" customHeight="1" x14ac:dyDescent="0.3">
      <c r="A255" s="831" t="s">
        <v>1338</v>
      </c>
      <c r="B255" s="832" t="s">
        <v>1339</v>
      </c>
      <c r="C255" s="832" t="s">
        <v>558</v>
      </c>
      <c r="D255" s="832" t="s">
        <v>805</v>
      </c>
      <c r="E255" s="832" t="s">
        <v>1392</v>
      </c>
      <c r="F255" s="832" t="s">
        <v>1397</v>
      </c>
      <c r="G255" s="832" t="s">
        <v>1398</v>
      </c>
      <c r="H255" s="849">
        <v>103</v>
      </c>
      <c r="I255" s="849">
        <v>18231</v>
      </c>
      <c r="J255" s="832">
        <v>0.67382465996451801</v>
      </c>
      <c r="K255" s="832">
        <v>177</v>
      </c>
      <c r="L255" s="849">
        <v>152</v>
      </c>
      <c r="M255" s="849">
        <v>27056</v>
      </c>
      <c r="N255" s="832">
        <v>1</v>
      </c>
      <c r="O255" s="832">
        <v>178</v>
      </c>
      <c r="P255" s="849">
        <v>122</v>
      </c>
      <c r="Q255" s="849">
        <v>21838</v>
      </c>
      <c r="R255" s="837">
        <v>0.80714074512123002</v>
      </c>
      <c r="S255" s="850">
        <v>179</v>
      </c>
    </row>
    <row r="256" spans="1:19" ht="14.4" customHeight="1" x14ac:dyDescent="0.3">
      <c r="A256" s="831" t="s">
        <v>1338</v>
      </c>
      <c r="B256" s="832" t="s">
        <v>1339</v>
      </c>
      <c r="C256" s="832" t="s">
        <v>558</v>
      </c>
      <c r="D256" s="832" t="s">
        <v>805</v>
      </c>
      <c r="E256" s="832" t="s">
        <v>1392</v>
      </c>
      <c r="F256" s="832" t="s">
        <v>1401</v>
      </c>
      <c r="G256" s="832" t="s">
        <v>1402</v>
      </c>
      <c r="H256" s="849"/>
      <c r="I256" s="849"/>
      <c r="J256" s="832"/>
      <c r="K256" s="832"/>
      <c r="L256" s="849">
        <v>1</v>
      </c>
      <c r="M256" s="849">
        <v>318</v>
      </c>
      <c r="N256" s="832">
        <v>1</v>
      </c>
      <c r="O256" s="832">
        <v>318</v>
      </c>
      <c r="P256" s="849"/>
      <c r="Q256" s="849"/>
      <c r="R256" s="837"/>
      <c r="S256" s="850"/>
    </row>
    <row r="257" spans="1:19" ht="14.4" customHeight="1" x14ac:dyDescent="0.3">
      <c r="A257" s="831" t="s">
        <v>1338</v>
      </c>
      <c r="B257" s="832" t="s">
        <v>1339</v>
      </c>
      <c r="C257" s="832" t="s">
        <v>558</v>
      </c>
      <c r="D257" s="832" t="s">
        <v>805</v>
      </c>
      <c r="E257" s="832" t="s">
        <v>1392</v>
      </c>
      <c r="F257" s="832" t="s">
        <v>1405</v>
      </c>
      <c r="G257" s="832" t="s">
        <v>1406</v>
      </c>
      <c r="H257" s="849"/>
      <c r="I257" s="849"/>
      <c r="J257" s="832"/>
      <c r="K257" s="832"/>
      <c r="L257" s="849"/>
      <c r="M257" s="849"/>
      <c r="N257" s="832"/>
      <c r="O257" s="832"/>
      <c r="P257" s="849">
        <v>7</v>
      </c>
      <c r="Q257" s="849">
        <v>14329</v>
      </c>
      <c r="R257" s="837"/>
      <c r="S257" s="850">
        <v>2047</v>
      </c>
    </row>
    <row r="258" spans="1:19" ht="14.4" customHeight="1" x14ac:dyDescent="0.3">
      <c r="A258" s="831" t="s">
        <v>1338</v>
      </c>
      <c r="B258" s="832" t="s">
        <v>1339</v>
      </c>
      <c r="C258" s="832" t="s">
        <v>558</v>
      </c>
      <c r="D258" s="832" t="s">
        <v>805</v>
      </c>
      <c r="E258" s="832" t="s">
        <v>1392</v>
      </c>
      <c r="F258" s="832" t="s">
        <v>1407</v>
      </c>
      <c r="G258" s="832" t="s">
        <v>1408</v>
      </c>
      <c r="H258" s="849"/>
      <c r="I258" s="849"/>
      <c r="J258" s="832"/>
      <c r="K258" s="832"/>
      <c r="L258" s="849"/>
      <c r="M258" s="849"/>
      <c r="N258" s="832"/>
      <c r="O258" s="832"/>
      <c r="P258" s="849">
        <v>1</v>
      </c>
      <c r="Q258" s="849">
        <v>3073</v>
      </c>
      <c r="R258" s="837"/>
      <c r="S258" s="850">
        <v>3073</v>
      </c>
    </row>
    <row r="259" spans="1:19" ht="14.4" customHeight="1" x14ac:dyDescent="0.3">
      <c r="A259" s="831" t="s">
        <v>1338</v>
      </c>
      <c r="B259" s="832" t="s">
        <v>1339</v>
      </c>
      <c r="C259" s="832" t="s">
        <v>558</v>
      </c>
      <c r="D259" s="832" t="s">
        <v>805</v>
      </c>
      <c r="E259" s="832" t="s">
        <v>1392</v>
      </c>
      <c r="F259" s="832" t="s">
        <v>1409</v>
      </c>
      <c r="G259" s="832" t="s">
        <v>1410</v>
      </c>
      <c r="H259" s="849"/>
      <c r="I259" s="849"/>
      <c r="J259" s="832"/>
      <c r="K259" s="832"/>
      <c r="L259" s="849"/>
      <c r="M259" s="849"/>
      <c r="N259" s="832"/>
      <c r="O259" s="832"/>
      <c r="P259" s="849">
        <v>1</v>
      </c>
      <c r="Q259" s="849">
        <v>671</v>
      </c>
      <c r="R259" s="837"/>
      <c r="S259" s="850">
        <v>671</v>
      </c>
    </row>
    <row r="260" spans="1:19" ht="14.4" customHeight="1" x14ac:dyDescent="0.3">
      <c r="A260" s="831" t="s">
        <v>1338</v>
      </c>
      <c r="B260" s="832" t="s">
        <v>1339</v>
      </c>
      <c r="C260" s="832" t="s">
        <v>558</v>
      </c>
      <c r="D260" s="832" t="s">
        <v>805</v>
      </c>
      <c r="E260" s="832" t="s">
        <v>1392</v>
      </c>
      <c r="F260" s="832" t="s">
        <v>1413</v>
      </c>
      <c r="G260" s="832" t="s">
        <v>1414</v>
      </c>
      <c r="H260" s="849">
        <v>1</v>
      </c>
      <c r="I260" s="849">
        <v>1431</v>
      </c>
      <c r="J260" s="832"/>
      <c r="K260" s="832">
        <v>1431</v>
      </c>
      <c r="L260" s="849"/>
      <c r="M260" s="849"/>
      <c r="N260" s="832"/>
      <c r="O260" s="832"/>
      <c r="P260" s="849">
        <v>6</v>
      </c>
      <c r="Q260" s="849">
        <v>8622</v>
      </c>
      <c r="R260" s="837"/>
      <c r="S260" s="850">
        <v>1437</v>
      </c>
    </row>
    <row r="261" spans="1:19" ht="14.4" customHeight="1" x14ac:dyDescent="0.3">
      <c r="A261" s="831" t="s">
        <v>1338</v>
      </c>
      <c r="B261" s="832" t="s">
        <v>1339</v>
      </c>
      <c r="C261" s="832" t="s">
        <v>558</v>
      </c>
      <c r="D261" s="832" t="s">
        <v>805</v>
      </c>
      <c r="E261" s="832" t="s">
        <v>1392</v>
      </c>
      <c r="F261" s="832" t="s">
        <v>1415</v>
      </c>
      <c r="G261" s="832" t="s">
        <v>1416</v>
      </c>
      <c r="H261" s="849"/>
      <c r="I261" s="849"/>
      <c r="J261" s="832"/>
      <c r="K261" s="832"/>
      <c r="L261" s="849">
        <v>1</v>
      </c>
      <c r="M261" s="849">
        <v>1914</v>
      </c>
      <c r="N261" s="832">
        <v>1</v>
      </c>
      <c r="O261" s="832">
        <v>1914</v>
      </c>
      <c r="P261" s="849">
        <v>10</v>
      </c>
      <c r="Q261" s="849">
        <v>19200</v>
      </c>
      <c r="R261" s="837">
        <v>10.031347962382446</v>
      </c>
      <c r="S261" s="850">
        <v>1920</v>
      </c>
    </row>
    <row r="262" spans="1:19" ht="14.4" customHeight="1" x14ac:dyDescent="0.3">
      <c r="A262" s="831" t="s">
        <v>1338</v>
      </c>
      <c r="B262" s="832" t="s">
        <v>1339</v>
      </c>
      <c r="C262" s="832" t="s">
        <v>558</v>
      </c>
      <c r="D262" s="832" t="s">
        <v>805</v>
      </c>
      <c r="E262" s="832" t="s">
        <v>1392</v>
      </c>
      <c r="F262" s="832" t="s">
        <v>1417</v>
      </c>
      <c r="G262" s="832" t="s">
        <v>1418</v>
      </c>
      <c r="H262" s="849"/>
      <c r="I262" s="849"/>
      <c r="J262" s="832"/>
      <c r="K262" s="832"/>
      <c r="L262" s="849"/>
      <c r="M262" s="849"/>
      <c r="N262" s="832"/>
      <c r="O262" s="832"/>
      <c r="P262" s="849">
        <v>4</v>
      </c>
      <c r="Q262" s="849">
        <v>4876</v>
      </c>
      <c r="R262" s="837"/>
      <c r="S262" s="850">
        <v>1219</v>
      </c>
    </row>
    <row r="263" spans="1:19" ht="14.4" customHeight="1" x14ac:dyDescent="0.3">
      <c r="A263" s="831" t="s">
        <v>1338</v>
      </c>
      <c r="B263" s="832" t="s">
        <v>1339</v>
      </c>
      <c r="C263" s="832" t="s">
        <v>558</v>
      </c>
      <c r="D263" s="832" t="s">
        <v>805</v>
      </c>
      <c r="E263" s="832" t="s">
        <v>1392</v>
      </c>
      <c r="F263" s="832" t="s">
        <v>1421</v>
      </c>
      <c r="G263" s="832" t="s">
        <v>1422</v>
      </c>
      <c r="H263" s="849"/>
      <c r="I263" s="849"/>
      <c r="J263" s="832"/>
      <c r="K263" s="832"/>
      <c r="L263" s="849"/>
      <c r="M263" s="849"/>
      <c r="N263" s="832"/>
      <c r="O263" s="832"/>
      <c r="P263" s="849">
        <v>22</v>
      </c>
      <c r="Q263" s="849">
        <v>15070</v>
      </c>
      <c r="R263" s="837"/>
      <c r="S263" s="850">
        <v>685</v>
      </c>
    </row>
    <row r="264" spans="1:19" ht="14.4" customHeight="1" x14ac:dyDescent="0.3">
      <c r="A264" s="831" t="s">
        <v>1338</v>
      </c>
      <c r="B264" s="832" t="s">
        <v>1339</v>
      </c>
      <c r="C264" s="832" t="s">
        <v>558</v>
      </c>
      <c r="D264" s="832" t="s">
        <v>805</v>
      </c>
      <c r="E264" s="832" t="s">
        <v>1392</v>
      </c>
      <c r="F264" s="832" t="s">
        <v>1423</v>
      </c>
      <c r="G264" s="832" t="s">
        <v>1424</v>
      </c>
      <c r="H264" s="849"/>
      <c r="I264" s="849"/>
      <c r="J264" s="832"/>
      <c r="K264" s="832"/>
      <c r="L264" s="849"/>
      <c r="M264" s="849"/>
      <c r="N264" s="832"/>
      <c r="O264" s="832"/>
      <c r="P264" s="849">
        <v>9</v>
      </c>
      <c r="Q264" s="849">
        <v>6480</v>
      </c>
      <c r="R264" s="837"/>
      <c r="S264" s="850">
        <v>720</v>
      </c>
    </row>
    <row r="265" spans="1:19" ht="14.4" customHeight="1" x14ac:dyDescent="0.3">
      <c r="A265" s="831" t="s">
        <v>1338</v>
      </c>
      <c r="B265" s="832" t="s">
        <v>1339</v>
      </c>
      <c r="C265" s="832" t="s">
        <v>558</v>
      </c>
      <c r="D265" s="832" t="s">
        <v>805</v>
      </c>
      <c r="E265" s="832" t="s">
        <v>1392</v>
      </c>
      <c r="F265" s="832" t="s">
        <v>1427</v>
      </c>
      <c r="G265" s="832" t="s">
        <v>1428</v>
      </c>
      <c r="H265" s="849">
        <v>1</v>
      </c>
      <c r="I265" s="849">
        <v>1825</v>
      </c>
      <c r="J265" s="832">
        <v>0.4997261774370208</v>
      </c>
      <c r="K265" s="832">
        <v>1825</v>
      </c>
      <c r="L265" s="849">
        <v>2</v>
      </c>
      <c r="M265" s="849">
        <v>3652</v>
      </c>
      <c r="N265" s="832">
        <v>1</v>
      </c>
      <c r="O265" s="832">
        <v>1826</v>
      </c>
      <c r="P265" s="849">
        <v>149</v>
      </c>
      <c r="Q265" s="849">
        <v>272819</v>
      </c>
      <c r="R265" s="837">
        <v>74.703997809419491</v>
      </c>
      <c r="S265" s="850">
        <v>1831</v>
      </c>
    </row>
    <row r="266" spans="1:19" ht="14.4" customHeight="1" x14ac:dyDescent="0.3">
      <c r="A266" s="831" t="s">
        <v>1338</v>
      </c>
      <c r="B266" s="832" t="s">
        <v>1339</v>
      </c>
      <c r="C266" s="832" t="s">
        <v>558</v>
      </c>
      <c r="D266" s="832" t="s">
        <v>805</v>
      </c>
      <c r="E266" s="832" t="s">
        <v>1392</v>
      </c>
      <c r="F266" s="832" t="s">
        <v>1429</v>
      </c>
      <c r="G266" s="832" t="s">
        <v>1430</v>
      </c>
      <c r="H266" s="849"/>
      <c r="I266" s="849"/>
      <c r="J266" s="832"/>
      <c r="K266" s="832"/>
      <c r="L266" s="849"/>
      <c r="M266" s="849"/>
      <c r="N266" s="832"/>
      <c r="O266" s="832"/>
      <c r="P266" s="849">
        <v>2</v>
      </c>
      <c r="Q266" s="849">
        <v>862</v>
      </c>
      <c r="R266" s="837"/>
      <c r="S266" s="850">
        <v>431</v>
      </c>
    </row>
    <row r="267" spans="1:19" ht="14.4" customHeight="1" x14ac:dyDescent="0.3">
      <c r="A267" s="831" t="s">
        <v>1338</v>
      </c>
      <c r="B267" s="832" t="s">
        <v>1339</v>
      </c>
      <c r="C267" s="832" t="s">
        <v>558</v>
      </c>
      <c r="D267" s="832" t="s">
        <v>805</v>
      </c>
      <c r="E267" s="832" t="s">
        <v>1392</v>
      </c>
      <c r="F267" s="832" t="s">
        <v>1431</v>
      </c>
      <c r="G267" s="832" t="s">
        <v>1432</v>
      </c>
      <c r="H267" s="849">
        <v>3</v>
      </c>
      <c r="I267" s="849">
        <v>10560</v>
      </c>
      <c r="J267" s="832"/>
      <c r="K267" s="832">
        <v>3520</v>
      </c>
      <c r="L267" s="849"/>
      <c r="M267" s="849"/>
      <c r="N267" s="832"/>
      <c r="O267" s="832"/>
      <c r="P267" s="849">
        <v>20</v>
      </c>
      <c r="Q267" s="849">
        <v>70660</v>
      </c>
      <c r="R267" s="837"/>
      <c r="S267" s="850">
        <v>3533</v>
      </c>
    </row>
    <row r="268" spans="1:19" ht="14.4" customHeight="1" x14ac:dyDescent="0.3">
      <c r="A268" s="831" t="s">
        <v>1338</v>
      </c>
      <c r="B268" s="832" t="s">
        <v>1339</v>
      </c>
      <c r="C268" s="832" t="s">
        <v>558</v>
      </c>
      <c r="D268" s="832" t="s">
        <v>805</v>
      </c>
      <c r="E268" s="832" t="s">
        <v>1392</v>
      </c>
      <c r="F268" s="832" t="s">
        <v>1435</v>
      </c>
      <c r="G268" s="832" t="s">
        <v>1436</v>
      </c>
      <c r="H268" s="849">
        <v>103</v>
      </c>
      <c r="I268" s="849">
        <v>3433.34</v>
      </c>
      <c r="J268" s="832">
        <v>0.67763244892602048</v>
      </c>
      <c r="K268" s="832">
        <v>33.333398058252428</v>
      </c>
      <c r="L268" s="849">
        <v>152</v>
      </c>
      <c r="M268" s="849">
        <v>5066.67</v>
      </c>
      <c r="N268" s="832">
        <v>1</v>
      </c>
      <c r="O268" s="832">
        <v>33.333355263157898</v>
      </c>
      <c r="P268" s="849">
        <v>125</v>
      </c>
      <c r="Q268" s="849">
        <v>4166.67</v>
      </c>
      <c r="R268" s="837">
        <v>0.82236853791543563</v>
      </c>
      <c r="S268" s="850">
        <v>33.333359999999999</v>
      </c>
    </row>
    <row r="269" spans="1:19" ht="14.4" customHeight="1" x14ac:dyDescent="0.3">
      <c r="A269" s="831" t="s">
        <v>1338</v>
      </c>
      <c r="B269" s="832" t="s">
        <v>1339</v>
      </c>
      <c r="C269" s="832" t="s">
        <v>558</v>
      </c>
      <c r="D269" s="832" t="s">
        <v>805</v>
      </c>
      <c r="E269" s="832" t="s">
        <v>1392</v>
      </c>
      <c r="F269" s="832" t="s">
        <v>1437</v>
      </c>
      <c r="G269" s="832" t="s">
        <v>1438</v>
      </c>
      <c r="H269" s="849">
        <v>103</v>
      </c>
      <c r="I269" s="849">
        <v>3811</v>
      </c>
      <c r="J269" s="832">
        <v>0.67763157894736847</v>
      </c>
      <c r="K269" s="832">
        <v>37</v>
      </c>
      <c r="L269" s="849">
        <v>152</v>
      </c>
      <c r="M269" s="849">
        <v>5624</v>
      </c>
      <c r="N269" s="832">
        <v>1</v>
      </c>
      <c r="O269" s="832">
        <v>37</v>
      </c>
      <c r="P269" s="849">
        <v>122</v>
      </c>
      <c r="Q269" s="849">
        <v>4636</v>
      </c>
      <c r="R269" s="837">
        <v>0.82432432432432434</v>
      </c>
      <c r="S269" s="850">
        <v>38</v>
      </c>
    </row>
    <row r="270" spans="1:19" ht="14.4" customHeight="1" x14ac:dyDescent="0.3">
      <c r="A270" s="831" t="s">
        <v>1338</v>
      </c>
      <c r="B270" s="832" t="s">
        <v>1339</v>
      </c>
      <c r="C270" s="832" t="s">
        <v>558</v>
      </c>
      <c r="D270" s="832" t="s">
        <v>805</v>
      </c>
      <c r="E270" s="832" t="s">
        <v>1392</v>
      </c>
      <c r="F270" s="832" t="s">
        <v>1441</v>
      </c>
      <c r="G270" s="832" t="s">
        <v>1442</v>
      </c>
      <c r="H270" s="849">
        <v>1</v>
      </c>
      <c r="I270" s="849">
        <v>437</v>
      </c>
      <c r="J270" s="832">
        <v>0.49885844748858449</v>
      </c>
      <c r="K270" s="832">
        <v>437</v>
      </c>
      <c r="L270" s="849">
        <v>2</v>
      </c>
      <c r="M270" s="849">
        <v>876</v>
      </c>
      <c r="N270" s="832">
        <v>1</v>
      </c>
      <c r="O270" s="832">
        <v>438</v>
      </c>
      <c r="P270" s="849">
        <v>4</v>
      </c>
      <c r="Q270" s="849">
        <v>1752</v>
      </c>
      <c r="R270" s="837">
        <v>2</v>
      </c>
      <c r="S270" s="850">
        <v>438</v>
      </c>
    </row>
    <row r="271" spans="1:19" ht="14.4" customHeight="1" x14ac:dyDescent="0.3">
      <c r="A271" s="831" t="s">
        <v>1338</v>
      </c>
      <c r="B271" s="832" t="s">
        <v>1339</v>
      </c>
      <c r="C271" s="832" t="s">
        <v>558</v>
      </c>
      <c r="D271" s="832" t="s">
        <v>805</v>
      </c>
      <c r="E271" s="832" t="s">
        <v>1392</v>
      </c>
      <c r="F271" s="832" t="s">
        <v>1443</v>
      </c>
      <c r="G271" s="832" t="s">
        <v>1444</v>
      </c>
      <c r="H271" s="849"/>
      <c r="I271" s="849"/>
      <c r="J271" s="832"/>
      <c r="K271" s="832"/>
      <c r="L271" s="849">
        <v>1</v>
      </c>
      <c r="M271" s="849">
        <v>1343</v>
      </c>
      <c r="N271" s="832">
        <v>1</v>
      </c>
      <c r="O271" s="832">
        <v>1343</v>
      </c>
      <c r="P271" s="849">
        <v>49</v>
      </c>
      <c r="Q271" s="849">
        <v>66003</v>
      </c>
      <c r="R271" s="837">
        <v>49.145941921072229</v>
      </c>
      <c r="S271" s="850">
        <v>1347</v>
      </c>
    </row>
    <row r="272" spans="1:19" ht="14.4" customHeight="1" x14ac:dyDescent="0.3">
      <c r="A272" s="831" t="s">
        <v>1338</v>
      </c>
      <c r="B272" s="832" t="s">
        <v>1339</v>
      </c>
      <c r="C272" s="832" t="s">
        <v>558</v>
      </c>
      <c r="D272" s="832" t="s">
        <v>805</v>
      </c>
      <c r="E272" s="832" t="s">
        <v>1392</v>
      </c>
      <c r="F272" s="832" t="s">
        <v>1445</v>
      </c>
      <c r="G272" s="832" t="s">
        <v>1446</v>
      </c>
      <c r="H272" s="849"/>
      <c r="I272" s="849"/>
      <c r="J272" s="832"/>
      <c r="K272" s="832"/>
      <c r="L272" s="849"/>
      <c r="M272" s="849"/>
      <c r="N272" s="832"/>
      <c r="O272" s="832"/>
      <c r="P272" s="849">
        <v>27</v>
      </c>
      <c r="Q272" s="849">
        <v>13824</v>
      </c>
      <c r="R272" s="837"/>
      <c r="S272" s="850">
        <v>512</v>
      </c>
    </row>
    <row r="273" spans="1:19" ht="14.4" customHeight="1" x14ac:dyDescent="0.3">
      <c r="A273" s="831" t="s">
        <v>1338</v>
      </c>
      <c r="B273" s="832" t="s">
        <v>1339</v>
      </c>
      <c r="C273" s="832" t="s">
        <v>558</v>
      </c>
      <c r="D273" s="832" t="s">
        <v>805</v>
      </c>
      <c r="E273" s="832" t="s">
        <v>1392</v>
      </c>
      <c r="F273" s="832" t="s">
        <v>1447</v>
      </c>
      <c r="G273" s="832" t="s">
        <v>1448</v>
      </c>
      <c r="H273" s="849"/>
      <c r="I273" s="849"/>
      <c r="J273" s="832"/>
      <c r="K273" s="832"/>
      <c r="L273" s="849"/>
      <c r="M273" s="849"/>
      <c r="N273" s="832"/>
      <c r="O273" s="832"/>
      <c r="P273" s="849">
        <v>2</v>
      </c>
      <c r="Q273" s="849">
        <v>4684</v>
      </c>
      <c r="R273" s="837"/>
      <c r="S273" s="850">
        <v>2342</v>
      </c>
    </row>
    <row r="274" spans="1:19" ht="14.4" customHeight="1" x14ac:dyDescent="0.3">
      <c r="A274" s="831" t="s">
        <v>1338</v>
      </c>
      <c r="B274" s="832" t="s">
        <v>1339</v>
      </c>
      <c r="C274" s="832" t="s">
        <v>558</v>
      </c>
      <c r="D274" s="832" t="s">
        <v>805</v>
      </c>
      <c r="E274" s="832" t="s">
        <v>1392</v>
      </c>
      <c r="F274" s="832" t="s">
        <v>1449</v>
      </c>
      <c r="G274" s="832" t="s">
        <v>1450</v>
      </c>
      <c r="H274" s="849"/>
      <c r="I274" s="849"/>
      <c r="J274" s="832"/>
      <c r="K274" s="832"/>
      <c r="L274" s="849"/>
      <c r="M274" s="849"/>
      <c r="N274" s="832"/>
      <c r="O274" s="832"/>
      <c r="P274" s="849">
        <v>8</v>
      </c>
      <c r="Q274" s="849">
        <v>21264</v>
      </c>
      <c r="R274" s="837"/>
      <c r="S274" s="850">
        <v>2658</v>
      </c>
    </row>
    <row r="275" spans="1:19" ht="14.4" customHeight="1" x14ac:dyDescent="0.3">
      <c r="A275" s="831" t="s">
        <v>1338</v>
      </c>
      <c r="B275" s="832" t="s">
        <v>1339</v>
      </c>
      <c r="C275" s="832" t="s">
        <v>558</v>
      </c>
      <c r="D275" s="832" t="s">
        <v>805</v>
      </c>
      <c r="E275" s="832" t="s">
        <v>1392</v>
      </c>
      <c r="F275" s="832" t="s">
        <v>1455</v>
      </c>
      <c r="G275" s="832" t="s">
        <v>1456</v>
      </c>
      <c r="H275" s="849"/>
      <c r="I275" s="849"/>
      <c r="J275" s="832"/>
      <c r="K275" s="832"/>
      <c r="L275" s="849">
        <v>3</v>
      </c>
      <c r="M275" s="849">
        <v>3120</v>
      </c>
      <c r="N275" s="832">
        <v>1</v>
      </c>
      <c r="O275" s="832">
        <v>1040</v>
      </c>
      <c r="P275" s="849"/>
      <c r="Q275" s="849"/>
      <c r="R275" s="837"/>
      <c r="S275" s="850"/>
    </row>
    <row r="276" spans="1:19" ht="14.4" customHeight="1" x14ac:dyDescent="0.3">
      <c r="A276" s="831" t="s">
        <v>1338</v>
      </c>
      <c r="B276" s="832" t="s">
        <v>1339</v>
      </c>
      <c r="C276" s="832" t="s">
        <v>558</v>
      </c>
      <c r="D276" s="832" t="s">
        <v>805</v>
      </c>
      <c r="E276" s="832" t="s">
        <v>1392</v>
      </c>
      <c r="F276" s="832" t="s">
        <v>1459</v>
      </c>
      <c r="G276" s="832" t="s">
        <v>1460</v>
      </c>
      <c r="H276" s="849"/>
      <c r="I276" s="849"/>
      <c r="J276" s="832"/>
      <c r="K276" s="832"/>
      <c r="L276" s="849"/>
      <c r="M276" s="849"/>
      <c r="N276" s="832"/>
      <c r="O276" s="832"/>
      <c r="P276" s="849">
        <v>4</v>
      </c>
      <c r="Q276" s="849">
        <v>572</v>
      </c>
      <c r="R276" s="837"/>
      <c r="S276" s="850">
        <v>143</v>
      </c>
    </row>
    <row r="277" spans="1:19" ht="14.4" customHeight="1" x14ac:dyDescent="0.3">
      <c r="A277" s="831" t="s">
        <v>1338</v>
      </c>
      <c r="B277" s="832" t="s">
        <v>1339</v>
      </c>
      <c r="C277" s="832" t="s">
        <v>558</v>
      </c>
      <c r="D277" s="832" t="s">
        <v>805</v>
      </c>
      <c r="E277" s="832" t="s">
        <v>1392</v>
      </c>
      <c r="F277" s="832" t="s">
        <v>1465</v>
      </c>
      <c r="G277" s="832" t="s">
        <v>1466</v>
      </c>
      <c r="H277" s="849"/>
      <c r="I277" s="849"/>
      <c r="J277" s="832"/>
      <c r="K277" s="832"/>
      <c r="L277" s="849"/>
      <c r="M277" s="849"/>
      <c r="N277" s="832"/>
      <c r="O277" s="832"/>
      <c r="P277" s="849">
        <v>2</v>
      </c>
      <c r="Q277" s="849">
        <v>1444</v>
      </c>
      <c r="R277" s="837"/>
      <c r="S277" s="850">
        <v>722</v>
      </c>
    </row>
    <row r="278" spans="1:19" ht="14.4" customHeight="1" x14ac:dyDescent="0.3">
      <c r="A278" s="831" t="s">
        <v>1338</v>
      </c>
      <c r="B278" s="832" t="s">
        <v>1339</v>
      </c>
      <c r="C278" s="832" t="s">
        <v>558</v>
      </c>
      <c r="D278" s="832" t="s">
        <v>806</v>
      </c>
      <c r="E278" s="832" t="s">
        <v>1340</v>
      </c>
      <c r="F278" s="832" t="s">
        <v>1341</v>
      </c>
      <c r="G278" s="832" t="s">
        <v>1342</v>
      </c>
      <c r="H278" s="849">
        <v>600</v>
      </c>
      <c r="I278" s="849">
        <v>13638</v>
      </c>
      <c r="J278" s="832">
        <v>1.6512495156915923</v>
      </c>
      <c r="K278" s="832">
        <v>22.73</v>
      </c>
      <c r="L278" s="849">
        <v>356</v>
      </c>
      <c r="M278" s="849">
        <v>8259.2000000000007</v>
      </c>
      <c r="N278" s="832">
        <v>1</v>
      </c>
      <c r="O278" s="832">
        <v>23.200000000000003</v>
      </c>
      <c r="P278" s="849">
        <v>436</v>
      </c>
      <c r="Q278" s="849">
        <v>11519.12</v>
      </c>
      <c r="R278" s="837">
        <v>1.3947016660209222</v>
      </c>
      <c r="S278" s="850">
        <v>26.42</v>
      </c>
    </row>
    <row r="279" spans="1:19" ht="14.4" customHeight="1" x14ac:dyDescent="0.3">
      <c r="A279" s="831" t="s">
        <v>1338</v>
      </c>
      <c r="B279" s="832" t="s">
        <v>1339</v>
      </c>
      <c r="C279" s="832" t="s">
        <v>558</v>
      </c>
      <c r="D279" s="832" t="s">
        <v>806</v>
      </c>
      <c r="E279" s="832" t="s">
        <v>1340</v>
      </c>
      <c r="F279" s="832" t="s">
        <v>1343</v>
      </c>
      <c r="G279" s="832" t="s">
        <v>1344</v>
      </c>
      <c r="H279" s="849">
        <v>1891</v>
      </c>
      <c r="I279" s="849">
        <v>4897.6899999999996</v>
      </c>
      <c r="J279" s="832">
        <v>2.5618481205996506</v>
      </c>
      <c r="K279" s="832">
        <v>2.59</v>
      </c>
      <c r="L279" s="849">
        <v>741</v>
      </c>
      <c r="M279" s="849">
        <v>1911.7799999999997</v>
      </c>
      <c r="N279" s="832">
        <v>1</v>
      </c>
      <c r="O279" s="832">
        <v>2.5799999999999996</v>
      </c>
      <c r="P279" s="849">
        <v>2565</v>
      </c>
      <c r="Q279" s="849">
        <v>6822.9000000000015</v>
      </c>
      <c r="R279" s="837">
        <v>3.5688729874776399</v>
      </c>
      <c r="S279" s="850">
        <v>2.6600000000000006</v>
      </c>
    </row>
    <row r="280" spans="1:19" ht="14.4" customHeight="1" x14ac:dyDescent="0.3">
      <c r="A280" s="831" t="s">
        <v>1338</v>
      </c>
      <c r="B280" s="832" t="s">
        <v>1339</v>
      </c>
      <c r="C280" s="832" t="s">
        <v>558</v>
      </c>
      <c r="D280" s="832" t="s">
        <v>806</v>
      </c>
      <c r="E280" s="832" t="s">
        <v>1340</v>
      </c>
      <c r="F280" s="832" t="s">
        <v>1345</v>
      </c>
      <c r="G280" s="832" t="s">
        <v>1346</v>
      </c>
      <c r="H280" s="849">
        <v>4530</v>
      </c>
      <c r="I280" s="849">
        <v>31855.199999999993</v>
      </c>
      <c r="J280" s="832">
        <v>2.0323333886258941</v>
      </c>
      <c r="K280" s="832">
        <v>7.0320529801324492</v>
      </c>
      <c r="L280" s="849">
        <v>2180</v>
      </c>
      <c r="M280" s="849">
        <v>15674.200000000003</v>
      </c>
      <c r="N280" s="832">
        <v>1</v>
      </c>
      <c r="O280" s="832">
        <v>7.1900000000000013</v>
      </c>
      <c r="P280" s="849">
        <v>1517.5</v>
      </c>
      <c r="Q280" s="849">
        <v>11153.62</v>
      </c>
      <c r="R280" s="837">
        <v>0.71159102218933012</v>
      </c>
      <c r="S280" s="850">
        <v>7.3499967051070847</v>
      </c>
    </row>
    <row r="281" spans="1:19" ht="14.4" customHeight="1" x14ac:dyDescent="0.3">
      <c r="A281" s="831" t="s">
        <v>1338</v>
      </c>
      <c r="B281" s="832" t="s">
        <v>1339</v>
      </c>
      <c r="C281" s="832" t="s">
        <v>558</v>
      </c>
      <c r="D281" s="832" t="s">
        <v>806</v>
      </c>
      <c r="E281" s="832" t="s">
        <v>1340</v>
      </c>
      <c r="F281" s="832" t="s">
        <v>1349</v>
      </c>
      <c r="G281" s="832" t="s">
        <v>1350</v>
      </c>
      <c r="H281" s="849">
        <v>10526</v>
      </c>
      <c r="I281" s="849">
        <v>55682.539999999994</v>
      </c>
      <c r="J281" s="832">
        <v>13.058757035647279</v>
      </c>
      <c r="K281" s="832">
        <v>5.2899999999999991</v>
      </c>
      <c r="L281" s="849">
        <v>800</v>
      </c>
      <c r="M281" s="849">
        <v>4264</v>
      </c>
      <c r="N281" s="832">
        <v>1</v>
      </c>
      <c r="O281" s="832">
        <v>5.33</v>
      </c>
      <c r="P281" s="849">
        <v>6093</v>
      </c>
      <c r="Q281" s="849">
        <v>32719.410000000003</v>
      </c>
      <c r="R281" s="837">
        <v>7.6734075984990628</v>
      </c>
      <c r="S281" s="850">
        <v>5.370000000000001</v>
      </c>
    </row>
    <row r="282" spans="1:19" ht="14.4" customHeight="1" x14ac:dyDescent="0.3">
      <c r="A282" s="831" t="s">
        <v>1338</v>
      </c>
      <c r="B282" s="832" t="s">
        <v>1339</v>
      </c>
      <c r="C282" s="832" t="s">
        <v>558</v>
      </c>
      <c r="D282" s="832" t="s">
        <v>806</v>
      </c>
      <c r="E282" s="832" t="s">
        <v>1340</v>
      </c>
      <c r="F282" s="832" t="s">
        <v>1351</v>
      </c>
      <c r="G282" s="832" t="s">
        <v>1352</v>
      </c>
      <c r="H282" s="849">
        <v>621</v>
      </c>
      <c r="I282" s="849">
        <v>5675.9400000000005</v>
      </c>
      <c r="J282" s="832"/>
      <c r="K282" s="832">
        <v>9.14</v>
      </c>
      <c r="L282" s="849"/>
      <c r="M282" s="849"/>
      <c r="N282" s="832"/>
      <c r="O282" s="832"/>
      <c r="P282" s="849">
        <v>77.099999999999994</v>
      </c>
      <c r="Q282" s="849">
        <v>721.65</v>
      </c>
      <c r="R282" s="837"/>
      <c r="S282" s="850">
        <v>9.3599221789883273</v>
      </c>
    </row>
    <row r="283" spans="1:19" ht="14.4" customHeight="1" x14ac:dyDescent="0.3">
      <c r="A283" s="831" t="s">
        <v>1338</v>
      </c>
      <c r="B283" s="832" t="s">
        <v>1339</v>
      </c>
      <c r="C283" s="832" t="s">
        <v>558</v>
      </c>
      <c r="D283" s="832" t="s">
        <v>806</v>
      </c>
      <c r="E283" s="832" t="s">
        <v>1340</v>
      </c>
      <c r="F283" s="832" t="s">
        <v>1353</v>
      </c>
      <c r="G283" s="832" t="s">
        <v>1354</v>
      </c>
      <c r="H283" s="849">
        <v>620</v>
      </c>
      <c r="I283" s="849">
        <v>5691.6</v>
      </c>
      <c r="J283" s="832"/>
      <c r="K283" s="832">
        <v>9.18</v>
      </c>
      <c r="L283" s="849"/>
      <c r="M283" s="849"/>
      <c r="N283" s="832"/>
      <c r="O283" s="832"/>
      <c r="P283" s="849">
        <v>162</v>
      </c>
      <c r="Q283" s="849">
        <v>1522.8</v>
      </c>
      <c r="R283" s="837"/>
      <c r="S283" s="850">
        <v>9.4</v>
      </c>
    </row>
    <row r="284" spans="1:19" ht="14.4" customHeight="1" x14ac:dyDescent="0.3">
      <c r="A284" s="831" t="s">
        <v>1338</v>
      </c>
      <c r="B284" s="832" t="s">
        <v>1339</v>
      </c>
      <c r="C284" s="832" t="s">
        <v>558</v>
      </c>
      <c r="D284" s="832" t="s">
        <v>806</v>
      </c>
      <c r="E284" s="832" t="s">
        <v>1340</v>
      </c>
      <c r="F284" s="832" t="s">
        <v>1355</v>
      </c>
      <c r="G284" s="832" t="s">
        <v>1356</v>
      </c>
      <c r="H284" s="849">
        <v>183</v>
      </c>
      <c r="I284" s="849">
        <v>1872.09</v>
      </c>
      <c r="J284" s="832"/>
      <c r="K284" s="832">
        <v>10.23</v>
      </c>
      <c r="L284" s="849"/>
      <c r="M284" s="849"/>
      <c r="N284" s="832"/>
      <c r="O284" s="832"/>
      <c r="P284" s="849">
        <v>555</v>
      </c>
      <c r="Q284" s="849">
        <v>5716.5</v>
      </c>
      <c r="R284" s="837"/>
      <c r="S284" s="850">
        <v>10.3</v>
      </c>
    </row>
    <row r="285" spans="1:19" ht="14.4" customHeight="1" x14ac:dyDescent="0.3">
      <c r="A285" s="831" t="s">
        <v>1338</v>
      </c>
      <c r="B285" s="832" t="s">
        <v>1339</v>
      </c>
      <c r="C285" s="832" t="s">
        <v>558</v>
      </c>
      <c r="D285" s="832" t="s">
        <v>806</v>
      </c>
      <c r="E285" s="832" t="s">
        <v>1340</v>
      </c>
      <c r="F285" s="832" t="s">
        <v>1359</v>
      </c>
      <c r="G285" s="832" t="s">
        <v>1360</v>
      </c>
      <c r="H285" s="849"/>
      <c r="I285" s="849"/>
      <c r="J285" s="832"/>
      <c r="K285" s="832"/>
      <c r="L285" s="849">
        <v>4</v>
      </c>
      <c r="M285" s="849">
        <v>181.16</v>
      </c>
      <c r="N285" s="832">
        <v>1</v>
      </c>
      <c r="O285" s="832">
        <v>45.29</v>
      </c>
      <c r="P285" s="849">
        <v>1.7599999999999998</v>
      </c>
      <c r="Q285" s="849">
        <v>17.41</v>
      </c>
      <c r="R285" s="837">
        <v>9.6102892470744092E-2</v>
      </c>
      <c r="S285" s="850">
        <v>9.892045454545455</v>
      </c>
    </row>
    <row r="286" spans="1:19" ht="14.4" customHeight="1" x14ac:dyDescent="0.3">
      <c r="A286" s="831" t="s">
        <v>1338</v>
      </c>
      <c r="B286" s="832" t="s">
        <v>1339</v>
      </c>
      <c r="C286" s="832" t="s">
        <v>558</v>
      </c>
      <c r="D286" s="832" t="s">
        <v>806</v>
      </c>
      <c r="E286" s="832" t="s">
        <v>1340</v>
      </c>
      <c r="F286" s="832" t="s">
        <v>1361</v>
      </c>
      <c r="G286" s="832" t="s">
        <v>1362</v>
      </c>
      <c r="H286" s="849">
        <v>2150</v>
      </c>
      <c r="I286" s="849">
        <v>43924.5</v>
      </c>
      <c r="J286" s="832">
        <v>0.83398838004101161</v>
      </c>
      <c r="K286" s="832">
        <v>20.43</v>
      </c>
      <c r="L286" s="849">
        <v>2520</v>
      </c>
      <c r="M286" s="849">
        <v>52668</v>
      </c>
      <c r="N286" s="832">
        <v>1</v>
      </c>
      <c r="O286" s="832">
        <v>20.9</v>
      </c>
      <c r="P286" s="849">
        <v>2030</v>
      </c>
      <c r="Q286" s="849">
        <v>40701.5</v>
      </c>
      <c r="R286" s="837">
        <v>0.77279372674109514</v>
      </c>
      <c r="S286" s="850">
        <v>20.05</v>
      </c>
    </row>
    <row r="287" spans="1:19" ht="14.4" customHeight="1" x14ac:dyDescent="0.3">
      <c r="A287" s="831" t="s">
        <v>1338</v>
      </c>
      <c r="B287" s="832" t="s">
        <v>1339</v>
      </c>
      <c r="C287" s="832" t="s">
        <v>558</v>
      </c>
      <c r="D287" s="832" t="s">
        <v>806</v>
      </c>
      <c r="E287" s="832" t="s">
        <v>1340</v>
      </c>
      <c r="F287" s="832" t="s">
        <v>1365</v>
      </c>
      <c r="G287" s="832" t="s">
        <v>1366</v>
      </c>
      <c r="H287" s="849">
        <v>12</v>
      </c>
      <c r="I287" s="849">
        <v>23839.800000000003</v>
      </c>
      <c r="J287" s="832">
        <v>1.4694953868306468</v>
      </c>
      <c r="K287" s="832">
        <v>1986.6500000000003</v>
      </c>
      <c r="L287" s="849">
        <v>8</v>
      </c>
      <c r="M287" s="849">
        <v>16223.119999999999</v>
      </c>
      <c r="N287" s="832">
        <v>1</v>
      </c>
      <c r="O287" s="832">
        <v>2027.8899999999999</v>
      </c>
      <c r="P287" s="849">
        <v>7</v>
      </c>
      <c r="Q287" s="849">
        <v>12724.530000000002</v>
      </c>
      <c r="R287" s="837">
        <v>0.78434542800645024</v>
      </c>
      <c r="S287" s="850">
        <v>1817.7900000000004</v>
      </c>
    </row>
    <row r="288" spans="1:19" ht="14.4" customHeight="1" x14ac:dyDescent="0.3">
      <c r="A288" s="831" t="s">
        <v>1338</v>
      </c>
      <c r="B288" s="832" t="s">
        <v>1339</v>
      </c>
      <c r="C288" s="832" t="s">
        <v>558</v>
      </c>
      <c r="D288" s="832" t="s">
        <v>806</v>
      </c>
      <c r="E288" s="832" t="s">
        <v>1340</v>
      </c>
      <c r="F288" s="832" t="s">
        <v>1369</v>
      </c>
      <c r="G288" s="832" t="s">
        <v>1370</v>
      </c>
      <c r="H288" s="849">
        <v>103046</v>
      </c>
      <c r="I288" s="849">
        <v>388483.42</v>
      </c>
      <c r="J288" s="832">
        <v>1.8002533437599559</v>
      </c>
      <c r="K288" s="832">
        <v>3.77</v>
      </c>
      <c r="L288" s="849">
        <v>57545</v>
      </c>
      <c r="M288" s="849">
        <v>215793.75</v>
      </c>
      <c r="N288" s="832">
        <v>1</v>
      </c>
      <c r="O288" s="832">
        <v>3.75</v>
      </c>
      <c r="P288" s="849">
        <v>46540</v>
      </c>
      <c r="Q288" s="849">
        <v>179644.39999999997</v>
      </c>
      <c r="R288" s="837">
        <v>0.83248194166883871</v>
      </c>
      <c r="S288" s="850">
        <v>3.8599999999999994</v>
      </c>
    </row>
    <row r="289" spans="1:19" ht="14.4" customHeight="1" x14ac:dyDescent="0.3">
      <c r="A289" s="831" t="s">
        <v>1338</v>
      </c>
      <c r="B289" s="832" t="s">
        <v>1339</v>
      </c>
      <c r="C289" s="832" t="s">
        <v>558</v>
      </c>
      <c r="D289" s="832" t="s">
        <v>806</v>
      </c>
      <c r="E289" s="832" t="s">
        <v>1340</v>
      </c>
      <c r="F289" s="832" t="s">
        <v>1373</v>
      </c>
      <c r="G289" s="832" t="s">
        <v>1374</v>
      </c>
      <c r="H289" s="849">
        <v>728</v>
      </c>
      <c r="I289" s="849">
        <v>115752</v>
      </c>
      <c r="J289" s="832"/>
      <c r="K289" s="832">
        <v>159</v>
      </c>
      <c r="L289" s="849"/>
      <c r="M289" s="849"/>
      <c r="N289" s="832"/>
      <c r="O289" s="832"/>
      <c r="P289" s="849"/>
      <c r="Q289" s="849"/>
      <c r="R289" s="837"/>
      <c r="S289" s="850"/>
    </row>
    <row r="290" spans="1:19" ht="14.4" customHeight="1" x14ac:dyDescent="0.3">
      <c r="A290" s="831" t="s">
        <v>1338</v>
      </c>
      <c r="B290" s="832" t="s">
        <v>1339</v>
      </c>
      <c r="C290" s="832" t="s">
        <v>558</v>
      </c>
      <c r="D290" s="832" t="s">
        <v>806</v>
      </c>
      <c r="E290" s="832" t="s">
        <v>1340</v>
      </c>
      <c r="F290" s="832" t="s">
        <v>1375</v>
      </c>
      <c r="G290" s="832" t="s">
        <v>1376</v>
      </c>
      <c r="H290" s="849">
        <v>5100</v>
      </c>
      <c r="I290" s="849">
        <v>103092</v>
      </c>
      <c r="J290" s="832">
        <v>2.1935942927226599</v>
      </c>
      <c r="K290" s="832">
        <v>20.214117647058824</v>
      </c>
      <c r="L290" s="849">
        <v>2266</v>
      </c>
      <c r="M290" s="849">
        <v>46996.84</v>
      </c>
      <c r="N290" s="832">
        <v>1</v>
      </c>
      <c r="O290" s="832">
        <v>20.74</v>
      </c>
      <c r="P290" s="849">
        <v>1905</v>
      </c>
      <c r="Q290" s="849">
        <v>38766.75</v>
      </c>
      <c r="R290" s="837">
        <v>0.82487992809729338</v>
      </c>
      <c r="S290" s="850">
        <v>20.350000000000001</v>
      </c>
    </row>
    <row r="291" spans="1:19" ht="14.4" customHeight="1" x14ac:dyDescent="0.3">
      <c r="A291" s="831" t="s">
        <v>1338</v>
      </c>
      <c r="B291" s="832" t="s">
        <v>1339</v>
      </c>
      <c r="C291" s="832" t="s">
        <v>558</v>
      </c>
      <c r="D291" s="832" t="s">
        <v>806</v>
      </c>
      <c r="E291" s="832" t="s">
        <v>1340</v>
      </c>
      <c r="F291" s="832" t="s">
        <v>1377</v>
      </c>
      <c r="G291" s="832" t="s">
        <v>1378</v>
      </c>
      <c r="H291" s="849">
        <v>2</v>
      </c>
      <c r="I291" s="849">
        <v>136.12</v>
      </c>
      <c r="J291" s="832"/>
      <c r="K291" s="832">
        <v>68.06</v>
      </c>
      <c r="L291" s="849"/>
      <c r="M291" s="849"/>
      <c r="N291" s="832"/>
      <c r="O291" s="832"/>
      <c r="P291" s="849"/>
      <c r="Q291" s="849"/>
      <c r="R291" s="837"/>
      <c r="S291" s="850"/>
    </row>
    <row r="292" spans="1:19" ht="14.4" customHeight="1" x14ac:dyDescent="0.3">
      <c r="A292" s="831" t="s">
        <v>1338</v>
      </c>
      <c r="B292" s="832" t="s">
        <v>1339</v>
      </c>
      <c r="C292" s="832" t="s">
        <v>558</v>
      </c>
      <c r="D292" s="832" t="s">
        <v>806</v>
      </c>
      <c r="E292" s="832" t="s">
        <v>1340</v>
      </c>
      <c r="F292" s="832" t="s">
        <v>1381</v>
      </c>
      <c r="G292" s="832" t="s">
        <v>1382</v>
      </c>
      <c r="H292" s="849">
        <v>6043</v>
      </c>
      <c r="I292" s="849">
        <v>120013.98000000001</v>
      </c>
      <c r="J292" s="832"/>
      <c r="K292" s="832">
        <v>19.860000000000003</v>
      </c>
      <c r="L292" s="849"/>
      <c r="M292" s="849"/>
      <c r="N292" s="832"/>
      <c r="O292" s="832"/>
      <c r="P292" s="849">
        <v>2396</v>
      </c>
      <c r="Q292" s="849">
        <v>45763.6</v>
      </c>
      <c r="R292" s="837"/>
      <c r="S292" s="850">
        <v>19.099999999999998</v>
      </c>
    </row>
    <row r="293" spans="1:19" ht="14.4" customHeight="1" x14ac:dyDescent="0.3">
      <c r="A293" s="831" t="s">
        <v>1338</v>
      </c>
      <c r="B293" s="832" t="s">
        <v>1339</v>
      </c>
      <c r="C293" s="832" t="s">
        <v>558</v>
      </c>
      <c r="D293" s="832" t="s">
        <v>806</v>
      </c>
      <c r="E293" s="832" t="s">
        <v>1340</v>
      </c>
      <c r="F293" s="832" t="s">
        <v>1383</v>
      </c>
      <c r="G293" s="832" t="s">
        <v>1384</v>
      </c>
      <c r="H293" s="849">
        <v>700</v>
      </c>
      <c r="I293" s="849">
        <v>14231</v>
      </c>
      <c r="J293" s="832"/>
      <c r="K293" s="832">
        <v>20.329999999999998</v>
      </c>
      <c r="L293" s="849"/>
      <c r="M293" s="849"/>
      <c r="N293" s="832"/>
      <c r="O293" s="832"/>
      <c r="P293" s="849"/>
      <c r="Q293" s="849"/>
      <c r="R293" s="837"/>
      <c r="S293" s="850"/>
    </row>
    <row r="294" spans="1:19" ht="14.4" customHeight="1" x14ac:dyDescent="0.3">
      <c r="A294" s="831" t="s">
        <v>1338</v>
      </c>
      <c r="B294" s="832" t="s">
        <v>1339</v>
      </c>
      <c r="C294" s="832" t="s">
        <v>558</v>
      </c>
      <c r="D294" s="832" t="s">
        <v>806</v>
      </c>
      <c r="E294" s="832" t="s">
        <v>1392</v>
      </c>
      <c r="F294" s="832" t="s">
        <v>1393</v>
      </c>
      <c r="G294" s="832" t="s">
        <v>1394</v>
      </c>
      <c r="H294" s="849">
        <v>4</v>
      </c>
      <c r="I294" s="849">
        <v>148</v>
      </c>
      <c r="J294" s="832">
        <v>0.13333333333333333</v>
      </c>
      <c r="K294" s="832">
        <v>37</v>
      </c>
      <c r="L294" s="849">
        <v>30</v>
      </c>
      <c r="M294" s="849">
        <v>1110</v>
      </c>
      <c r="N294" s="832">
        <v>1</v>
      </c>
      <c r="O294" s="832">
        <v>37</v>
      </c>
      <c r="P294" s="849">
        <v>25</v>
      </c>
      <c r="Q294" s="849">
        <v>950</v>
      </c>
      <c r="R294" s="837">
        <v>0.85585585585585588</v>
      </c>
      <c r="S294" s="850">
        <v>38</v>
      </c>
    </row>
    <row r="295" spans="1:19" ht="14.4" customHeight="1" x14ac:dyDescent="0.3">
      <c r="A295" s="831" t="s">
        <v>1338</v>
      </c>
      <c r="B295" s="832" t="s">
        <v>1339</v>
      </c>
      <c r="C295" s="832" t="s">
        <v>558</v>
      </c>
      <c r="D295" s="832" t="s">
        <v>806</v>
      </c>
      <c r="E295" s="832" t="s">
        <v>1392</v>
      </c>
      <c r="F295" s="832" t="s">
        <v>1397</v>
      </c>
      <c r="G295" s="832" t="s">
        <v>1398</v>
      </c>
      <c r="H295" s="849">
        <v>105</v>
      </c>
      <c r="I295" s="849">
        <v>18585</v>
      </c>
      <c r="J295" s="832">
        <v>0.73014064587098293</v>
      </c>
      <c r="K295" s="832">
        <v>177</v>
      </c>
      <c r="L295" s="849">
        <v>143</v>
      </c>
      <c r="M295" s="849">
        <v>25454</v>
      </c>
      <c r="N295" s="832">
        <v>1</v>
      </c>
      <c r="O295" s="832">
        <v>178</v>
      </c>
      <c r="P295" s="849">
        <v>133</v>
      </c>
      <c r="Q295" s="849">
        <v>23807</v>
      </c>
      <c r="R295" s="837">
        <v>0.93529504203661507</v>
      </c>
      <c r="S295" s="850">
        <v>179</v>
      </c>
    </row>
    <row r="296" spans="1:19" ht="14.4" customHeight="1" x14ac:dyDescent="0.3">
      <c r="A296" s="831" t="s">
        <v>1338</v>
      </c>
      <c r="B296" s="832" t="s">
        <v>1339</v>
      </c>
      <c r="C296" s="832" t="s">
        <v>558</v>
      </c>
      <c r="D296" s="832" t="s">
        <v>806</v>
      </c>
      <c r="E296" s="832" t="s">
        <v>1392</v>
      </c>
      <c r="F296" s="832" t="s">
        <v>1401</v>
      </c>
      <c r="G296" s="832" t="s">
        <v>1402</v>
      </c>
      <c r="H296" s="849">
        <v>5</v>
      </c>
      <c r="I296" s="849">
        <v>1590</v>
      </c>
      <c r="J296" s="832">
        <v>2.5</v>
      </c>
      <c r="K296" s="832">
        <v>318</v>
      </c>
      <c r="L296" s="849">
        <v>2</v>
      </c>
      <c r="M296" s="849">
        <v>636</v>
      </c>
      <c r="N296" s="832">
        <v>1</v>
      </c>
      <c r="O296" s="832">
        <v>318</v>
      </c>
      <c r="P296" s="849">
        <v>2</v>
      </c>
      <c r="Q296" s="849">
        <v>638</v>
      </c>
      <c r="R296" s="837">
        <v>1.0031446540880504</v>
      </c>
      <c r="S296" s="850">
        <v>319</v>
      </c>
    </row>
    <row r="297" spans="1:19" ht="14.4" customHeight="1" x14ac:dyDescent="0.3">
      <c r="A297" s="831" t="s">
        <v>1338</v>
      </c>
      <c r="B297" s="832" t="s">
        <v>1339</v>
      </c>
      <c r="C297" s="832" t="s">
        <v>558</v>
      </c>
      <c r="D297" s="832" t="s">
        <v>806</v>
      </c>
      <c r="E297" s="832" t="s">
        <v>1392</v>
      </c>
      <c r="F297" s="832" t="s">
        <v>1405</v>
      </c>
      <c r="G297" s="832" t="s">
        <v>1406</v>
      </c>
      <c r="H297" s="849">
        <v>11</v>
      </c>
      <c r="I297" s="849">
        <v>22429</v>
      </c>
      <c r="J297" s="832">
        <v>10.994607843137254</v>
      </c>
      <c r="K297" s="832">
        <v>2039</v>
      </c>
      <c r="L297" s="849">
        <v>1</v>
      </c>
      <c r="M297" s="849">
        <v>2040</v>
      </c>
      <c r="N297" s="832">
        <v>1</v>
      </c>
      <c r="O297" s="832">
        <v>2040</v>
      </c>
      <c r="P297" s="849">
        <v>7</v>
      </c>
      <c r="Q297" s="849">
        <v>14329</v>
      </c>
      <c r="R297" s="837">
        <v>7.0240196078431376</v>
      </c>
      <c r="S297" s="850">
        <v>2047</v>
      </c>
    </row>
    <row r="298" spans="1:19" ht="14.4" customHeight="1" x14ac:dyDescent="0.3">
      <c r="A298" s="831" t="s">
        <v>1338</v>
      </c>
      <c r="B298" s="832" t="s">
        <v>1339</v>
      </c>
      <c r="C298" s="832" t="s">
        <v>558</v>
      </c>
      <c r="D298" s="832" t="s">
        <v>806</v>
      </c>
      <c r="E298" s="832" t="s">
        <v>1392</v>
      </c>
      <c r="F298" s="832" t="s">
        <v>1409</v>
      </c>
      <c r="G298" s="832" t="s">
        <v>1410</v>
      </c>
      <c r="H298" s="849">
        <v>1</v>
      </c>
      <c r="I298" s="849">
        <v>667</v>
      </c>
      <c r="J298" s="832"/>
      <c r="K298" s="832">
        <v>667</v>
      </c>
      <c r="L298" s="849"/>
      <c r="M298" s="849"/>
      <c r="N298" s="832"/>
      <c r="O298" s="832"/>
      <c r="P298" s="849"/>
      <c r="Q298" s="849"/>
      <c r="R298" s="837"/>
      <c r="S298" s="850"/>
    </row>
    <row r="299" spans="1:19" ht="14.4" customHeight="1" x14ac:dyDescent="0.3">
      <c r="A299" s="831" t="s">
        <v>1338</v>
      </c>
      <c r="B299" s="832" t="s">
        <v>1339</v>
      </c>
      <c r="C299" s="832" t="s">
        <v>558</v>
      </c>
      <c r="D299" s="832" t="s">
        <v>806</v>
      </c>
      <c r="E299" s="832" t="s">
        <v>1392</v>
      </c>
      <c r="F299" s="832" t="s">
        <v>1413</v>
      </c>
      <c r="G299" s="832" t="s">
        <v>1414</v>
      </c>
      <c r="H299" s="849">
        <v>5</v>
      </c>
      <c r="I299" s="849">
        <v>7155</v>
      </c>
      <c r="J299" s="832"/>
      <c r="K299" s="832">
        <v>1431</v>
      </c>
      <c r="L299" s="849"/>
      <c r="M299" s="849"/>
      <c r="N299" s="832"/>
      <c r="O299" s="832"/>
      <c r="P299" s="849">
        <v>4</v>
      </c>
      <c r="Q299" s="849">
        <v>5748</v>
      </c>
      <c r="R299" s="837"/>
      <c r="S299" s="850">
        <v>1437</v>
      </c>
    </row>
    <row r="300" spans="1:19" ht="14.4" customHeight="1" x14ac:dyDescent="0.3">
      <c r="A300" s="831" t="s">
        <v>1338</v>
      </c>
      <c r="B300" s="832" t="s">
        <v>1339</v>
      </c>
      <c r="C300" s="832" t="s">
        <v>558</v>
      </c>
      <c r="D300" s="832" t="s">
        <v>806</v>
      </c>
      <c r="E300" s="832" t="s">
        <v>1392</v>
      </c>
      <c r="F300" s="832" t="s">
        <v>1415</v>
      </c>
      <c r="G300" s="832" t="s">
        <v>1416</v>
      </c>
      <c r="H300" s="849">
        <v>6</v>
      </c>
      <c r="I300" s="849">
        <v>11472</v>
      </c>
      <c r="J300" s="832"/>
      <c r="K300" s="832">
        <v>1912</v>
      </c>
      <c r="L300" s="849"/>
      <c r="M300" s="849"/>
      <c r="N300" s="832"/>
      <c r="O300" s="832"/>
      <c r="P300" s="849">
        <v>5</v>
      </c>
      <c r="Q300" s="849">
        <v>9600</v>
      </c>
      <c r="R300" s="837"/>
      <c r="S300" s="850">
        <v>1920</v>
      </c>
    </row>
    <row r="301" spans="1:19" ht="14.4" customHeight="1" x14ac:dyDescent="0.3">
      <c r="A301" s="831" t="s">
        <v>1338</v>
      </c>
      <c r="B301" s="832" t="s">
        <v>1339</v>
      </c>
      <c r="C301" s="832" t="s">
        <v>558</v>
      </c>
      <c r="D301" s="832" t="s">
        <v>806</v>
      </c>
      <c r="E301" s="832" t="s">
        <v>1392</v>
      </c>
      <c r="F301" s="832" t="s">
        <v>1417</v>
      </c>
      <c r="G301" s="832" t="s">
        <v>1418</v>
      </c>
      <c r="H301" s="849">
        <v>16</v>
      </c>
      <c r="I301" s="849">
        <v>19408</v>
      </c>
      <c r="J301" s="832">
        <v>3.1973640856672159</v>
      </c>
      <c r="K301" s="832">
        <v>1213</v>
      </c>
      <c r="L301" s="849">
        <v>5</v>
      </c>
      <c r="M301" s="849">
        <v>6070</v>
      </c>
      <c r="N301" s="832">
        <v>1</v>
      </c>
      <c r="O301" s="832">
        <v>1214</v>
      </c>
      <c r="P301" s="849">
        <v>9</v>
      </c>
      <c r="Q301" s="849">
        <v>10971</v>
      </c>
      <c r="R301" s="837">
        <v>1.8074135090609555</v>
      </c>
      <c r="S301" s="850">
        <v>1219</v>
      </c>
    </row>
    <row r="302" spans="1:19" ht="14.4" customHeight="1" x14ac:dyDescent="0.3">
      <c r="A302" s="831" t="s">
        <v>1338</v>
      </c>
      <c r="B302" s="832" t="s">
        <v>1339</v>
      </c>
      <c r="C302" s="832" t="s">
        <v>558</v>
      </c>
      <c r="D302" s="832" t="s">
        <v>806</v>
      </c>
      <c r="E302" s="832" t="s">
        <v>1392</v>
      </c>
      <c r="F302" s="832" t="s">
        <v>1421</v>
      </c>
      <c r="G302" s="832" t="s">
        <v>1422</v>
      </c>
      <c r="H302" s="849">
        <v>12</v>
      </c>
      <c r="I302" s="849">
        <v>8184</v>
      </c>
      <c r="J302" s="832">
        <v>1.5</v>
      </c>
      <c r="K302" s="832">
        <v>682</v>
      </c>
      <c r="L302" s="849">
        <v>8</v>
      </c>
      <c r="M302" s="849">
        <v>5456</v>
      </c>
      <c r="N302" s="832">
        <v>1</v>
      </c>
      <c r="O302" s="832">
        <v>682</v>
      </c>
      <c r="P302" s="849">
        <v>7</v>
      </c>
      <c r="Q302" s="849">
        <v>4795</v>
      </c>
      <c r="R302" s="837">
        <v>0.87884897360703818</v>
      </c>
      <c r="S302" s="850">
        <v>685</v>
      </c>
    </row>
    <row r="303" spans="1:19" ht="14.4" customHeight="1" x14ac:dyDescent="0.3">
      <c r="A303" s="831" t="s">
        <v>1338</v>
      </c>
      <c r="B303" s="832" t="s">
        <v>1339</v>
      </c>
      <c r="C303" s="832" t="s">
        <v>558</v>
      </c>
      <c r="D303" s="832" t="s">
        <v>806</v>
      </c>
      <c r="E303" s="832" t="s">
        <v>1392</v>
      </c>
      <c r="F303" s="832" t="s">
        <v>1423</v>
      </c>
      <c r="G303" s="832" t="s">
        <v>1424</v>
      </c>
      <c r="H303" s="849">
        <v>12</v>
      </c>
      <c r="I303" s="849">
        <v>8604</v>
      </c>
      <c r="J303" s="832">
        <v>2.4</v>
      </c>
      <c r="K303" s="832">
        <v>717</v>
      </c>
      <c r="L303" s="849">
        <v>5</v>
      </c>
      <c r="M303" s="849">
        <v>3585</v>
      </c>
      <c r="N303" s="832">
        <v>1</v>
      </c>
      <c r="O303" s="832">
        <v>717</v>
      </c>
      <c r="P303" s="849">
        <v>5</v>
      </c>
      <c r="Q303" s="849">
        <v>3600</v>
      </c>
      <c r="R303" s="837">
        <v>1.00418410041841</v>
      </c>
      <c r="S303" s="850">
        <v>720</v>
      </c>
    </row>
    <row r="304" spans="1:19" ht="14.4" customHeight="1" x14ac:dyDescent="0.3">
      <c r="A304" s="831" t="s">
        <v>1338</v>
      </c>
      <c r="B304" s="832" t="s">
        <v>1339</v>
      </c>
      <c r="C304" s="832" t="s">
        <v>558</v>
      </c>
      <c r="D304" s="832" t="s">
        <v>806</v>
      </c>
      <c r="E304" s="832" t="s">
        <v>1392</v>
      </c>
      <c r="F304" s="832" t="s">
        <v>1425</v>
      </c>
      <c r="G304" s="832" t="s">
        <v>1426</v>
      </c>
      <c r="H304" s="849">
        <v>1</v>
      </c>
      <c r="I304" s="849">
        <v>2638</v>
      </c>
      <c r="J304" s="832"/>
      <c r="K304" s="832">
        <v>2638</v>
      </c>
      <c r="L304" s="849"/>
      <c r="M304" s="849"/>
      <c r="N304" s="832"/>
      <c r="O304" s="832"/>
      <c r="P304" s="849">
        <v>1</v>
      </c>
      <c r="Q304" s="849">
        <v>2650</v>
      </c>
      <c r="R304" s="837"/>
      <c r="S304" s="850">
        <v>2650</v>
      </c>
    </row>
    <row r="305" spans="1:19" ht="14.4" customHeight="1" x14ac:dyDescent="0.3">
      <c r="A305" s="831" t="s">
        <v>1338</v>
      </c>
      <c r="B305" s="832" t="s">
        <v>1339</v>
      </c>
      <c r="C305" s="832" t="s">
        <v>558</v>
      </c>
      <c r="D305" s="832" t="s">
        <v>806</v>
      </c>
      <c r="E305" s="832" t="s">
        <v>1392</v>
      </c>
      <c r="F305" s="832" t="s">
        <v>1427</v>
      </c>
      <c r="G305" s="832" t="s">
        <v>1428</v>
      </c>
      <c r="H305" s="849">
        <v>317</v>
      </c>
      <c r="I305" s="849">
        <v>578525</v>
      </c>
      <c r="J305" s="832">
        <v>2.126351654329337</v>
      </c>
      <c r="K305" s="832">
        <v>1825</v>
      </c>
      <c r="L305" s="849">
        <v>149</v>
      </c>
      <c r="M305" s="849">
        <v>272074</v>
      </c>
      <c r="N305" s="832">
        <v>1</v>
      </c>
      <c r="O305" s="832">
        <v>1826</v>
      </c>
      <c r="P305" s="849">
        <v>140</v>
      </c>
      <c r="Q305" s="849">
        <v>256340</v>
      </c>
      <c r="R305" s="837">
        <v>0.94217014488705275</v>
      </c>
      <c r="S305" s="850">
        <v>1831</v>
      </c>
    </row>
    <row r="306" spans="1:19" ht="14.4" customHeight="1" x14ac:dyDescent="0.3">
      <c r="A306" s="831" t="s">
        <v>1338</v>
      </c>
      <c r="B306" s="832" t="s">
        <v>1339</v>
      </c>
      <c r="C306" s="832" t="s">
        <v>558</v>
      </c>
      <c r="D306" s="832" t="s">
        <v>806</v>
      </c>
      <c r="E306" s="832" t="s">
        <v>1392</v>
      </c>
      <c r="F306" s="832" t="s">
        <v>1429</v>
      </c>
      <c r="G306" s="832" t="s">
        <v>1430</v>
      </c>
      <c r="H306" s="849">
        <v>6</v>
      </c>
      <c r="I306" s="849">
        <v>2574</v>
      </c>
      <c r="J306" s="832">
        <v>1.1972093023255814</v>
      </c>
      <c r="K306" s="832">
        <v>429</v>
      </c>
      <c r="L306" s="849">
        <v>5</v>
      </c>
      <c r="M306" s="849">
        <v>2150</v>
      </c>
      <c r="N306" s="832">
        <v>1</v>
      </c>
      <c r="O306" s="832">
        <v>430</v>
      </c>
      <c r="P306" s="849">
        <v>5</v>
      </c>
      <c r="Q306" s="849">
        <v>2155</v>
      </c>
      <c r="R306" s="837">
        <v>1.0023255813953489</v>
      </c>
      <c r="S306" s="850">
        <v>431</v>
      </c>
    </row>
    <row r="307" spans="1:19" ht="14.4" customHeight="1" x14ac:dyDescent="0.3">
      <c r="A307" s="831" t="s">
        <v>1338</v>
      </c>
      <c r="B307" s="832" t="s">
        <v>1339</v>
      </c>
      <c r="C307" s="832" t="s">
        <v>558</v>
      </c>
      <c r="D307" s="832" t="s">
        <v>806</v>
      </c>
      <c r="E307" s="832" t="s">
        <v>1392</v>
      </c>
      <c r="F307" s="832" t="s">
        <v>1431</v>
      </c>
      <c r="G307" s="832" t="s">
        <v>1432</v>
      </c>
      <c r="H307" s="849">
        <v>22</v>
      </c>
      <c r="I307" s="849">
        <v>77440</v>
      </c>
      <c r="J307" s="832">
        <v>2.1987507098239636</v>
      </c>
      <c r="K307" s="832">
        <v>3520</v>
      </c>
      <c r="L307" s="849">
        <v>10</v>
      </c>
      <c r="M307" s="849">
        <v>35220</v>
      </c>
      <c r="N307" s="832">
        <v>1</v>
      </c>
      <c r="O307" s="832">
        <v>3522</v>
      </c>
      <c r="P307" s="849">
        <v>10</v>
      </c>
      <c r="Q307" s="849">
        <v>35330</v>
      </c>
      <c r="R307" s="837">
        <v>1.0031232254400908</v>
      </c>
      <c r="S307" s="850">
        <v>3533</v>
      </c>
    </row>
    <row r="308" spans="1:19" ht="14.4" customHeight="1" x14ac:dyDescent="0.3">
      <c r="A308" s="831" t="s">
        <v>1338</v>
      </c>
      <c r="B308" s="832" t="s">
        <v>1339</v>
      </c>
      <c r="C308" s="832" t="s">
        <v>558</v>
      </c>
      <c r="D308" s="832" t="s">
        <v>806</v>
      </c>
      <c r="E308" s="832" t="s">
        <v>1392</v>
      </c>
      <c r="F308" s="832" t="s">
        <v>1435</v>
      </c>
      <c r="G308" s="832" t="s">
        <v>1436</v>
      </c>
      <c r="H308" s="849">
        <v>106</v>
      </c>
      <c r="I308" s="849">
        <v>3533.33</v>
      </c>
      <c r="J308" s="832">
        <v>0.71140967974453662</v>
      </c>
      <c r="K308" s="832">
        <v>33.333301886792455</v>
      </c>
      <c r="L308" s="849">
        <v>149</v>
      </c>
      <c r="M308" s="849">
        <v>4966.66</v>
      </c>
      <c r="N308" s="832">
        <v>1</v>
      </c>
      <c r="O308" s="832">
        <v>33.333288590604027</v>
      </c>
      <c r="P308" s="849">
        <v>139</v>
      </c>
      <c r="Q308" s="849">
        <v>4633.33</v>
      </c>
      <c r="R308" s="837">
        <v>0.9328864870959559</v>
      </c>
      <c r="S308" s="850">
        <v>33.333309352517986</v>
      </c>
    </row>
    <row r="309" spans="1:19" ht="14.4" customHeight="1" x14ac:dyDescent="0.3">
      <c r="A309" s="831" t="s">
        <v>1338</v>
      </c>
      <c r="B309" s="832" t="s">
        <v>1339</v>
      </c>
      <c r="C309" s="832" t="s">
        <v>558</v>
      </c>
      <c r="D309" s="832" t="s">
        <v>806</v>
      </c>
      <c r="E309" s="832" t="s">
        <v>1392</v>
      </c>
      <c r="F309" s="832" t="s">
        <v>1437</v>
      </c>
      <c r="G309" s="832" t="s">
        <v>1438</v>
      </c>
      <c r="H309" s="849">
        <v>105</v>
      </c>
      <c r="I309" s="849">
        <v>3885</v>
      </c>
      <c r="J309" s="832">
        <v>0.74468085106382975</v>
      </c>
      <c r="K309" s="832">
        <v>37</v>
      </c>
      <c r="L309" s="849">
        <v>141</v>
      </c>
      <c r="M309" s="849">
        <v>5217</v>
      </c>
      <c r="N309" s="832">
        <v>1</v>
      </c>
      <c r="O309" s="832">
        <v>37</v>
      </c>
      <c r="P309" s="849">
        <v>133</v>
      </c>
      <c r="Q309" s="849">
        <v>5054</v>
      </c>
      <c r="R309" s="837">
        <v>0.96875599003258572</v>
      </c>
      <c r="S309" s="850">
        <v>38</v>
      </c>
    </row>
    <row r="310" spans="1:19" ht="14.4" customHeight="1" x14ac:dyDescent="0.3">
      <c r="A310" s="831" t="s">
        <v>1338</v>
      </c>
      <c r="B310" s="832" t="s">
        <v>1339</v>
      </c>
      <c r="C310" s="832" t="s">
        <v>558</v>
      </c>
      <c r="D310" s="832" t="s">
        <v>806</v>
      </c>
      <c r="E310" s="832" t="s">
        <v>1392</v>
      </c>
      <c r="F310" s="832" t="s">
        <v>1441</v>
      </c>
      <c r="G310" s="832" t="s">
        <v>1442</v>
      </c>
      <c r="H310" s="849">
        <v>4</v>
      </c>
      <c r="I310" s="849">
        <v>1748</v>
      </c>
      <c r="J310" s="832">
        <v>1.330289193302892</v>
      </c>
      <c r="K310" s="832">
        <v>437</v>
      </c>
      <c r="L310" s="849">
        <v>3</v>
      </c>
      <c r="M310" s="849">
        <v>1314</v>
      </c>
      <c r="N310" s="832">
        <v>1</v>
      </c>
      <c r="O310" s="832">
        <v>438</v>
      </c>
      <c r="P310" s="849">
        <v>9</v>
      </c>
      <c r="Q310" s="849">
        <v>3942</v>
      </c>
      <c r="R310" s="837">
        <v>3</v>
      </c>
      <c r="S310" s="850">
        <v>438</v>
      </c>
    </row>
    <row r="311" spans="1:19" ht="14.4" customHeight="1" x14ac:dyDescent="0.3">
      <c r="A311" s="831" t="s">
        <v>1338</v>
      </c>
      <c r="B311" s="832" t="s">
        <v>1339</v>
      </c>
      <c r="C311" s="832" t="s">
        <v>558</v>
      </c>
      <c r="D311" s="832" t="s">
        <v>806</v>
      </c>
      <c r="E311" s="832" t="s">
        <v>1392</v>
      </c>
      <c r="F311" s="832" t="s">
        <v>1443</v>
      </c>
      <c r="G311" s="832" t="s">
        <v>1444</v>
      </c>
      <c r="H311" s="849">
        <v>148</v>
      </c>
      <c r="I311" s="849">
        <v>198616</v>
      </c>
      <c r="J311" s="832">
        <v>1.8486224869694714</v>
      </c>
      <c r="K311" s="832">
        <v>1342</v>
      </c>
      <c r="L311" s="849">
        <v>80</v>
      </c>
      <c r="M311" s="849">
        <v>107440</v>
      </c>
      <c r="N311" s="832">
        <v>1</v>
      </c>
      <c r="O311" s="832">
        <v>1343</v>
      </c>
      <c r="P311" s="849">
        <v>63</v>
      </c>
      <c r="Q311" s="849">
        <v>84861</v>
      </c>
      <c r="R311" s="837">
        <v>0.78984549516008939</v>
      </c>
      <c r="S311" s="850">
        <v>1347</v>
      </c>
    </row>
    <row r="312" spans="1:19" ht="14.4" customHeight="1" x14ac:dyDescent="0.3">
      <c r="A312" s="831" t="s">
        <v>1338</v>
      </c>
      <c r="B312" s="832" t="s">
        <v>1339</v>
      </c>
      <c r="C312" s="832" t="s">
        <v>558</v>
      </c>
      <c r="D312" s="832" t="s">
        <v>806</v>
      </c>
      <c r="E312" s="832" t="s">
        <v>1392</v>
      </c>
      <c r="F312" s="832" t="s">
        <v>1445</v>
      </c>
      <c r="G312" s="832" t="s">
        <v>1446</v>
      </c>
      <c r="H312" s="849">
        <v>25</v>
      </c>
      <c r="I312" s="849">
        <v>12725</v>
      </c>
      <c r="J312" s="832">
        <v>2.0792483660130721</v>
      </c>
      <c r="K312" s="832">
        <v>509</v>
      </c>
      <c r="L312" s="849">
        <v>12</v>
      </c>
      <c r="M312" s="849">
        <v>6120</v>
      </c>
      <c r="N312" s="832">
        <v>1</v>
      </c>
      <c r="O312" s="832">
        <v>510</v>
      </c>
      <c r="P312" s="849">
        <v>10</v>
      </c>
      <c r="Q312" s="849">
        <v>5120</v>
      </c>
      <c r="R312" s="837">
        <v>0.83660130718954251</v>
      </c>
      <c r="S312" s="850">
        <v>512</v>
      </c>
    </row>
    <row r="313" spans="1:19" ht="14.4" customHeight="1" x14ac:dyDescent="0.3">
      <c r="A313" s="831" t="s">
        <v>1338</v>
      </c>
      <c r="B313" s="832" t="s">
        <v>1339</v>
      </c>
      <c r="C313" s="832" t="s">
        <v>558</v>
      </c>
      <c r="D313" s="832" t="s">
        <v>806</v>
      </c>
      <c r="E313" s="832" t="s">
        <v>1392</v>
      </c>
      <c r="F313" s="832" t="s">
        <v>1447</v>
      </c>
      <c r="G313" s="832" t="s">
        <v>1448</v>
      </c>
      <c r="H313" s="849">
        <v>4</v>
      </c>
      <c r="I313" s="849">
        <v>9320</v>
      </c>
      <c r="J313" s="832">
        <v>0.79897128161165876</v>
      </c>
      <c r="K313" s="832">
        <v>2330</v>
      </c>
      <c r="L313" s="849">
        <v>5</v>
      </c>
      <c r="M313" s="849">
        <v>11665</v>
      </c>
      <c r="N313" s="832">
        <v>1</v>
      </c>
      <c r="O313" s="832">
        <v>2333</v>
      </c>
      <c r="P313" s="849">
        <v>4</v>
      </c>
      <c r="Q313" s="849">
        <v>9368</v>
      </c>
      <c r="R313" s="837">
        <v>0.80308615516502357</v>
      </c>
      <c r="S313" s="850">
        <v>2342</v>
      </c>
    </row>
    <row r="314" spans="1:19" ht="14.4" customHeight="1" x14ac:dyDescent="0.3">
      <c r="A314" s="831" t="s">
        <v>1338</v>
      </c>
      <c r="B314" s="832" t="s">
        <v>1339</v>
      </c>
      <c r="C314" s="832" t="s">
        <v>558</v>
      </c>
      <c r="D314" s="832" t="s">
        <v>806</v>
      </c>
      <c r="E314" s="832" t="s">
        <v>1392</v>
      </c>
      <c r="F314" s="832" t="s">
        <v>1449</v>
      </c>
      <c r="G314" s="832" t="s">
        <v>1450</v>
      </c>
      <c r="H314" s="849">
        <v>11</v>
      </c>
      <c r="I314" s="849">
        <v>29106</v>
      </c>
      <c r="J314" s="832"/>
      <c r="K314" s="832">
        <v>2646</v>
      </c>
      <c r="L314" s="849"/>
      <c r="M314" s="849"/>
      <c r="N314" s="832"/>
      <c r="O314" s="832"/>
      <c r="P314" s="849">
        <v>4</v>
      </c>
      <c r="Q314" s="849">
        <v>10632</v>
      </c>
      <c r="R314" s="837"/>
      <c r="S314" s="850">
        <v>2658</v>
      </c>
    </row>
    <row r="315" spans="1:19" ht="14.4" customHeight="1" x14ac:dyDescent="0.3">
      <c r="A315" s="831" t="s">
        <v>1338</v>
      </c>
      <c r="B315" s="832" t="s">
        <v>1339</v>
      </c>
      <c r="C315" s="832" t="s">
        <v>558</v>
      </c>
      <c r="D315" s="832" t="s">
        <v>806</v>
      </c>
      <c r="E315" s="832" t="s">
        <v>1392</v>
      </c>
      <c r="F315" s="832" t="s">
        <v>1451</v>
      </c>
      <c r="G315" s="832" t="s">
        <v>1452</v>
      </c>
      <c r="H315" s="849">
        <v>1</v>
      </c>
      <c r="I315" s="849">
        <v>355</v>
      </c>
      <c r="J315" s="832"/>
      <c r="K315" s="832">
        <v>355</v>
      </c>
      <c r="L315" s="849"/>
      <c r="M315" s="849"/>
      <c r="N315" s="832"/>
      <c r="O315" s="832"/>
      <c r="P315" s="849"/>
      <c r="Q315" s="849"/>
      <c r="R315" s="837"/>
      <c r="S315" s="850"/>
    </row>
    <row r="316" spans="1:19" ht="14.4" customHeight="1" x14ac:dyDescent="0.3">
      <c r="A316" s="831" t="s">
        <v>1338</v>
      </c>
      <c r="B316" s="832" t="s">
        <v>1339</v>
      </c>
      <c r="C316" s="832" t="s">
        <v>558</v>
      </c>
      <c r="D316" s="832" t="s">
        <v>806</v>
      </c>
      <c r="E316" s="832" t="s">
        <v>1392</v>
      </c>
      <c r="F316" s="832" t="s">
        <v>1453</v>
      </c>
      <c r="G316" s="832" t="s">
        <v>1454</v>
      </c>
      <c r="H316" s="849">
        <v>1</v>
      </c>
      <c r="I316" s="849">
        <v>195</v>
      </c>
      <c r="J316" s="832"/>
      <c r="K316" s="832">
        <v>195</v>
      </c>
      <c r="L316" s="849"/>
      <c r="M316" s="849"/>
      <c r="N316" s="832"/>
      <c r="O316" s="832"/>
      <c r="P316" s="849"/>
      <c r="Q316" s="849"/>
      <c r="R316" s="837"/>
      <c r="S316" s="850"/>
    </row>
    <row r="317" spans="1:19" ht="14.4" customHeight="1" x14ac:dyDescent="0.3">
      <c r="A317" s="831" t="s">
        <v>1338</v>
      </c>
      <c r="B317" s="832" t="s">
        <v>1339</v>
      </c>
      <c r="C317" s="832" t="s">
        <v>558</v>
      </c>
      <c r="D317" s="832" t="s">
        <v>806</v>
      </c>
      <c r="E317" s="832" t="s">
        <v>1392</v>
      </c>
      <c r="F317" s="832" t="s">
        <v>1455</v>
      </c>
      <c r="G317" s="832" t="s">
        <v>1456</v>
      </c>
      <c r="H317" s="849"/>
      <c r="I317" s="849"/>
      <c r="J317" s="832"/>
      <c r="K317" s="832"/>
      <c r="L317" s="849">
        <v>4</v>
      </c>
      <c r="M317" s="849">
        <v>4160</v>
      </c>
      <c r="N317" s="832">
        <v>1</v>
      </c>
      <c r="O317" s="832">
        <v>1040</v>
      </c>
      <c r="P317" s="849">
        <v>5</v>
      </c>
      <c r="Q317" s="849">
        <v>5285</v>
      </c>
      <c r="R317" s="837">
        <v>1.2704326923076923</v>
      </c>
      <c r="S317" s="850">
        <v>1057</v>
      </c>
    </row>
    <row r="318" spans="1:19" ht="14.4" customHeight="1" x14ac:dyDescent="0.3">
      <c r="A318" s="831" t="s">
        <v>1338</v>
      </c>
      <c r="B318" s="832" t="s">
        <v>1339</v>
      </c>
      <c r="C318" s="832" t="s">
        <v>558</v>
      </c>
      <c r="D318" s="832" t="s">
        <v>806</v>
      </c>
      <c r="E318" s="832" t="s">
        <v>1392</v>
      </c>
      <c r="F318" s="832" t="s">
        <v>1457</v>
      </c>
      <c r="G318" s="832" t="s">
        <v>1458</v>
      </c>
      <c r="H318" s="849">
        <v>1</v>
      </c>
      <c r="I318" s="849">
        <v>525</v>
      </c>
      <c r="J318" s="832"/>
      <c r="K318" s="832">
        <v>525</v>
      </c>
      <c r="L318" s="849"/>
      <c r="M318" s="849"/>
      <c r="N318" s="832"/>
      <c r="O318" s="832"/>
      <c r="P318" s="849"/>
      <c r="Q318" s="849"/>
      <c r="R318" s="837"/>
      <c r="S318" s="850"/>
    </row>
    <row r="319" spans="1:19" ht="14.4" customHeight="1" x14ac:dyDescent="0.3">
      <c r="A319" s="831" t="s">
        <v>1338</v>
      </c>
      <c r="B319" s="832" t="s">
        <v>1339</v>
      </c>
      <c r="C319" s="832" t="s">
        <v>558</v>
      </c>
      <c r="D319" s="832" t="s">
        <v>806</v>
      </c>
      <c r="E319" s="832" t="s">
        <v>1392</v>
      </c>
      <c r="F319" s="832" t="s">
        <v>1465</v>
      </c>
      <c r="G319" s="832" t="s">
        <v>1466</v>
      </c>
      <c r="H319" s="849">
        <v>4</v>
      </c>
      <c r="I319" s="849">
        <v>2876</v>
      </c>
      <c r="J319" s="832">
        <v>1</v>
      </c>
      <c r="K319" s="832">
        <v>719</v>
      </c>
      <c r="L319" s="849">
        <v>4</v>
      </c>
      <c r="M319" s="849">
        <v>2876</v>
      </c>
      <c r="N319" s="832">
        <v>1</v>
      </c>
      <c r="O319" s="832">
        <v>719</v>
      </c>
      <c r="P319" s="849">
        <v>5</v>
      </c>
      <c r="Q319" s="849">
        <v>3610</v>
      </c>
      <c r="R319" s="837">
        <v>1.2552155771905424</v>
      </c>
      <c r="S319" s="850">
        <v>722</v>
      </c>
    </row>
    <row r="320" spans="1:19" ht="14.4" customHeight="1" x14ac:dyDescent="0.3">
      <c r="A320" s="831" t="s">
        <v>1338</v>
      </c>
      <c r="B320" s="832" t="s">
        <v>1339</v>
      </c>
      <c r="C320" s="832" t="s">
        <v>558</v>
      </c>
      <c r="D320" s="832" t="s">
        <v>1336</v>
      </c>
      <c r="E320" s="832" t="s">
        <v>1340</v>
      </c>
      <c r="F320" s="832" t="s">
        <v>1341</v>
      </c>
      <c r="G320" s="832" t="s">
        <v>1342</v>
      </c>
      <c r="H320" s="849"/>
      <c r="I320" s="849"/>
      <c r="J320" s="832"/>
      <c r="K320" s="832"/>
      <c r="L320" s="849">
        <v>875</v>
      </c>
      <c r="M320" s="849">
        <v>20300</v>
      </c>
      <c r="N320" s="832">
        <v>1</v>
      </c>
      <c r="O320" s="832">
        <v>23.2</v>
      </c>
      <c r="P320" s="849"/>
      <c r="Q320" s="849"/>
      <c r="R320" s="837"/>
      <c r="S320" s="850"/>
    </row>
    <row r="321" spans="1:19" ht="14.4" customHeight="1" x14ac:dyDescent="0.3">
      <c r="A321" s="831" t="s">
        <v>1338</v>
      </c>
      <c r="B321" s="832" t="s">
        <v>1339</v>
      </c>
      <c r="C321" s="832" t="s">
        <v>558</v>
      </c>
      <c r="D321" s="832" t="s">
        <v>1336</v>
      </c>
      <c r="E321" s="832" t="s">
        <v>1340</v>
      </c>
      <c r="F321" s="832" t="s">
        <v>1343</v>
      </c>
      <c r="G321" s="832" t="s">
        <v>1344</v>
      </c>
      <c r="H321" s="849">
        <v>1153</v>
      </c>
      <c r="I321" s="849">
        <v>2986.27</v>
      </c>
      <c r="J321" s="832">
        <v>0.41740677686551103</v>
      </c>
      <c r="K321" s="832">
        <v>2.59</v>
      </c>
      <c r="L321" s="849">
        <v>2773</v>
      </c>
      <c r="M321" s="849">
        <v>7154.3399999999992</v>
      </c>
      <c r="N321" s="832">
        <v>1</v>
      </c>
      <c r="O321" s="832">
        <v>2.5799999999999996</v>
      </c>
      <c r="P321" s="849">
        <v>1387</v>
      </c>
      <c r="Q321" s="849">
        <v>3689.42</v>
      </c>
      <c r="R321" s="837">
        <v>0.51568977711431108</v>
      </c>
      <c r="S321" s="850">
        <v>2.66</v>
      </c>
    </row>
    <row r="322" spans="1:19" ht="14.4" customHeight="1" x14ac:dyDescent="0.3">
      <c r="A322" s="831" t="s">
        <v>1338</v>
      </c>
      <c r="B322" s="832" t="s">
        <v>1339</v>
      </c>
      <c r="C322" s="832" t="s">
        <v>558</v>
      </c>
      <c r="D322" s="832" t="s">
        <v>1336</v>
      </c>
      <c r="E322" s="832" t="s">
        <v>1340</v>
      </c>
      <c r="F322" s="832" t="s">
        <v>1345</v>
      </c>
      <c r="G322" s="832" t="s">
        <v>1346</v>
      </c>
      <c r="H322" s="849">
        <v>5850</v>
      </c>
      <c r="I322" s="849">
        <v>40726.80000000001</v>
      </c>
      <c r="J322" s="832">
        <v>1.3551117647450277</v>
      </c>
      <c r="K322" s="832">
        <v>6.9618461538461558</v>
      </c>
      <c r="L322" s="849">
        <v>4180</v>
      </c>
      <c r="M322" s="849">
        <v>30054.2</v>
      </c>
      <c r="N322" s="832">
        <v>1</v>
      </c>
      <c r="O322" s="832">
        <v>7.19</v>
      </c>
      <c r="P322" s="849">
        <v>996</v>
      </c>
      <c r="Q322" s="849">
        <v>7320.6</v>
      </c>
      <c r="R322" s="837">
        <v>0.24357993225572466</v>
      </c>
      <c r="S322" s="850">
        <v>7.3500000000000005</v>
      </c>
    </row>
    <row r="323" spans="1:19" ht="14.4" customHeight="1" x14ac:dyDescent="0.3">
      <c r="A323" s="831" t="s">
        <v>1338</v>
      </c>
      <c r="B323" s="832" t="s">
        <v>1339</v>
      </c>
      <c r="C323" s="832" t="s">
        <v>558</v>
      </c>
      <c r="D323" s="832" t="s">
        <v>1336</v>
      </c>
      <c r="E323" s="832" t="s">
        <v>1340</v>
      </c>
      <c r="F323" s="832" t="s">
        <v>1349</v>
      </c>
      <c r="G323" s="832" t="s">
        <v>1350</v>
      </c>
      <c r="H323" s="849">
        <v>12491</v>
      </c>
      <c r="I323" s="849">
        <v>66077.39</v>
      </c>
      <c r="J323" s="832">
        <v>0.77984895966659662</v>
      </c>
      <c r="K323" s="832">
        <v>5.29</v>
      </c>
      <c r="L323" s="849">
        <v>15897</v>
      </c>
      <c r="M323" s="849">
        <v>84731.010000000009</v>
      </c>
      <c r="N323" s="832">
        <v>1</v>
      </c>
      <c r="O323" s="832">
        <v>5.330000000000001</v>
      </c>
      <c r="P323" s="849">
        <v>4231</v>
      </c>
      <c r="Q323" s="849">
        <v>22720.469999999998</v>
      </c>
      <c r="R323" s="837">
        <v>0.26814822577944009</v>
      </c>
      <c r="S323" s="850">
        <v>5.3699999999999992</v>
      </c>
    </row>
    <row r="324" spans="1:19" ht="14.4" customHeight="1" x14ac:dyDescent="0.3">
      <c r="A324" s="831" t="s">
        <v>1338</v>
      </c>
      <c r="B324" s="832" t="s">
        <v>1339</v>
      </c>
      <c r="C324" s="832" t="s">
        <v>558</v>
      </c>
      <c r="D324" s="832" t="s">
        <v>1336</v>
      </c>
      <c r="E324" s="832" t="s">
        <v>1340</v>
      </c>
      <c r="F324" s="832" t="s">
        <v>1351</v>
      </c>
      <c r="G324" s="832" t="s">
        <v>1352</v>
      </c>
      <c r="H324" s="849">
        <v>687</v>
      </c>
      <c r="I324" s="849">
        <v>6279.18</v>
      </c>
      <c r="J324" s="832">
        <v>0.91538974017321795</v>
      </c>
      <c r="K324" s="832">
        <v>9.14</v>
      </c>
      <c r="L324" s="849">
        <v>750.5</v>
      </c>
      <c r="M324" s="849">
        <v>6859.57</v>
      </c>
      <c r="N324" s="832">
        <v>1</v>
      </c>
      <c r="O324" s="832">
        <v>9.1399999999999988</v>
      </c>
      <c r="P324" s="849">
        <v>1283.5999999999999</v>
      </c>
      <c r="Q324" s="849">
        <v>12014.489999999998</v>
      </c>
      <c r="R324" s="837">
        <v>1.7514931693969154</v>
      </c>
      <c r="S324" s="850">
        <v>9.3599953256466186</v>
      </c>
    </row>
    <row r="325" spans="1:19" ht="14.4" customHeight="1" x14ac:dyDescent="0.3">
      <c r="A325" s="831" t="s">
        <v>1338</v>
      </c>
      <c r="B325" s="832" t="s">
        <v>1339</v>
      </c>
      <c r="C325" s="832" t="s">
        <v>558</v>
      </c>
      <c r="D325" s="832" t="s">
        <v>1336</v>
      </c>
      <c r="E325" s="832" t="s">
        <v>1340</v>
      </c>
      <c r="F325" s="832" t="s">
        <v>1353</v>
      </c>
      <c r="G325" s="832" t="s">
        <v>1354</v>
      </c>
      <c r="H325" s="849">
        <v>200</v>
      </c>
      <c r="I325" s="849">
        <v>1836</v>
      </c>
      <c r="J325" s="832">
        <v>0.27662517289073307</v>
      </c>
      <c r="K325" s="832">
        <v>9.18</v>
      </c>
      <c r="L325" s="849">
        <v>723</v>
      </c>
      <c r="M325" s="849">
        <v>6637.1399999999994</v>
      </c>
      <c r="N325" s="832">
        <v>1</v>
      </c>
      <c r="O325" s="832">
        <v>9.18</v>
      </c>
      <c r="P325" s="849">
        <v>160</v>
      </c>
      <c r="Q325" s="849">
        <v>1504</v>
      </c>
      <c r="R325" s="837">
        <v>0.22660362746604715</v>
      </c>
      <c r="S325" s="850">
        <v>9.4</v>
      </c>
    </row>
    <row r="326" spans="1:19" ht="14.4" customHeight="1" x14ac:dyDescent="0.3">
      <c r="A326" s="831" t="s">
        <v>1338</v>
      </c>
      <c r="B326" s="832" t="s">
        <v>1339</v>
      </c>
      <c r="C326" s="832" t="s">
        <v>558</v>
      </c>
      <c r="D326" s="832" t="s">
        <v>1336</v>
      </c>
      <c r="E326" s="832" t="s">
        <v>1340</v>
      </c>
      <c r="F326" s="832" t="s">
        <v>1355</v>
      </c>
      <c r="G326" s="832" t="s">
        <v>1356</v>
      </c>
      <c r="H326" s="849">
        <v>630</v>
      </c>
      <c r="I326" s="849">
        <v>6444.9</v>
      </c>
      <c r="J326" s="832">
        <v>3.1873887240356082</v>
      </c>
      <c r="K326" s="832">
        <v>10.229999999999999</v>
      </c>
      <c r="L326" s="849">
        <v>200</v>
      </c>
      <c r="M326" s="849">
        <v>2022</v>
      </c>
      <c r="N326" s="832">
        <v>1</v>
      </c>
      <c r="O326" s="832">
        <v>10.11</v>
      </c>
      <c r="P326" s="849">
        <v>352</v>
      </c>
      <c r="Q326" s="849">
        <v>3625.6</v>
      </c>
      <c r="R326" s="837">
        <v>1.7930761622156282</v>
      </c>
      <c r="S326" s="850">
        <v>10.299999999999999</v>
      </c>
    </row>
    <row r="327" spans="1:19" ht="14.4" customHeight="1" x14ac:dyDescent="0.3">
      <c r="A327" s="831" t="s">
        <v>1338</v>
      </c>
      <c r="B327" s="832" t="s">
        <v>1339</v>
      </c>
      <c r="C327" s="832" t="s">
        <v>558</v>
      </c>
      <c r="D327" s="832" t="s">
        <v>1336</v>
      </c>
      <c r="E327" s="832" t="s">
        <v>1340</v>
      </c>
      <c r="F327" s="832" t="s">
        <v>1361</v>
      </c>
      <c r="G327" s="832" t="s">
        <v>1362</v>
      </c>
      <c r="H327" s="849">
        <v>550</v>
      </c>
      <c r="I327" s="849">
        <v>11236.5</v>
      </c>
      <c r="J327" s="832">
        <v>0.12445175438596491</v>
      </c>
      <c r="K327" s="832">
        <v>20.43</v>
      </c>
      <c r="L327" s="849">
        <v>4320</v>
      </c>
      <c r="M327" s="849">
        <v>90288</v>
      </c>
      <c r="N327" s="832">
        <v>1</v>
      </c>
      <c r="O327" s="832">
        <v>20.9</v>
      </c>
      <c r="P327" s="849">
        <v>2725</v>
      </c>
      <c r="Q327" s="849">
        <v>54636.25</v>
      </c>
      <c r="R327" s="837">
        <v>0.60513301878433456</v>
      </c>
      <c r="S327" s="850">
        <v>20.05</v>
      </c>
    </row>
    <row r="328" spans="1:19" ht="14.4" customHeight="1" x14ac:dyDescent="0.3">
      <c r="A328" s="831" t="s">
        <v>1338</v>
      </c>
      <c r="B328" s="832" t="s">
        <v>1339</v>
      </c>
      <c r="C328" s="832" t="s">
        <v>558</v>
      </c>
      <c r="D328" s="832" t="s">
        <v>1336</v>
      </c>
      <c r="E328" s="832" t="s">
        <v>1340</v>
      </c>
      <c r="F328" s="832" t="s">
        <v>1363</v>
      </c>
      <c r="G328" s="832" t="s">
        <v>1364</v>
      </c>
      <c r="H328" s="849"/>
      <c r="I328" s="849"/>
      <c r="J328" s="832"/>
      <c r="K328" s="832"/>
      <c r="L328" s="849"/>
      <c r="M328" s="849"/>
      <c r="N328" s="832"/>
      <c r="O328" s="832"/>
      <c r="P328" s="849">
        <v>9.1999999999999993</v>
      </c>
      <c r="Q328" s="849">
        <v>14993.13</v>
      </c>
      <c r="R328" s="837"/>
      <c r="S328" s="850">
        <v>1629.6880434782609</v>
      </c>
    </row>
    <row r="329" spans="1:19" ht="14.4" customHeight="1" x14ac:dyDescent="0.3">
      <c r="A329" s="831" t="s">
        <v>1338</v>
      </c>
      <c r="B329" s="832" t="s">
        <v>1339</v>
      </c>
      <c r="C329" s="832" t="s">
        <v>558</v>
      </c>
      <c r="D329" s="832" t="s">
        <v>1336</v>
      </c>
      <c r="E329" s="832" t="s">
        <v>1340</v>
      </c>
      <c r="F329" s="832" t="s">
        <v>1365</v>
      </c>
      <c r="G329" s="832" t="s">
        <v>1366</v>
      </c>
      <c r="H329" s="849">
        <v>18</v>
      </c>
      <c r="I329" s="849">
        <v>35759.700000000004</v>
      </c>
      <c r="J329" s="832"/>
      <c r="K329" s="832">
        <v>1986.6500000000003</v>
      </c>
      <c r="L329" s="849"/>
      <c r="M329" s="849"/>
      <c r="N329" s="832"/>
      <c r="O329" s="832"/>
      <c r="P329" s="849"/>
      <c r="Q329" s="849"/>
      <c r="R329" s="837"/>
      <c r="S329" s="850"/>
    </row>
    <row r="330" spans="1:19" ht="14.4" customHeight="1" x14ac:dyDescent="0.3">
      <c r="A330" s="831" t="s">
        <v>1338</v>
      </c>
      <c r="B330" s="832" t="s">
        <v>1339</v>
      </c>
      <c r="C330" s="832" t="s">
        <v>558</v>
      </c>
      <c r="D330" s="832" t="s">
        <v>1336</v>
      </c>
      <c r="E330" s="832" t="s">
        <v>1340</v>
      </c>
      <c r="F330" s="832" t="s">
        <v>1367</v>
      </c>
      <c r="G330" s="832" t="s">
        <v>1368</v>
      </c>
      <c r="H330" s="849"/>
      <c r="I330" s="849"/>
      <c r="J330" s="832"/>
      <c r="K330" s="832"/>
      <c r="L330" s="849">
        <v>1600</v>
      </c>
      <c r="M330" s="849">
        <v>316208</v>
      </c>
      <c r="N330" s="832">
        <v>1</v>
      </c>
      <c r="O330" s="832">
        <v>197.63</v>
      </c>
      <c r="P330" s="849"/>
      <c r="Q330" s="849"/>
      <c r="R330" s="837"/>
      <c r="S330" s="850"/>
    </row>
    <row r="331" spans="1:19" ht="14.4" customHeight="1" x14ac:dyDescent="0.3">
      <c r="A331" s="831" t="s">
        <v>1338</v>
      </c>
      <c r="B331" s="832" t="s">
        <v>1339</v>
      </c>
      <c r="C331" s="832" t="s">
        <v>558</v>
      </c>
      <c r="D331" s="832" t="s">
        <v>1336</v>
      </c>
      <c r="E331" s="832" t="s">
        <v>1340</v>
      </c>
      <c r="F331" s="832" t="s">
        <v>1369</v>
      </c>
      <c r="G331" s="832" t="s">
        <v>1370</v>
      </c>
      <c r="H331" s="849">
        <v>32530</v>
      </c>
      <c r="I331" s="849">
        <v>122638.09999999999</v>
      </c>
      <c r="J331" s="832">
        <v>0.40885499491590405</v>
      </c>
      <c r="K331" s="832">
        <v>3.7699999999999996</v>
      </c>
      <c r="L331" s="849">
        <v>79988</v>
      </c>
      <c r="M331" s="849">
        <v>299955</v>
      </c>
      <c r="N331" s="832">
        <v>1</v>
      </c>
      <c r="O331" s="832">
        <v>3.75</v>
      </c>
      <c r="P331" s="849">
        <v>67122</v>
      </c>
      <c r="Q331" s="849">
        <v>259090.91999999995</v>
      </c>
      <c r="R331" s="837">
        <v>0.86376596489473401</v>
      </c>
      <c r="S331" s="850">
        <v>3.8599999999999994</v>
      </c>
    </row>
    <row r="332" spans="1:19" ht="14.4" customHeight="1" x14ac:dyDescent="0.3">
      <c r="A332" s="831" t="s">
        <v>1338</v>
      </c>
      <c r="B332" s="832" t="s">
        <v>1339</v>
      </c>
      <c r="C332" s="832" t="s">
        <v>558</v>
      </c>
      <c r="D332" s="832" t="s">
        <v>1336</v>
      </c>
      <c r="E332" s="832" t="s">
        <v>1340</v>
      </c>
      <c r="F332" s="832" t="s">
        <v>1375</v>
      </c>
      <c r="G332" s="832" t="s">
        <v>1376</v>
      </c>
      <c r="H332" s="849">
        <v>4224</v>
      </c>
      <c r="I332" s="849">
        <v>85386.78</v>
      </c>
      <c r="J332" s="832">
        <v>0.72584796248264161</v>
      </c>
      <c r="K332" s="832">
        <v>20.214673295454546</v>
      </c>
      <c r="L332" s="849">
        <v>5672</v>
      </c>
      <c r="M332" s="849">
        <v>117637.27999999998</v>
      </c>
      <c r="N332" s="832">
        <v>1</v>
      </c>
      <c r="O332" s="832">
        <v>20.74</v>
      </c>
      <c r="P332" s="849">
        <v>4487</v>
      </c>
      <c r="Q332" s="849">
        <v>91310.449999999983</v>
      </c>
      <c r="R332" s="837">
        <v>0.77620334302187188</v>
      </c>
      <c r="S332" s="850">
        <v>20.349999999999998</v>
      </c>
    </row>
    <row r="333" spans="1:19" ht="14.4" customHeight="1" x14ac:dyDescent="0.3">
      <c r="A333" s="831" t="s">
        <v>1338</v>
      </c>
      <c r="B333" s="832" t="s">
        <v>1339</v>
      </c>
      <c r="C333" s="832" t="s">
        <v>558</v>
      </c>
      <c r="D333" s="832" t="s">
        <v>1336</v>
      </c>
      <c r="E333" s="832" t="s">
        <v>1340</v>
      </c>
      <c r="F333" s="832" t="s">
        <v>1379</v>
      </c>
      <c r="G333" s="832" t="s">
        <v>1380</v>
      </c>
      <c r="H333" s="849"/>
      <c r="I333" s="849"/>
      <c r="J333" s="832"/>
      <c r="K333" s="832"/>
      <c r="L333" s="849">
        <v>4</v>
      </c>
      <c r="M333" s="849">
        <v>434248.8</v>
      </c>
      <c r="N333" s="832">
        <v>1</v>
      </c>
      <c r="O333" s="832">
        <v>108562.2</v>
      </c>
      <c r="P333" s="849"/>
      <c r="Q333" s="849"/>
      <c r="R333" s="837"/>
      <c r="S333" s="850"/>
    </row>
    <row r="334" spans="1:19" ht="14.4" customHeight="1" x14ac:dyDescent="0.3">
      <c r="A334" s="831" t="s">
        <v>1338</v>
      </c>
      <c r="B334" s="832" t="s">
        <v>1339</v>
      </c>
      <c r="C334" s="832" t="s">
        <v>558</v>
      </c>
      <c r="D334" s="832" t="s">
        <v>1336</v>
      </c>
      <c r="E334" s="832" t="s">
        <v>1340</v>
      </c>
      <c r="F334" s="832" t="s">
        <v>1381</v>
      </c>
      <c r="G334" s="832" t="s">
        <v>1382</v>
      </c>
      <c r="H334" s="849">
        <v>2940</v>
      </c>
      <c r="I334" s="849">
        <v>58388.399999999994</v>
      </c>
      <c r="J334" s="832">
        <v>0.16393514425564942</v>
      </c>
      <c r="K334" s="832">
        <v>19.86</v>
      </c>
      <c r="L334" s="849">
        <v>17952</v>
      </c>
      <c r="M334" s="849">
        <v>356167.68000000005</v>
      </c>
      <c r="N334" s="832">
        <v>1</v>
      </c>
      <c r="O334" s="832">
        <v>19.840000000000003</v>
      </c>
      <c r="P334" s="849">
        <v>7535</v>
      </c>
      <c r="Q334" s="849">
        <v>143918.5</v>
      </c>
      <c r="R334" s="837">
        <v>0.40407512551391517</v>
      </c>
      <c r="S334" s="850">
        <v>19.100000000000001</v>
      </c>
    </row>
    <row r="335" spans="1:19" ht="14.4" customHeight="1" x14ac:dyDescent="0.3">
      <c r="A335" s="831" t="s">
        <v>1338</v>
      </c>
      <c r="B335" s="832" t="s">
        <v>1339</v>
      </c>
      <c r="C335" s="832" t="s">
        <v>558</v>
      </c>
      <c r="D335" s="832" t="s">
        <v>1336</v>
      </c>
      <c r="E335" s="832" t="s">
        <v>1392</v>
      </c>
      <c r="F335" s="832" t="s">
        <v>1399</v>
      </c>
      <c r="G335" s="832" t="s">
        <v>1400</v>
      </c>
      <c r="H335" s="849"/>
      <c r="I335" s="849"/>
      <c r="J335" s="832"/>
      <c r="K335" s="832"/>
      <c r="L335" s="849">
        <v>4</v>
      </c>
      <c r="M335" s="849">
        <v>1408</v>
      </c>
      <c r="N335" s="832">
        <v>1</v>
      </c>
      <c r="O335" s="832">
        <v>352</v>
      </c>
      <c r="P335" s="849"/>
      <c r="Q335" s="849"/>
      <c r="R335" s="837"/>
      <c r="S335" s="850"/>
    </row>
    <row r="336" spans="1:19" ht="14.4" customHeight="1" x14ac:dyDescent="0.3">
      <c r="A336" s="831" t="s">
        <v>1338</v>
      </c>
      <c r="B336" s="832" t="s">
        <v>1339</v>
      </c>
      <c r="C336" s="832" t="s">
        <v>558</v>
      </c>
      <c r="D336" s="832" t="s">
        <v>1336</v>
      </c>
      <c r="E336" s="832" t="s">
        <v>1392</v>
      </c>
      <c r="F336" s="832" t="s">
        <v>1401</v>
      </c>
      <c r="G336" s="832" t="s">
        <v>1402</v>
      </c>
      <c r="H336" s="849"/>
      <c r="I336" s="849"/>
      <c r="J336" s="832"/>
      <c r="K336" s="832"/>
      <c r="L336" s="849">
        <v>5</v>
      </c>
      <c r="M336" s="849">
        <v>1590</v>
      </c>
      <c r="N336" s="832">
        <v>1</v>
      </c>
      <c r="O336" s="832">
        <v>318</v>
      </c>
      <c r="P336" s="849"/>
      <c r="Q336" s="849"/>
      <c r="R336" s="837"/>
      <c r="S336" s="850"/>
    </row>
    <row r="337" spans="1:19" ht="14.4" customHeight="1" x14ac:dyDescent="0.3">
      <c r="A337" s="831" t="s">
        <v>1338</v>
      </c>
      <c r="B337" s="832" t="s">
        <v>1339</v>
      </c>
      <c r="C337" s="832" t="s">
        <v>558</v>
      </c>
      <c r="D337" s="832" t="s">
        <v>1336</v>
      </c>
      <c r="E337" s="832" t="s">
        <v>1392</v>
      </c>
      <c r="F337" s="832" t="s">
        <v>1405</v>
      </c>
      <c r="G337" s="832" t="s">
        <v>1406</v>
      </c>
      <c r="H337" s="849">
        <v>10</v>
      </c>
      <c r="I337" s="849">
        <v>20390</v>
      </c>
      <c r="J337" s="832">
        <v>0.55528322440087141</v>
      </c>
      <c r="K337" s="832">
        <v>2039</v>
      </c>
      <c r="L337" s="849">
        <v>18</v>
      </c>
      <c r="M337" s="849">
        <v>36720</v>
      </c>
      <c r="N337" s="832">
        <v>1</v>
      </c>
      <c r="O337" s="832">
        <v>2040</v>
      </c>
      <c r="P337" s="849">
        <v>5</v>
      </c>
      <c r="Q337" s="849">
        <v>10235</v>
      </c>
      <c r="R337" s="837">
        <v>0.2787309368191721</v>
      </c>
      <c r="S337" s="850">
        <v>2047</v>
      </c>
    </row>
    <row r="338" spans="1:19" ht="14.4" customHeight="1" x14ac:dyDescent="0.3">
      <c r="A338" s="831" t="s">
        <v>1338</v>
      </c>
      <c r="B338" s="832" t="s">
        <v>1339</v>
      </c>
      <c r="C338" s="832" t="s">
        <v>558</v>
      </c>
      <c r="D338" s="832" t="s">
        <v>1336</v>
      </c>
      <c r="E338" s="832" t="s">
        <v>1392</v>
      </c>
      <c r="F338" s="832" t="s">
        <v>1411</v>
      </c>
      <c r="G338" s="832" t="s">
        <v>1412</v>
      </c>
      <c r="H338" s="849"/>
      <c r="I338" s="849"/>
      <c r="J338" s="832"/>
      <c r="K338" s="832"/>
      <c r="L338" s="849">
        <v>1</v>
      </c>
      <c r="M338" s="849">
        <v>1350</v>
      </c>
      <c r="N338" s="832">
        <v>1</v>
      </c>
      <c r="O338" s="832">
        <v>1350</v>
      </c>
      <c r="P338" s="849"/>
      <c r="Q338" s="849"/>
      <c r="R338" s="837"/>
      <c r="S338" s="850"/>
    </row>
    <row r="339" spans="1:19" ht="14.4" customHeight="1" x14ac:dyDescent="0.3">
      <c r="A339" s="831" t="s">
        <v>1338</v>
      </c>
      <c r="B339" s="832" t="s">
        <v>1339</v>
      </c>
      <c r="C339" s="832" t="s">
        <v>558</v>
      </c>
      <c r="D339" s="832" t="s">
        <v>1336</v>
      </c>
      <c r="E339" s="832" t="s">
        <v>1392</v>
      </c>
      <c r="F339" s="832" t="s">
        <v>1413</v>
      </c>
      <c r="G339" s="832" t="s">
        <v>1414</v>
      </c>
      <c r="H339" s="849">
        <v>7</v>
      </c>
      <c r="I339" s="849">
        <v>10017</v>
      </c>
      <c r="J339" s="832">
        <v>0.63591924834941593</v>
      </c>
      <c r="K339" s="832">
        <v>1431</v>
      </c>
      <c r="L339" s="849">
        <v>11</v>
      </c>
      <c r="M339" s="849">
        <v>15752</v>
      </c>
      <c r="N339" s="832">
        <v>1</v>
      </c>
      <c r="O339" s="832">
        <v>1432</v>
      </c>
      <c r="P339" s="849">
        <v>14</v>
      </c>
      <c r="Q339" s="849">
        <v>20118</v>
      </c>
      <c r="R339" s="837">
        <v>1.2771711528694769</v>
      </c>
      <c r="S339" s="850">
        <v>1437</v>
      </c>
    </row>
    <row r="340" spans="1:19" ht="14.4" customHeight="1" x14ac:dyDescent="0.3">
      <c r="A340" s="831" t="s">
        <v>1338</v>
      </c>
      <c r="B340" s="832" t="s">
        <v>1339</v>
      </c>
      <c r="C340" s="832" t="s">
        <v>558</v>
      </c>
      <c r="D340" s="832" t="s">
        <v>1336</v>
      </c>
      <c r="E340" s="832" t="s">
        <v>1392</v>
      </c>
      <c r="F340" s="832" t="s">
        <v>1415</v>
      </c>
      <c r="G340" s="832" t="s">
        <v>1416</v>
      </c>
      <c r="H340" s="849">
        <v>5</v>
      </c>
      <c r="I340" s="849">
        <v>9560</v>
      </c>
      <c r="J340" s="832">
        <v>0.62434691745036575</v>
      </c>
      <c r="K340" s="832">
        <v>1912</v>
      </c>
      <c r="L340" s="849">
        <v>8</v>
      </c>
      <c r="M340" s="849">
        <v>15312</v>
      </c>
      <c r="N340" s="832">
        <v>1</v>
      </c>
      <c r="O340" s="832">
        <v>1914</v>
      </c>
      <c r="P340" s="849">
        <v>4</v>
      </c>
      <c r="Q340" s="849">
        <v>7680</v>
      </c>
      <c r="R340" s="837">
        <v>0.50156739811912221</v>
      </c>
      <c r="S340" s="850">
        <v>1920</v>
      </c>
    </row>
    <row r="341" spans="1:19" ht="14.4" customHeight="1" x14ac:dyDescent="0.3">
      <c r="A341" s="831" t="s">
        <v>1338</v>
      </c>
      <c r="B341" s="832" t="s">
        <v>1339</v>
      </c>
      <c r="C341" s="832" t="s">
        <v>558</v>
      </c>
      <c r="D341" s="832" t="s">
        <v>1336</v>
      </c>
      <c r="E341" s="832" t="s">
        <v>1392</v>
      </c>
      <c r="F341" s="832" t="s">
        <v>1417</v>
      </c>
      <c r="G341" s="832" t="s">
        <v>1418</v>
      </c>
      <c r="H341" s="849">
        <v>6</v>
      </c>
      <c r="I341" s="849">
        <v>7278</v>
      </c>
      <c r="J341" s="832">
        <v>0.42821840433043068</v>
      </c>
      <c r="K341" s="832">
        <v>1213</v>
      </c>
      <c r="L341" s="849">
        <v>14</v>
      </c>
      <c r="M341" s="849">
        <v>16996</v>
      </c>
      <c r="N341" s="832">
        <v>1</v>
      </c>
      <c r="O341" s="832">
        <v>1214</v>
      </c>
      <c r="P341" s="849">
        <v>11</v>
      </c>
      <c r="Q341" s="849">
        <v>13409</v>
      </c>
      <c r="R341" s="837">
        <v>0.78895034125676633</v>
      </c>
      <c r="S341" s="850">
        <v>1219</v>
      </c>
    </row>
    <row r="342" spans="1:19" ht="14.4" customHeight="1" x14ac:dyDescent="0.3">
      <c r="A342" s="831" t="s">
        <v>1338</v>
      </c>
      <c r="B342" s="832" t="s">
        <v>1339</v>
      </c>
      <c r="C342" s="832" t="s">
        <v>558</v>
      </c>
      <c r="D342" s="832" t="s">
        <v>1336</v>
      </c>
      <c r="E342" s="832" t="s">
        <v>1392</v>
      </c>
      <c r="F342" s="832" t="s">
        <v>1421</v>
      </c>
      <c r="G342" s="832" t="s">
        <v>1422</v>
      </c>
      <c r="H342" s="849">
        <v>18</v>
      </c>
      <c r="I342" s="849">
        <v>12276</v>
      </c>
      <c r="J342" s="832"/>
      <c r="K342" s="832">
        <v>682</v>
      </c>
      <c r="L342" s="849"/>
      <c r="M342" s="849"/>
      <c r="N342" s="832"/>
      <c r="O342" s="832"/>
      <c r="P342" s="849"/>
      <c r="Q342" s="849"/>
      <c r="R342" s="837"/>
      <c r="S342" s="850"/>
    </row>
    <row r="343" spans="1:19" ht="14.4" customHeight="1" x14ac:dyDescent="0.3">
      <c r="A343" s="831" t="s">
        <v>1338</v>
      </c>
      <c r="B343" s="832" t="s">
        <v>1339</v>
      </c>
      <c r="C343" s="832" t="s">
        <v>558</v>
      </c>
      <c r="D343" s="832" t="s">
        <v>1336</v>
      </c>
      <c r="E343" s="832" t="s">
        <v>1392</v>
      </c>
      <c r="F343" s="832" t="s">
        <v>1423</v>
      </c>
      <c r="G343" s="832" t="s">
        <v>1424</v>
      </c>
      <c r="H343" s="849">
        <v>11</v>
      </c>
      <c r="I343" s="849">
        <v>7887</v>
      </c>
      <c r="J343" s="832">
        <v>0.91666666666666663</v>
      </c>
      <c r="K343" s="832">
        <v>717</v>
      </c>
      <c r="L343" s="849">
        <v>12</v>
      </c>
      <c r="M343" s="849">
        <v>8604</v>
      </c>
      <c r="N343" s="832">
        <v>1</v>
      </c>
      <c r="O343" s="832">
        <v>717</v>
      </c>
      <c r="P343" s="849">
        <v>12</v>
      </c>
      <c r="Q343" s="849">
        <v>8640</v>
      </c>
      <c r="R343" s="837">
        <v>1.00418410041841</v>
      </c>
      <c r="S343" s="850">
        <v>720</v>
      </c>
    </row>
    <row r="344" spans="1:19" ht="14.4" customHeight="1" x14ac:dyDescent="0.3">
      <c r="A344" s="831" t="s">
        <v>1338</v>
      </c>
      <c r="B344" s="832" t="s">
        <v>1339</v>
      </c>
      <c r="C344" s="832" t="s">
        <v>558</v>
      </c>
      <c r="D344" s="832" t="s">
        <v>1336</v>
      </c>
      <c r="E344" s="832" t="s">
        <v>1392</v>
      </c>
      <c r="F344" s="832" t="s">
        <v>1425</v>
      </c>
      <c r="G344" s="832" t="s">
        <v>1426</v>
      </c>
      <c r="H344" s="849"/>
      <c r="I344" s="849"/>
      <c r="J344" s="832"/>
      <c r="K344" s="832"/>
      <c r="L344" s="849">
        <v>1</v>
      </c>
      <c r="M344" s="849">
        <v>2641</v>
      </c>
      <c r="N344" s="832">
        <v>1</v>
      </c>
      <c r="O344" s="832">
        <v>2641</v>
      </c>
      <c r="P344" s="849">
        <v>1</v>
      </c>
      <c r="Q344" s="849">
        <v>2650</v>
      </c>
      <c r="R344" s="837">
        <v>1.0034078000757289</v>
      </c>
      <c r="S344" s="850">
        <v>2650</v>
      </c>
    </row>
    <row r="345" spans="1:19" ht="14.4" customHeight="1" x14ac:dyDescent="0.3">
      <c r="A345" s="831" t="s">
        <v>1338</v>
      </c>
      <c r="B345" s="832" t="s">
        <v>1339</v>
      </c>
      <c r="C345" s="832" t="s">
        <v>558</v>
      </c>
      <c r="D345" s="832" t="s">
        <v>1336</v>
      </c>
      <c r="E345" s="832" t="s">
        <v>1392</v>
      </c>
      <c r="F345" s="832" t="s">
        <v>1427</v>
      </c>
      <c r="G345" s="832" t="s">
        <v>1428</v>
      </c>
      <c r="H345" s="849">
        <v>144</v>
      </c>
      <c r="I345" s="849">
        <v>262800</v>
      </c>
      <c r="J345" s="832">
        <v>0.47033051994072544</v>
      </c>
      <c r="K345" s="832">
        <v>1825</v>
      </c>
      <c r="L345" s="849">
        <v>306</v>
      </c>
      <c r="M345" s="849">
        <v>558756</v>
      </c>
      <c r="N345" s="832">
        <v>1</v>
      </c>
      <c r="O345" s="832">
        <v>1826</v>
      </c>
      <c r="P345" s="849">
        <v>203</v>
      </c>
      <c r="Q345" s="849">
        <v>371693</v>
      </c>
      <c r="R345" s="837">
        <v>0.66521522811388156</v>
      </c>
      <c r="S345" s="850">
        <v>1831</v>
      </c>
    </row>
    <row r="346" spans="1:19" ht="14.4" customHeight="1" x14ac:dyDescent="0.3">
      <c r="A346" s="831" t="s">
        <v>1338</v>
      </c>
      <c r="B346" s="832" t="s">
        <v>1339</v>
      </c>
      <c r="C346" s="832" t="s">
        <v>558</v>
      </c>
      <c r="D346" s="832" t="s">
        <v>1336</v>
      </c>
      <c r="E346" s="832" t="s">
        <v>1392</v>
      </c>
      <c r="F346" s="832" t="s">
        <v>1429</v>
      </c>
      <c r="G346" s="832" t="s">
        <v>1430</v>
      </c>
      <c r="H346" s="849"/>
      <c r="I346" s="849"/>
      <c r="J346" s="832"/>
      <c r="K346" s="832"/>
      <c r="L346" s="849">
        <v>10</v>
      </c>
      <c r="M346" s="849">
        <v>4300</v>
      </c>
      <c r="N346" s="832">
        <v>1</v>
      </c>
      <c r="O346" s="832">
        <v>430</v>
      </c>
      <c r="P346" s="849">
        <v>6</v>
      </c>
      <c r="Q346" s="849">
        <v>2586</v>
      </c>
      <c r="R346" s="837">
        <v>0.60139534883720935</v>
      </c>
      <c r="S346" s="850">
        <v>431</v>
      </c>
    </row>
    <row r="347" spans="1:19" ht="14.4" customHeight="1" x14ac:dyDescent="0.3">
      <c r="A347" s="831" t="s">
        <v>1338</v>
      </c>
      <c r="B347" s="832" t="s">
        <v>1339</v>
      </c>
      <c r="C347" s="832" t="s">
        <v>558</v>
      </c>
      <c r="D347" s="832" t="s">
        <v>1336</v>
      </c>
      <c r="E347" s="832" t="s">
        <v>1392</v>
      </c>
      <c r="F347" s="832" t="s">
        <v>1431</v>
      </c>
      <c r="G347" s="832" t="s">
        <v>1432</v>
      </c>
      <c r="H347" s="849">
        <v>19</v>
      </c>
      <c r="I347" s="849">
        <v>66880</v>
      </c>
      <c r="J347" s="832">
        <v>0.61255518308878754</v>
      </c>
      <c r="K347" s="832">
        <v>3520</v>
      </c>
      <c r="L347" s="849">
        <v>31</v>
      </c>
      <c r="M347" s="849">
        <v>109182</v>
      </c>
      <c r="N347" s="832">
        <v>1</v>
      </c>
      <c r="O347" s="832">
        <v>3522</v>
      </c>
      <c r="P347" s="849">
        <v>25</v>
      </c>
      <c r="Q347" s="849">
        <v>88325</v>
      </c>
      <c r="R347" s="837">
        <v>0.80897034309684746</v>
      </c>
      <c r="S347" s="850">
        <v>3533</v>
      </c>
    </row>
    <row r="348" spans="1:19" ht="14.4" customHeight="1" x14ac:dyDescent="0.3">
      <c r="A348" s="831" t="s">
        <v>1338</v>
      </c>
      <c r="B348" s="832" t="s">
        <v>1339</v>
      </c>
      <c r="C348" s="832" t="s">
        <v>558</v>
      </c>
      <c r="D348" s="832" t="s">
        <v>1336</v>
      </c>
      <c r="E348" s="832" t="s">
        <v>1392</v>
      </c>
      <c r="F348" s="832" t="s">
        <v>1441</v>
      </c>
      <c r="G348" s="832" t="s">
        <v>1442</v>
      </c>
      <c r="H348" s="849">
        <v>1</v>
      </c>
      <c r="I348" s="849">
        <v>437</v>
      </c>
      <c r="J348" s="832">
        <v>0.24942922374429224</v>
      </c>
      <c r="K348" s="832">
        <v>437</v>
      </c>
      <c r="L348" s="849">
        <v>4</v>
      </c>
      <c r="M348" s="849">
        <v>1752</v>
      </c>
      <c r="N348" s="832">
        <v>1</v>
      </c>
      <c r="O348" s="832">
        <v>438</v>
      </c>
      <c r="P348" s="849">
        <v>4</v>
      </c>
      <c r="Q348" s="849">
        <v>1752</v>
      </c>
      <c r="R348" s="837">
        <v>1</v>
      </c>
      <c r="S348" s="850">
        <v>438</v>
      </c>
    </row>
    <row r="349" spans="1:19" ht="14.4" customHeight="1" x14ac:dyDescent="0.3">
      <c r="A349" s="831" t="s">
        <v>1338</v>
      </c>
      <c r="B349" s="832" t="s">
        <v>1339</v>
      </c>
      <c r="C349" s="832" t="s">
        <v>558</v>
      </c>
      <c r="D349" s="832" t="s">
        <v>1336</v>
      </c>
      <c r="E349" s="832" t="s">
        <v>1392</v>
      </c>
      <c r="F349" s="832" t="s">
        <v>1443</v>
      </c>
      <c r="G349" s="832" t="s">
        <v>1444</v>
      </c>
      <c r="H349" s="849">
        <v>46</v>
      </c>
      <c r="I349" s="849">
        <v>61732</v>
      </c>
      <c r="J349" s="832">
        <v>0.41410584076257939</v>
      </c>
      <c r="K349" s="832">
        <v>1342</v>
      </c>
      <c r="L349" s="849">
        <v>111</v>
      </c>
      <c r="M349" s="849">
        <v>149073</v>
      </c>
      <c r="N349" s="832">
        <v>1</v>
      </c>
      <c r="O349" s="832">
        <v>1343</v>
      </c>
      <c r="P349" s="849">
        <v>91</v>
      </c>
      <c r="Q349" s="849">
        <v>122577</v>
      </c>
      <c r="R349" s="837">
        <v>0.822261576543036</v>
      </c>
      <c r="S349" s="850">
        <v>1347</v>
      </c>
    </row>
    <row r="350" spans="1:19" ht="14.4" customHeight="1" x14ac:dyDescent="0.3">
      <c r="A350" s="831" t="s">
        <v>1338</v>
      </c>
      <c r="B350" s="832" t="s">
        <v>1339</v>
      </c>
      <c r="C350" s="832" t="s">
        <v>558</v>
      </c>
      <c r="D350" s="832" t="s">
        <v>1336</v>
      </c>
      <c r="E350" s="832" t="s">
        <v>1392</v>
      </c>
      <c r="F350" s="832" t="s">
        <v>1445</v>
      </c>
      <c r="G350" s="832" t="s">
        <v>1446</v>
      </c>
      <c r="H350" s="849">
        <v>32</v>
      </c>
      <c r="I350" s="849">
        <v>16288</v>
      </c>
      <c r="J350" s="832">
        <v>1.3885763000852516</v>
      </c>
      <c r="K350" s="832">
        <v>509</v>
      </c>
      <c r="L350" s="849">
        <v>23</v>
      </c>
      <c r="M350" s="849">
        <v>11730</v>
      </c>
      <c r="N350" s="832">
        <v>1</v>
      </c>
      <c r="O350" s="832">
        <v>510</v>
      </c>
      <c r="P350" s="849">
        <v>6</v>
      </c>
      <c r="Q350" s="849">
        <v>3072</v>
      </c>
      <c r="R350" s="837">
        <v>0.26189258312020458</v>
      </c>
      <c r="S350" s="850">
        <v>512</v>
      </c>
    </row>
    <row r="351" spans="1:19" ht="14.4" customHeight="1" x14ac:dyDescent="0.3">
      <c r="A351" s="831" t="s">
        <v>1338</v>
      </c>
      <c r="B351" s="832" t="s">
        <v>1339</v>
      </c>
      <c r="C351" s="832" t="s">
        <v>558</v>
      </c>
      <c r="D351" s="832" t="s">
        <v>1336</v>
      </c>
      <c r="E351" s="832" t="s">
        <v>1392</v>
      </c>
      <c r="F351" s="832" t="s">
        <v>1447</v>
      </c>
      <c r="G351" s="832" t="s">
        <v>1448</v>
      </c>
      <c r="H351" s="849">
        <v>1</v>
      </c>
      <c r="I351" s="849">
        <v>2330</v>
      </c>
      <c r="J351" s="832">
        <v>0.12483926275182169</v>
      </c>
      <c r="K351" s="832">
        <v>2330</v>
      </c>
      <c r="L351" s="849">
        <v>8</v>
      </c>
      <c r="M351" s="849">
        <v>18664</v>
      </c>
      <c r="N351" s="832">
        <v>1</v>
      </c>
      <c r="O351" s="832">
        <v>2333</v>
      </c>
      <c r="P351" s="849">
        <v>5</v>
      </c>
      <c r="Q351" s="849">
        <v>11710</v>
      </c>
      <c r="R351" s="837">
        <v>0.62741105872267466</v>
      </c>
      <c r="S351" s="850">
        <v>2342</v>
      </c>
    </row>
    <row r="352" spans="1:19" ht="14.4" customHeight="1" x14ac:dyDescent="0.3">
      <c r="A352" s="831" t="s">
        <v>1338</v>
      </c>
      <c r="B352" s="832" t="s">
        <v>1339</v>
      </c>
      <c r="C352" s="832" t="s">
        <v>558</v>
      </c>
      <c r="D352" s="832" t="s">
        <v>1336</v>
      </c>
      <c r="E352" s="832" t="s">
        <v>1392</v>
      </c>
      <c r="F352" s="832" t="s">
        <v>1449</v>
      </c>
      <c r="G352" s="832" t="s">
        <v>1450</v>
      </c>
      <c r="H352" s="849">
        <v>10</v>
      </c>
      <c r="I352" s="849">
        <v>26460</v>
      </c>
      <c r="J352" s="832">
        <v>0.33295583238958099</v>
      </c>
      <c r="K352" s="832">
        <v>2646</v>
      </c>
      <c r="L352" s="849">
        <v>30</v>
      </c>
      <c r="M352" s="849">
        <v>79470</v>
      </c>
      <c r="N352" s="832">
        <v>1</v>
      </c>
      <c r="O352" s="832">
        <v>2649</v>
      </c>
      <c r="P352" s="849">
        <v>10</v>
      </c>
      <c r="Q352" s="849">
        <v>26580</v>
      </c>
      <c r="R352" s="837">
        <v>0.33446583616459041</v>
      </c>
      <c r="S352" s="850">
        <v>2658</v>
      </c>
    </row>
    <row r="353" spans="1:19" ht="14.4" customHeight="1" x14ac:dyDescent="0.3">
      <c r="A353" s="831" t="s">
        <v>1338</v>
      </c>
      <c r="B353" s="832" t="s">
        <v>1339</v>
      </c>
      <c r="C353" s="832" t="s">
        <v>558</v>
      </c>
      <c r="D353" s="832" t="s">
        <v>1336</v>
      </c>
      <c r="E353" s="832" t="s">
        <v>1392</v>
      </c>
      <c r="F353" s="832" t="s">
        <v>1453</v>
      </c>
      <c r="G353" s="832" t="s">
        <v>1454</v>
      </c>
      <c r="H353" s="849"/>
      <c r="I353" s="849"/>
      <c r="J353" s="832"/>
      <c r="K353" s="832"/>
      <c r="L353" s="849">
        <v>1</v>
      </c>
      <c r="M353" s="849">
        <v>196</v>
      </c>
      <c r="N353" s="832">
        <v>1</v>
      </c>
      <c r="O353" s="832">
        <v>196</v>
      </c>
      <c r="P353" s="849"/>
      <c r="Q353" s="849"/>
      <c r="R353" s="837"/>
      <c r="S353" s="850"/>
    </row>
    <row r="354" spans="1:19" ht="14.4" customHeight="1" x14ac:dyDescent="0.3">
      <c r="A354" s="831" t="s">
        <v>1338</v>
      </c>
      <c r="B354" s="832" t="s">
        <v>1339</v>
      </c>
      <c r="C354" s="832" t="s">
        <v>558</v>
      </c>
      <c r="D354" s="832" t="s">
        <v>1336</v>
      </c>
      <c r="E354" s="832" t="s">
        <v>1392</v>
      </c>
      <c r="F354" s="832" t="s">
        <v>1457</v>
      </c>
      <c r="G354" s="832" t="s">
        <v>1458</v>
      </c>
      <c r="H354" s="849"/>
      <c r="I354" s="849"/>
      <c r="J354" s="832"/>
      <c r="K354" s="832"/>
      <c r="L354" s="849">
        <v>1</v>
      </c>
      <c r="M354" s="849">
        <v>526</v>
      </c>
      <c r="N354" s="832">
        <v>1</v>
      </c>
      <c r="O354" s="832">
        <v>526</v>
      </c>
      <c r="P354" s="849">
        <v>3</v>
      </c>
      <c r="Q354" s="849">
        <v>1581</v>
      </c>
      <c r="R354" s="837">
        <v>3.0057034220532319</v>
      </c>
      <c r="S354" s="850">
        <v>527</v>
      </c>
    </row>
    <row r="355" spans="1:19" ht="14.4" customHeight="1" x14ac:dyDescent="0.3">
      <c r="A355" s="831" t="s">
        <v>1338</v>
      </c>
      <c r="B355" s="832" t="s">
        <v>1339</v>
      </c>
      <c r="C355" s="832" t="s">
        <v>558</v>
      </c>
      <c r="D355" s="832" t="s">
        <v>1336</v>
      </c>
      <c r="E355" s="832" t="s">
        <v>1392</v>
      </c>
      <c r="F355" s="832" t="s">
        <v>1459</v>
      </c>
      <c r="G355" s="832" t="s">
        <v>1460</v>
      </c>
      <c r="H355" s="849"/>
      <c r="I355" s="849"/>
      <c r="J355" s="832"/>
      <c r="K355" s="832"/>
      <c r="L355" s="849"/>
      <c r="M355" s="849"/>
      <c r="N355" s="832"/>
      <c r="O355" s="832"/>
      <c r="P355" s="849">
        <v>4</v>
      </c>
      <c r="Q355" s="849">
        <v>572</v>
      </c>
      <c r="R355" s="837"/>
      <c r="S355" s="850">
        <v>143</v>
      </c>
    </row>
    <row r="356" spans="1:19" ht="14.4" customHeight="1" x14ac:dyDescent="0.3">
      <c r="A356" s="831" t="s">
        <v>1338</v>
      </c>
      <c r="B356" s="832" t="s">
        <v>1339</v>
      </c>
      <c r="C356" s="832" t="s">
        <v>558</v>
      </c>
      <c r="D356" s="832" t="s">
        <v>1336</v>
      </c>
      <c r="E356" s="832" t="s">
        <v>1392</v>
      </c>
      <c r="F356" s="832" t="s">
        <v>1465</v>
      </c>
      <c r="G356" s="832" t="s">
        <v>1466</v>
      </c>
      <c r="H356" s="849">
        <v>1</v>
      </c>
      <c r="I356" s="849">
        <v>719</v>
      </c>
      <c r="J356" s="832">
        <v>0.1111111111111111</v>
      </c>
      <c r="K356" s="832">
        <v>719</v>
      </c>
      <c r="L356" s="849">
        <v>9</v>
      </c>
      <c r="M356" s="849">
        <v>6471</v>
      </c>
      <c r="N356" s="832">
        <v>1</v>
      </c>
      <c r="O356" s="832">
        <v>719</v>
      </c>
      <c r="P356" s="849">
        <v>6</v>
      </c>
      <c r="Q356" s="849">
        <v>4332</v>
      </c>
      <c r="R356" s="837">
        <v>0.6694483078349559</v>
      </c>
      <c r="S356" s="850">
        <v>722</v>
      </c>
    </row>
    <row r="357" spans="1:19" ht="14.4" customHeight="1" x14ac:dyDescent="0.3">
      <c r="A357" s="831" t="s">
        <v>1338</v>
      </c>
      <c r="B357" s="832" t="s">
        <v>1339</v>
      </c>
      <c r="C357" s="832" t="s">
        <v>558</v>
      </c>
      <c r="D357" s="832" t="s">
        <v>801</v>
      </c>
      <c r="E357" s="832" t="s">
        <v>1340</v>
      </c>
      <c r="F357" s="832" t="s">
        <v>1343</v>
      </c>
      <c r="G357" s="832" t="s">
        <v>1344</v>
      </c>
      <c r="H357" s="849"/>
      <c r="I357" s="849"/>
      <c r="J357" s="832"/>
      <c r="K357" s="832"/>
      <c r="L357" s="849">
        <v>160</v>
      </c>
      <c r="M357" s="849">
        <v>412.8</v>
      </c>
      <c r="N357" s="832">
        <v>1</v>
      </c>
      <c r="O357" s="832">
        <v>2.58</v>
      </c>
      <c r="P357" s="849"/>
      <c r="Q357" s="849"/>
      <c r="R357" s="837"/>
      <c r="S357" s="850"/>
    </row>
    <row r="358" spans="1:19" ht="14.4" customHeight="1" x14ac:dyDescent="0.3">
      <c r="A358" s="831" t="s">
        <v>1338</v>
      </c>
      <c r="B358" s="832" t="s">
        <v>1339</v>
      </c>
      <c r="C358" s="832" t="s">
        <v>558</v>
      </c>
      <c r="D358" s="832" t="s">
        <v>801</v>
      </c>
      <c r="E358" s="832" t="s">
        <v>1340</v>
      </c>
      <c r="F358" s="832" t="s">
        <v>1351</v>
      </c>
      <c r="G358" s="832" t="s">
        <v>1352</v>
      </c>
      <c r="H358" s="849"/>
      <c r="I358" s="849"/>
      <c r="J358" s="832"/>
      <c r="K358" s="832"/>
      <c r="L358" s="849">
        <v>120</v>
      </c>
      <c r="M358" s="849">
        <v>1096.8</v>
      </c>
      <c r="N358" s="832">
        <v>1</v>
      </c>
      <c r="O358" s="832">
        <v>9.1399999999999988</v>
      </c>
      <c r="P358" s="849">
        <v>168</v>
      </c>
      <c r="Q358" s="849">
        <v>1572.48</v>
      </c>
      <c r="R358" s="837">
        <v>1.4336980306345735</v>
      </c>
      <c r="S358" s="850">
        <v>9.36</v>
      </c>
    </row>
    <row r="359" spans="1:19" ht="14.4" customHeight="1" x14ac:dyDescent="0.3">
      <c r="A359" s="831" t="s">
        <v>1338</v>
      </c>
      <c r="B359" s="832" t="s">
        <v>1339</v>
      </c>
      <c r="C359" s="832" t="s">
        <v>558</v>
      </c>
      <c r="D359" s="832" t="s">
        <v>801</v>
      </c>
      <c r="E359" s="832" t="s">
        <v>1340</v>
      </c>
      <c r="F359" s="832" t="s">
        <v>1353</v>
      </c>
      <c r="G359" s="832" t="s">
        <v>1354</v>
      </c>
      <c r="H359" s="849"/>
      <c r="I359" s="849"/>
      <c r="J359" s="832"/>
      <c r="K359" s="832"/>
      <c r="L359" s="849"/>
      <c r="M359" s="849"/>
      <c r="N359" s="832"/>
      <c r="O359" s="832"/>
      <c r="P359" s="849">
        <v>151</v>
      </c>
      <c r="Q359" s="849">
        <v>1419.4</v>
      </c>
      <c r="R359" s="837"/>
      <c r="S359" s="850">
        <v>9.4</v>
      </c>
    </row>
    <row r="360" spans="1:19" ht="14.4" customHeight="1" x14ac:dyDescent="0.3">
      <c r="A360" s="831" t="s">
        <v>1338</v>
      </c>
      <c r="B360" s="832" t="s">
        <v>1339</v>
      </c>
      <c r="C360" s="832" t="s">
        <v>558</v>
      </c>
      <c r="D360" s="832" t="s">
        <v>801</v>
      </c>
      <c r="E360" s="832" t="s">
        <v>1340</v>
      </c>
      <c r="F360" s="832" t="s">
        <v>1369</v>
      </c>
      <c r="G360" s="832" t="s">
        <v>1370</v>
      </c>
      <c r="H360" s="849"/>
      <c r="I360" s="849"/>
      <c r="J360" s="832"/>
      <c r="K360" s="832"/>
      <c r="L360" s="849">
        <v>2070</v>
      </c>
      <c r="M360" s="849">
        <v>7762.5</v>
      </c>
      <c r="N360" s="832">
        <v>1</v>
      </c>
      <c r="O360" s="832">
        <v>3.75</v>
      </c>
      <c r="P360" s="849">
        <v>3079</v>
      </c>
      <c r="Q360" s="849">
        <v>11884.94</v>
      </c>
      <c r="R360" s="837">
        <v>1.5310711755233495</v>
      </c>
      <c r="S360" s="850">
        <v>3.8600000000000003</v>
      </c>
    </row>
    <row r="361" spans="1:19" ht="14.4" customHeight="1" x14ac:dyDescent="0.3">
      <c r="A361" s="831" t="s">
        <v>1338</v>
      </c>
      <c r="B361" s="832" t="s">
        <v>1339</v>
      </c>
      <c r="C361" s="832" t="s">
        <v>558</v>
      </c>
      <c r="D361" s="832" t="s">
        <v>801</v>
      </c>
      <c r="E361" s="832" t="s">
        <v>1340</v>
      </c>
      <c r="F361" s="832" t="s">
        <v>1373</v>
      </c>
      <c r="G361" s="832" t="s">
        <v>1374</v>
      </c>
      <c r="H361" s="849"/>
      <c r="I361" s="849"/>
      <c r="J361" s="832"/>
      <c r="K361" s="832"/>
      <c r="L361" s="849">
        <v>480</v>
      </c>
      <c r="M361" s="849">
        <v>76267.200000000012</v>
      </c>
      <c r="N361" s="832">
        <v>1</v>
      </c>
      <c r="O361" s="832">
        <v>158.89000000000001</v>
      </c>
      <c r="P361" s="849"/>
      <c r="Q361" s="849"/>
      <c r="R361" s="837"/>
      <c r="S361" s="850"/>
    </row>
    <row r="362" spans="1:19" ht="14.4" customHeight="1" x14ac:dyDescent="0.3">
      <c r="A362" s="831" t="s">
        <v>1338</v>
      </c>
      <c r="B362" s="832" t="s">
        <v>1339</v>
      </c>
      <c r="C362" s="832" t="s">
        <v>558</v>
      </c>
      <c r="D362" s="832" t="s">
        <v>801</v>
      </c>
      <c r="E362" s="832" t="s">
        <v>1340</v>
      </c>
      <c r="F362" s="832" t="s">
        <v>1375</v>
      </c>
      <c r="G362" s="832" t="s">
        <v>1376</v>
      </c>
      <c r="H362" s="849"/>
      <c r="I362" s="849"/>
      <c r="J362" s="832"/>
      <c r="K362" s="832"/>
      <c r="L362" s="849">
        <v>900</v>
      </c>
      <c r="M362" s="849">
        <v>18666</v>
      </c>
      <c r="N362" s="832">
        <v>1</v>
      </c>
      <c r="O362" s="832">
        <v>20.74</v>
      </c>
      <c r="P362" s="849">
        <v>52</v>
      </c>
      <c r="Q362" s="849">
        <v>1058.2</v>
      </c>
      <c r="R362" s="837">
        <v>5.6691310403942999E-2</v>
      </c>
      <c r="S362" s="850">
        <v>20.350000000000001</v>
      </c>
    </row>
    <row r="363" spans="1:19" ht="14.4" customHeight="1" x14ac:dyDescent="0.3">
      <c r="A363" s="831" t="s">
        <v>1338</v>
      </c>
      <c r="B363" s="832" t="s">
        <v>1339</v>
      </c>
      <c r="C363" s="832" t="s">
        <v>558</v>
      </c>
      <c r="D363" s="832" t="s">
        <v>801</v>
      </c>
      <c r="E363" s="832" t="s">
        <v>1392</v>
      </c>
      <c r="F363" s="832" t="s">
        <v>1393</v>
      </c>
      <c r="G363" s="832" t="s">
        <v>1394</v>
      </c>
      <c r="H363" s="849"/>
      <c r="I363" s="849"/>
      <c r="J363" s="832"/>
      <c r="K363" s="832"/>
      <c r="L363" s="849">
        <v>1</v>
      </c>
      <c r="M363" s="849">
        <v>37</v>
      </c>
      <c r="N363" s="832">
        <v>1</v>
      </c>
      <c r="O363" s="832">
        <v>37</v>
      </c>
      <c r="P363" s="849"/>
      <c r="Q363" s="849"/>
      <c r="R363" s="837"/>
      <c r="S363" s="850"/>
    </row>
    <row r="364" spans="1:19" ht="14.4" customHeight="1" x14ac:dyDescent="0.3">
      <c r="A364" s="831" t="s">
        <v>1338</v>
      </c>
      <c r="B364" s="832" t="s">
        <v>1339</v>
      </c>
      <c r="C364" s="832" t="s">
        <v>558</v>
      </c>
      <c r="D364" s="832" t="s">
        <v>801</v>
      </c>
      <c r="E364" s="832" t="s">
        <v>1392</v>
      </c>
      <c r="F364" s="832" t="s">
        <v>1413</v>
      </c>
      <c r="G364" s="832" t="s">
        <v>1414</v>
      </c>
      <c r="H364" s="849"/>
      <c r="I364" s="849"/>
      <c r="J364" s="832"/>
      <c r="K364" s="832"/>
      <c r="L364" s="849">
        <v>1</v>
      </c>
      <c r="M364" s="849">
        <v>1432</v>
      </c>
      <c r="N364" s="832">
        <v>1</v>
      </c>
      <c r="O364" s="832">
        <v>1432</v>
      </c>
      <c r="P364" s="849"/>
      <c r="Q364" s="849"/>
      <c r="R364" s="837"/>
      <c r="S364" s="850"/>
    </row>
    <row r="365" spans="1:19" ht="14.4" customHeight="1" x14ac:dyDescent="0.3">
      <c r="A365" s="831" t="s">
        <v>1338</v>
      </c>
      <c r="B365" s="832" t="s">
        <v>1339</v>
      </c>
      <c r="C365" s="832" t="s">
        <v>558</v>
      </c>
      <c r="D365" s="832" t="s">
        <v>801</v>
      </c>
      <c r="E365" s="832" t="s">
        <v>1392</v>
      </c>
      <c r="F365" s="832" t="s">
        <v>1415</v>
      </c>
      <c r="G365" s="832" t="s">
        <v>1416</v>
      </c>
      <c r="H365" s="849"/>
      <c r="I365" s="849"/>
      <c r="J365" s="832"/>
      <c r="K365" s="832"/>
      <c r="L365" s="849"/>
      <c r="M365" s="849"/>
      <c r="N365" s="832"/>
      <c r="O365" s="832"/>
      <c r="P365" s="849">
        <v>1</v>
      </c>
      <c r="Q365" s="849">
        <v>1920</v>
      </c>
      <c r="R365" s="837"/>
      <c r="S365" s="850">
        <v>1920</v>
      </c>
    </row>
    <row r="366" spans="1:19" ht="14.4" customHeight="1" x14ac:dyDescent="0.3">
      <c r="A366" s="831" t="s">
        <v>1338</v>
      </c>
      <c r="B366" s="832" t="s">
        <v>1339</v>
      </c>
      <c r="C366" s="832" t="s">
        <v>558</v>
      </c>
      <c r="D366" s="832" t="s">
        <v>801</v>
      </c>
      <c r="E366" s="832" t="s">
        <v>1392</v>
      </c>
      <c r="F366" s="832" t="s">
        <v>1423</v>
      </c>
      <c r="G366" s="832" t="s">
        <v>1424</v>
      </c>
      <c r="H366" s="849"/>
      <c r="I366" s="849"/>
      <c r="J366" s="832"/>
      <c r="K366" s="832"/>
      <c r="L366" s="849">
        <v>1</v>
      </c>
      <c r="M366" s="849">
        <v>717</v>
      </c>
      <c r="N366" s="832">
        <v>1</v>
      </c>
      <c r="O366" s="832">
        <v>717</v>
      </c>
      <c r="P366" s="849"/>
      <c r="Q366" s="849"/>
      <c r="R366" s="837"/>
      <c r="S366" s="850"/>
    </row>
    <row r="367" spans="1:19" ht="14.4" customHeight="1" x14ac:dyDescent="0.3">
      <c r="A367" s="831" t="s">
        <v>1338</v>
      </c>
      <c r="B367" s="832" t="s">
        <v>1339</v>
      </c>
      <c r="C367" s="832" t="s">
        <v>558</v>
      </c>
      <c r="D367" s="832" t="s">
        <v>801</v>
      </c>
      <c r="E367" s="832" t="s">
        <v>1392</v>
      </c>
      <c r="F367" s="832" t="s">
        <v>1427</v>
      </c>
      <c r="G367" s="832" t="s">
        <v>1428</v>
      </c>
      <c r="H367" s="849"/>
      <c r="I367" s="849"/>
      <c r="J367" s="832"/>
      <c r="K367" s="832"/>
      <c r="L367" s="849">
        <v>9</v>
      </c>
      <c r="M367" s="849">
        <v>16434</v>
      </c>
      <c r="N367" s="832">
        <v>1</v>
      </c>
      <c r="O367" s="832">
        <v>1826</v>
      </c>
      <c r="P367" s="849">
        <v>8</v>
      </c>
      <c r="Q367" s="849">
        <v>14648</v>
      </c>
      <c r="R367" s="837">
        <v>0.89132286722648169</v>
      </c>
      <c r="S367" s="850">
        <v>1831</v>
      </c>
    </row>
    <row r="368" spans="1:19" ht="14.4" customHeight="1" x14ac:dyDescent="0.3">
      <c r="A368" s="831" t="s">
        <v>1338</v>
      </c>
      <c r="B368" s="832" t="s">
        <v>1339</v>
      </c>
      <c r="C368" s="832" t="s">
        <v>558</v>
      </c>
      <c r="D368" s="832" t="s">
        <v>801</v>
      </c>
      <c r="E368" s="832" t="s">
        <v>1392</v>
      </c>
      <c r="F368" s="832" t="s">
        <v>1429</v>
      </c>
      <c r="G368" s="832" t="s">
        <v>1430</v>
      </c>
      <c r="H368" s="849"/>
      <c r="I368" s="849"/>
      <c r="J368" s="832"/>
      <c r="K368" s="832"/>
      <c r="L368" s="849">
        <v>3</v>
      </c>
      <c r="M368" s="849">
        <v>1290</v>
      </c>
      <c r="N368" s="832">
        <v>1</v>
      </c>
      <c r="O368" s="832">
        <v>430</v>
      </c>
      <c r="P368" s="849"/>
      <c r="Q368" s="849"/>
      <c r="R368" s="837"/>
      <c r="S368" s="850"/>
    </row>
    <row r="369" spans="1:19" ht="14.4" customHeight="1" x14ac:dyDescent="0.3">
      <c r="A369" s="831" t="s">
        <v>1338</v>
      </c>
      <c r="B369" s="832" t="s">
        <v>1339</v>
      </c>
      <c r="C369" s="832" t="s">
        <v>558</v>
      </c>
      <c r="D369" s="832" t="s">
        <v>801</v>
      </c>
      <c r="E369" s="832" t="s">
        <v>1392</v>
      </c>
      <c r="F369" s="832" t="s">
        <v>1431</v>
      </c>
      <c r="G369" s="832" t="s">
        <v>1432</v>
      </c>
      <c r="H369" s="849"/>
      <c r="I369" s="849"/>
      <c r="J369" s="832"/>
      <c r="K369" s="832"/>
      <c r="L369" s="849">
        <v>6</v>
      </c>
      <c r="M369" s="849">
        <v>21132</v>
      </c>
      <c r="N369" s="832">
        <v>1</v>
      </c>
      <c r="O369" s="832">
        <v>3522</v>
      </c>
      <c r="P369" s="849">
        <v>1</v>
      </c>
      <c r="Q369" s="849">
        <v>3533</v>
      </c>
      <c r="R369" s="837">
        <v>0.16718720424001515</v>
      </c>
      <c r="S369" s="850">
        <v>3533</v>
      </c>
    </row>
    <row r="370" spans="1:19" ht="14.4" customHeight="1" x14ac:dyDescent="0.3">
      <c r="A370" s="831" t="s">
        <v>1338</v>
      </c>
      <c r="B370" s="832" t="s">
        <v>1339</v>
      </c>
      <c r="C370" s="832" t="s">
        <v>558</v>
      </c>
      <c r="D370" s="832" t="s">
        <v>801</v>
      </c>
      <c r="E370" s="832" t="s">
        <v>1392</v>
      </c>
      <c r="F370" s="832" t="s">
        <v>1441</v>
      </c>
      <c r="G370" s="832" t="s">
        <v>1442</v>
      </c>
      <c r="H370" s="849"/>
      <c r="I370" s="849"/>
      <c r="J370" s="832"/>
      <c r="K370" s="832"/>
      <c r="L370" s="849">
        <v>1</v>
      </c>
      <c r="M370" s="849">
        <v>438</v>
      </c>
      <c r="N370" s="832">
        <v>1</v>
      </c>
      <c r="O370" s="832">
        <v>438</v>
      </c>
      <c r="P370" s="849"/>
      <c r="Q370" s="849"/>
      <c r="R370" s="837"/>
      <c r="S370" s="850"/>
    </row>
    <row r="371" spans="1:19" ht="14.4" customHeight="1" x14ac:dyDescent="0.3">
      <c r="A371" s="831" t="s">
        <v>1338</v>
      </c>
      <c r="B371" s="832" t="s">
        <v>1339</v>
      </c>
      <c r="C371" s="832" t="s">
        <v>558</v>
      </c>
      <c r="D371" s="832" t="s">
        <v>801</v>
      </c>
      <c r="E371" s="832" t="s">
        <v>1392</v>
      </c>
      <c r="F371" s="832" t="s">
        <v>1443</v>
      </c>
      <c r="G371" s="832" t="s">
        <v>1444</v>
      </c>
      <c r="H371" s="849"/>
      <c r="I371" s="849"/>
      <c r="J371" s="832"/>
      <c r="K371" s="832"/>
      <c r="L371" s="849">
        <v>3</v>
      </c>
      <c r="M371" s="849">
        <v>4029</v>
      </c>
      <c r="N371" s="832">
        <v>1</v>
      </c>
      <c r="O371" s="832">
        <v>1343</v>
      </c>
      <c r="P371" s="849">
        <v>4</v>
      </c>
      <c r="Q371" s="849">
        <v>5388</v>
      </c>
      <c r="R371" s="837">
        <v>1.3373045420699925</v>
      </c>
      <c r="S371" s="850">
        <v>1347</v>
      </c>
    </row>
    <row r="372" spans="1:19" ht="14.4" customHeight="1" x14ac:dyDescent="0.3">
      <c r="A372" s="831" t="s">
        <v>1338</v>
      </c>
      <c r="B372" s="832" t="s">
        <v>1339</v>
      </c>
      <c r="C372" s="832" t="s">
        <v>558</v>
      </c>
      <c r="D372" s="832" t="s">
        <v>801</v>
      </c>
      <c r="E372" s="832" t="s">
        <v>1392</v>
      </c>
      <c r="F372" s="832" t="s">
        <v>1457</v>
      </c>
      <c r="G372" s="832" t="s">
        <v>1458</v>
      </c>
      <c r="H372" s="849"/>
      <c r="I372" s="849"/>
      <c r="J372" s="832"/>
      <c r="K372" s="832"/>
      <c r="L372" s="849"/>
      <c r="M372" s="849"/>
      <c r="N372" s="832"/>
      <c r="O372" s="832"/>
      <c r="P372" s="849">
        <v>1</v>
      </c>
      <c r="Q372" s="849">
        <v>527</v>
      </c>
      <c r="R372" s="837"/>
      <c r="S372" s="850">
        <v>527</v>
      </c>
    </row>
    <row r="373" spans="1:19" ht="14.4" customHeight="1" x14ac:dyDescent="0.3">
      <c r="A373" s="831" t="s">
        <v>1338</v>
      </c>
      <c r="B373" s="832" t="s">
        <v>1339</v>
      </c>
      <c r="C373" s="832" t="s">
        <v>564</v>
      </c>
      <c r="D373" s="832" t="s">
        <v>796</v>
      </c>
      <c r="E373" s="832" t="s">
        <v>1473</v>
      </c>
      <c r="F373" s="832" t="s">
        <v>1476</v>
      </c>
      <c r="G373" s="832" t="s">
        <v>1477</v>
      </c>
      <c r="H373" s="849">
        <v>0.04</v>
      </c>
      <c r="I373" s="849">
        <v>363.8</v>
      </c>
      <c r="J373" s="832"/>
      <c r="K373" s="832">
        <v>9095</v>
      </c>
      <c r="L373" s="849"/>
      <c r="M373" s="849"/>
      <c r="N373" s="832"/>
      <c r="O373" s="832"/>
      <c r="P373" s="849"/>
      <c r="Q373" s="849"/>
      <c r="R373" s="837"/>
      <c r="S373" s="850"/>
    </row>
    <row r="374" spans="1:19" ht="14.4" customHeight="1" x14ac:dyDescent="0.3">
      <c r="A374" s="831" t="s">
        <v>1338</v>
      </c>
      <c r="B374" s="832" t="s">
        <v>1339</v>
      </c>
      <c r="C374" s="832" t="s">
        <v>564</v>
      </c>
      <c r="D374" s="832" t="s">
        <v>796</v>
      </c>
      <c r="E374" s="832" t="s">
        <v>1473</v>
      </c>
      <c r="F374" s="832" t="s">
        <v>1478</v>
      </c>
      <c r="G374" s="832" t="s">
        <v>1477</v>
      </c>
      <c r="H374" s="849">
        <v>18.450000000000003</v>
      </c>
      <c r="I374" s="849">
        <v>33561.320000000007</v>
      </c>
      <c r="J374" s="832">
        <v>0.86721510610693375</v>
      </c>
      <c r="K374" s="832">
        <v>1819.0417344173443</v>
      </c>
      <c r="L374" s="849">
        <v>21.28</v>
      </c>
      <c r="M374" s="849">
        <v>38700.11</v>
      </c>
      <c r="N374" s="832">
        <v>1</v>
      </c>
      <c r="O374" s="832">
        <v>1818.6141917293232</v>
      </c>
      <c r="P374" s="849">
        <v>1.85</v>
      </c>
      <c r="Q374" s="849">
        <v>3365.22</v>
      </c>
      <c r="R374" s="837">
        <v>8.6956341984557664E-2</v>
      </c>
      <c r="S374" s="850">
        <v>1819.0378378378377</v>
      </c>
    </row>
    <row r="375" spans="1:19" ht="14.4" customHeight="1" x14ac:dyDescent="0.3">
      <c r="A375" s="831" t="s">
        <v>1338</v>
      </c>
      <c r="B375" s="832" t="s">
        <v>1339</v>
      </c>
      <c r="C375" s="832" t="s">
        <v>564</v>
      </c>
      <c r="D375" s="832" t="s">
        <v>796</v>
      </c>
      <c r="E375" s="832" t="s">
        <v>1473</v>
      </c>
      <c r="F375" s="832" t="s">
        <v>1479</v>
      </c>
      <c r="G375" s="832" t="s">
        <v>1480</v>
      </c>
      <c r="H375" s="849">
        <v>1.02</v>
      </c>
      <c r="I375" s="849">
        <v>917.35000000000014</v>
      </c>
      <c r="J375" s="832"/>
      <c r="K375" s="832">
        <v>899.36274509803934</v>
      </c>
      <c r="L375" s="849"/>
      <c r="M375" s="849"/>
      <c r="N375" s="832"/>
      <c r="O375" s="832"/>
      <c r="P375" s="849"/>
      <c r="Q375" s="849"/>
      <c r="R375" s="837"/>
      <c r="S375" s="850"/>
    </row>
    <row r="376" spans="1:19" ht="14.4" customHeight="1" x14ac:dyDescent="0.3">
      <c r="A376" s="831" t="s">
        <v>1338</v>
      </c>
      <c r="B376" s="832" t="s">
        <v>1339</v>
      </c>
      <c r="C376" s="832" t="s">
        <v>564</v>
      </c>
      <c r="D376" s="832" t="s">
        <v>796</v>
      </c>
      <c r="E376" s="832" t="s">
        <v>1473</v>
      </c>
      <c r="F376" s="832" t="s">
        <v>1481</v>
      </c>
      <c r="G376" s="832" t="s">
        <v>1477</v>
      </c>
      <c r="H376" s="849"/>
      <c r="I376" s="849"/>
      <c r="J376" s="832"/>
      <c r="K376" s="832"/>
      <c r="L376" s="849"/>
      <c r="M376" s="849"/>
      <c r="N376" s="832"/>
      <c r="O376" s="832"/>
      <c r="P376" s="849">
        <v>15.750000000000002</v>
      </c>
      <c r="Q376" s="849">
        <v>10324.43</v>
      </c>
      <c r="R376" s="837"/>
      <c r="S376" s="850">
        <v>655.519365079365</v>
      </c>
    </row>
    <row r="377" spans="1:19" ht="14.4" customHeight="1" x14ac:dyDescent="0.3">
      <c r="A377" s="831" t="s">
        <v>1338</v>
      </c>
      <c r="B377" s="832" t="s">
        <v>1339</v>
      </c>
      <c r="C377" s="832" t="s">
        <v>564</v>
      </c>
      <c r="D377" s="832" t="s">
        <v>796</v>
      </c>
      <c r="E377" s="832" t="s">
        <v>1340</v>
      </c>
      <c r="F377" s="832" t="s">
        <v>1483</v>
      </c>
      <c r="G377" s="832" t="s">
        <v>1484</v>
      </c>
      <c r="H377" s="849">
        <v>10819</v>
      </c>
      <c r="I377" s="849">
        <v>362869.95</v>
      </c>
      <c r="J377" s="832">
        <v>0.87051638539150134</v>
      </c>
      <c r="K377" s="832">
        <v>33.540063776689159</v>
      </c>
      <c r="L377" s="849">
        <v>12192</v>
      </c>
      <c r="M377" s="849">
        <v>416844.48000000004</v>
      </c>
      <c r="N377" s="832">
        <v>1</v>
      </c>
      <c r="O377" s="832">
        <v>34.190000000000005</v>
      </c>
      <c r="P377" s="849">
        <v>8870</v>
      </c>
      <c r="Q377" s="849">
        <v>301402.60000000003</v>
      </c>
      <c r="R377" s="837">
        <v>0.72305767369163676</v>
      </c>
      <c r="S377" s="850">
        <v>33.980000000000004</v>
      </c>
    </row>
    <row r="378" spans="1:19" ht="14.4" customHeight="1" x14ac:dyDescent="0.3">
      <c r="A378" s="831" t="s">
        <v>1338</v>
      </c>
      <c r="B378" s="832" t="s">
        <v>1339</v>
      </c>
      <c r="C378" s="832" t="s">
        <v>564</v>
      </c>
      <c r="D378" s="832" t="s">
        <v>796</v>
      </c>
      <c r="E378" s="832" t="s">
        <v>1340</v>
      </c>
      <c r="F378" s="832" t="s">
        <v>1485</v>
      </c>
      <c r="G378" s="832" t="s">
        <v>1486</v>
      </c>
      <c r="H378" s="849"/>
      <c r="I378" s="849"/>
      <c r="J378" s="832"/>
      <c r="K378" s="832"/>
      <c r="L378" s="849"/>
      <c r="M378" s="849"/>
      <c r="N378" s="832"/>
      <c r="O378" s="832"/>
      <c r="P378" s="849">
        <v>1549</v>
      </c>
      <c r="Q378" s="849">
        <v>79277.820000000007</v>
      </c>
      <c r="R378" s="837"/>
      <c r="S378" s="850">
        <v>51.180000000000007</v>
      </c>
    </row>
    <row r="379" spans="1:19" ht="14.4" customHeight="1" x14ac:dyDescent="0.3">
      <c r="A379" s="831" t="s">
        <v>1338</v>
      </c>
      <c r="B379" s="832" t="s">
        <v>1339</v>
      </c>
      <c r="C379" s="832" t="s">
        <v>564</v>
      </c>
      <c r="D379" s="832" t="s">
        <v>796</v>
      </c>
      <c r="E379" s="832" t="s">
        <v>1392</v>
      </c>
      <c r="F379" s="832" t="s">
        <v>1492</v>
      </c>
      <c r="G379" s="832" t="s">
        <v>1493</v>
      </c>
      <c r="H379" s="849">
        <v>43</v>
      </c>
      <c r="I379" s="849">
        <v>623801</v>
      </c>
      <c r="J379" s="832">
        <v>0.89570984676178</v>
      </c>
      <c r="K379" s="832">
        <v>14507</v>
      </c>
      <c r="L379" s="849">
        <v>48</v>
      </c>
      <c r="M379" s="849">
        <v>696432</v>
      </c>
      <c r="N379" s="832">
        <v>1</v>
      </c>
      <c r="O379" s="832">
        <v>14509</v>
      </c>
      <c r="P379" s="849">
        <v>38</v>
      </c>
      <c r="Q379" s="849">
        <v>551570</v>
      </c>
      <c r="R379" s="837">
        <v>0.79199404967031961</v>
      </c>
      <c r="S379" s="850">
        <v>14515</v>
      </c>
    </row>
    <row r="380" spans="1:19" ht="14.4" customHeight="1" x14ac:dyDescent="0.3">
      <c r="A380" s="831" t="s">
        <v>1338</v>
      </c>
      <c r="B380" s="832" t="s">
        <v>1339</v>
      </c>
      <c r="C380" s="832" t="s">
        <v>564</v>
      </c>
      <c r="D380" s="832" t="s">
        <v>797</v>
      </c>
      <c r="E380" s="832" t="s">
        <v>1473</v>
      </c>
      <c r="F380" s="832" t="s">
        <v>1474</v>
      </c>
      <c r="G380" s="832" t="s">
        <v>1475</v>
      </c>
      <c r="H380" s="849">
        <v>28.260000000000005</v>
      </c>
      <c r="I380" s="849">
        <v>56772.38</v>
      </c>
      <c r="J380" s="832"/>
      <c r="K380" s="832">
        <v>2008.9306440198156</v>
      </c>
      <c r="L380" s="849"/>
      <c r="M380" s="849"/>
      <c r="N380" s="832"/>
      <c r="O380" s="832"/>
      <c r="P380" s="849"/>
      <c r="Q380" s="849"/>
      <c r="R380" s="837"/>
      <c r="S380" s="850"/>
    </row>
    <row r="381" spans="1:19" ht="14.4" customHeight="1" x14ac:dyDescent="0.3">
      <c r="A381" s="831" t="s">
        <v>1338</v>
      </c>
      <c r="B381" s="832" t="s">
        <v>1339</v>
      </c>
      <c r="C381" s="832" t="s">
        <v>564</v>
      </c>
      <c r="D381" s="832" t="s">
        <v>797</v>
      </c>
      <c r="E381" s="832" t="s">
        <v>1473</v>
      </c>
      <c r="F381" s="832" t="s">
        <v>1476</v>
      </c>
      <c r="G381" s="832" t="s">
        <v>1477</v>
      </c>
      <c r="H381" s="849">
        <v>0.26</v>
      </c>
      <c r="I381" s="849">
        <v>2364.7000000000007</v>
      </c>
      <c r="J381" s="832"/>
      <c r="K381" s="832">
        <v>9095.0000000000018</v>
      </c>
      <c r="L381" s="849"/>
      <c r="M381" s="849"/>
      <c r="N381" s="832"/>
      <c r="O381" s="832"/>
      <c r="P381" s="849"/>
      <c r="Q381" s="849"/>
      <c r="R381" s="837"/>
      <c r="S381" s="850"/>
    </row>
    <row r="382" spans="1:19" ht="14.4" customHeight="1" x14ac:dyDescent="0.3">
      <c r="A382" s="831" t="s">
        <v>1338</v>
      </c>
      <c r="B382" s="832" t="s">
        <v>1339</v>
      </c>
      <c r="C382" s="832" t="s">
        <v>564</v>
      </c>
      <c r="D382" s="832" t="s">
        <v>797</v>
      </c>
      <c r="E382" s="832" t="s">
        <v>1473</v>
      </c>
      <c r="F382" s="832" t="s">
        <v>1478</v>
      </c>
      <c r="G382" s="832" t="s">
        <v>1477</v>
      </c>
      <c r="H382" s="849">
        <v>113.84000000000002</v>
      </c>
      <c r="I382" s="849">
        <v>207052.45999999988</v>
      </c>
      <c r="J382" s="832">
        <v>0.80812912426852535</v>
      </c>
      <c r="K382" s="832">
        <v>1818.8023541813056</v>
      </c>
      <c r="L382" s="849">
        <v>140.84999999999997</v>
      </c>
      <c r="M382" s="849">
        <v>256212.10000000003</v>
      </c>
      <c r="N382" s="832">
        <v>1</v>
      </c>
      <c r="O382" s="832">
        <v>1819.0422435214775</v>
      </c>
      <c r="P382" s="849">
        <v>1.8</v>
      </c>
      <c r="Q382" s="849">
        <v>3274.2799999999997</v>
      </c>
      <c r="R382" s="837">
        <v>1.2779568178083702E-2</v>
      </c>
      <c r="S382" s="850">
        <v>1819.0444444444443</v>
      </c>
    </row>
    <row r="383" spans="1:19" ht="14.4" customHeight="1" x14ac:dyDescent="0.3">
      <c r="A383" s="831" t="s">
        <v>1338</v>
      </c>
      <c r="B383" s="832" t="s">
        <v>1339</v>
      </c>
      <c r="C383" s="832" t="s">
        <v>564</v>
      </c>
      <c r="D383" s="832" t="s">
        <v>797</v>
      </c>
      <c r="E383" s="832" t="s">
        <v>1473</v>
      </c>
      <c r="F383" s="832" t="s">
        <v>1479</v>
      </c>
      <c r="G383" s="832" t="s">
        <v>1480</v>
      </c>
      <c r="H383" s="849">
        <v>10.059999999999997</v>
      </c>
      <c r="I383" s="849">
        <v>9060.6599999999926</v>
      </c>
      <c r="J383" s="832"/>
      <c r="K383" s="832">
        <v>900.6620278330015</v>
      </c>
      <c r="L383" s="849"/>
      <c r="M383" s="849"/>
      <c r="N383" s="832"/>
      <c r="O383" s="832"/>
      <c r="P383" s="849"/>
      <c r="Q383" s="849"/>
      <c r="R383" s="837"/>
      <c r="S383" s="850"/>
    </row>
    <row r="384" spans="1:19" ht="14.4" customHeight="1" x14ac:dyDescent="0.3">
      <c r="A384" s="831" t="s">
        <v>1338</v>
      </c>
      <c r="B384" s="832" t="s">
        <v>1339</v>
      </c>
      <c r="C384" s="832" t="s">
        <v>564</v>
      </c>
      <c r="D384" s="832" t="s">
        <v>797</v>
      </c>
      <c r="E384" s="832" t="s">
        <v>1473</v>
      </c>
      <c r="F384" s="832" t="s">
        <v>1481</v>
      </c>
      <c r="G384" s="832" t="s">
        <v>1477</v>
      </c>
      <c r="H384" s="849"/>
      <c r="I384" s="849"/>
      <c r="J384" s="832"/>
      <c r="K384" s="832"/>
      <c r="L384" s="849"/>
      <c r="M384" s="849"/>
      <c r="N384" s="832"/>
      <c r="O384" s="832"/>
      <c r="P384" s="849">
        <v>131.38999999999993</v>
      </c>
      <c r="Q384" s="849">
        <v>86130.74</v>
      </c>
      <c r="R384" s="837"/>
      <c r="S384" s="850">
        <v>655.53497222010844</v>
      </c>
    </row>
    <row r="385" spans="1:19" ht="14.4" customHeight="1" x14ac:dyDescent="0.3">
      <c r="A385" s="831" t="s">
        <v>1338</v>
      </c>
      <c r="B385" s="832" t="s">
        <v>1339</v>
      </c>
      <c r="C385" s="832" t="s">
        <v>564</v>
      </c>
      <c r="D385" s="832" t="s">
        <v>797</v>
      </c>
      <c r="E385" s="832" t="s">
        <v>1473</v>
      </c>
      <c r="F385" s="832" t="s">
        <v>1482</v>
      </c>
      <c r="G385" s="832" t="s">
        <v>1477</v>
      </c>
      <c r="H385" s="849"/>
      <c r="I385" s="849"/>
      <c r="J385" s="832"/>
      <c r="K385" s="832"/>
      <c r="L385" s="849"/>
      <c r="M385" s="849"/>
      <c r="N385" s="832"/>
      <c r="O385" s="832"/>
      <c r="P385" s="849">
        <v>0.38</v>
      </c>
      <c r="Q385" s="849">
        <v>1244.8399999999999</v>
      </c>
      <c r="R385" s="837"/>
      <c r="S385" s="850">
        <v>3275.894736842105</v>
      </c>
    </row>
    <row r="386" spans="1:19" ht="14.4" customHeight="1" x14ac:dyDescent="0.3">
      <c r="A386" s="831" t="s">
        <v>1338</v>
      </c>
      <c r="B386" s="832" t="s">
        <v>1339</v>
      </c>
      <c r="C386" s="832" t="s">
        <v>564</v>
      </c>
      <c r="D386" s="832" t="s">
        <v>797</v>
      </c>
      <c r="E386" s="832" t="s">
        <v>1340</v>
      </c>
      <c r="F386" s="832" t="s">
        <v>1483</v>
      </c>
      <c r="G386" s="832" t="s">
        <v>1484</v>
      </c>
      <c r="H386" s="849">
        <v>79522</v>
      </c>
      <c r="I386" s="849">
        <v>2677607.61</v>
      </c>
      <c r="J386" s="832">
        <v>1.0341685961616791</v>
      </c>
      <c r="K386" s="832">
        <v>33.671281029149164</v>
      </c>
      <c r="L386" s="849">
        <v>75728</v>
      </c>
      <c r="M386" s="849">
        <v>2589140.3199999994</v>
      </c>
      <c r="N386" s="832">
        <v>1</v>
      </c>
      <c r="O386" s="832">
        <v>34.189999999999991</v>
      </c>
      <c r="P386" s="849">
        <v>88183</v>
      </c>
      <c r="Q386" s="849">
        <v>2996458.34</v>
      </c>
      <c r="R386" s="837">
        <v>1.1573178621697879</v>
      </c>
      <c r="S386" s="850">
        <v>33.979999999999997</v>
      </c>
    </row>
    <row r="387" spans="1:19" ht="14.4" customHeight="1" x14ac:dyDescent="0.3">
      <c r="A387" s="831" t="s">
        <v>1338</v>
      </c>
      <c r="B387" s="832" t="s">
        <v>1339</v>
      </c>
      <c r="C387" s="832" t="s">
        <v>564</v>
      </c>
      <c r="D387" s="832" t="s">
        <v>797</v>
      </c>
      <c r="E387" s="832" t="s">
        <v>1340</v>
      </c>
      <c r="F387" s="832" t="s">
        <v>1485</v>
      </c>
      <c r="G387" s="832" t="s">
        <v>1486</v>
      </c>
      <c r="H387" s="849">
        <v>13</v>
      </c>
      <c r="I387" s="849">
        <v>751.13999999999987</v>
      </c>
      <c r="J387" s="832">
        <v>0.47379774940707486</v>
      </c>
      <c r="K387" s="832">
        <v>57.779999999999987</v>
      </c>
      <c r="L387" s="849">
        <v>28</v>
      </c>
      <c r="M387" s="849">
        <v>1585.3599999999992</v>
      </c>
      <c r="N387" s="832">
        <v>1</v>
      </c>
      <c r="O387" s="832">
        <v>56.619999999999969</v>
      </c>
      <c r="P387" s="849">
        <v>5875</v>
      </c>
      <c r="Q387" s="849">
        <v>300682.5</v>
      </c>
      <c r="R387" s="837">
        <v>189.66196952111832</v>
      </c>
      <c r="S387" s="850">
        <v>51.18</v>
      </c>
    </row>
    <row r="388" spans="1:19" ht="14.4" customHeight="1" x14ac:dyDescent="0.3">
      <c r="A388" s="831" t="s">
        <v>1338</v>
      </c>
      <c r="B388" s="832" t="s">
        <v>1339</v>
      </c>
      <c r="C388" s="832" t="s">
        <v>564</v>
      </c>
      <c r="D388" s="832" t="s">
        <v>797</v>
      </c>
      <c r="E388" s="832" t="s">
        <v>1340</v>
      </c>
      <c r="F388" s="832" t="s">
        <v>1487</v>
      </c>
      <c r="G388" s="832" t="s">
        <v>1488</v>
      </c>
      <c r="H388" s="849">
        <v>1909</v>
      </c>
      <c r="I388" s="849">
        <v>109042.08</v>
      </c>
      <c r="J388" s="832">
        <v>1.720769180513513</v>
      </c>
      <c r="K388" s="832">
        <v>57.12</v>
      </c>
      <c r="L388" s="849">
        <v>1081</v>
      </c>
      <c r="M388" s="849">
        <v>63368.22</v>
      </c>
      <c r="N388" s="832">
        <v>1</v>
      </c>
      <c r="O388" s="832">
        <v>58.620000000000005</v>
      </c>
      <c r="P388" s="849">
        <v>1578</v>
      </c>
      <c r="Q388" s="849">
        <v>94443.3</v>
      </c>
      <c r="R388" s="837">
        <v>1.4903890309685202</v>
      </c>
      <c r="S388" s="850">
        <v>59.85</v>
      </c>
    </row>
    <row r="389" spans="1:19" ht="14.4" customHeight="1" x14ac:dyDescent="0.3">
      <c r="A389" s="831" t="s">
        <v>1338</v>
      </c>
      <c r="B389" s="832" t="s">
        <v>1339</v>
      </c>
      <c r="C389" s="832" t="s">
        <v>564</v>
      </c>
      <c r="D389" s="832" t="s">
        <v>797</v>
      </c>
      <c r="E389" s="832" t="s">
        <v>1392</v>
      </c>
      <c r="F389" s="832" t="s">
        <v>1492</v>
      </c>
      <c r="G389" s="832" t="s">
        <v>1493</v>
      </c>
      <c r="H389" s="849">
        <v>321</v>
      </c>
      <c r="I389" s="849">
        <v>4656747</v>
      </c>
      <c r="J389" s="832">
        <v>1.0353411342014633</v>
      </c>
      <c r="K389" s="832">
        <v>14507</v>
      </c>
      <c r="L389" s="849">
        <v>310</v>
      </c>
      <c r="M389" s="849">
        <v>4497790</v>
      </c>
      <c r="N389" s="832">
        <v>1</v>
      </c>
      <c r="O389" s="832">
        <v>14509</v>
      </c>
      <c r="P389" s="849">
        <v>358</v>
      </c>
      <c r="Q389" s="849">
        <v>5196370</v>
      </c>
      <c r="R389" s="837">
        <v>1.1553162775496411</v>
      </c>
      <c r="S389" s="850">
        <v>14515</v>
      </c>
    </row>
    <row r="390" spans="1:19" ht="14.4" customHeight="1" x14ac:dyDescent="0.3">
      <c r="A390" s="831" t="s">
        <v>1338</v>
      </c>
      <c r="B390" s="832" t="s">
        <v>1339</v>
      </c>
      <c r="C390" s="832" t="s">
        <v>564</v>
      </c>
      <c r="D390" s="832" t="s">
        <v>798</v>
      </c>
      <c r="E390" s="832" t="s">
        <v>1473</v>
      </c>
      <c r="F390" s="832" t="s">
        <v>1474</v>
      </c>
      <c r="G390" s="832" t="s">
        <v>1475</v>
      </c>
      <c r="H390" s="849"/>
      <c r="I390" s="849"/>
      <c r="J390" s="832"/>
      <c r="K390" s="832"/>
      <c r="L390" s="849"/>
      <c r="M390" s="849"/>
      <c r="N390" s="832"/>
      <c r="O390" s="832"/>
      <c r="P390" s="849">
        <v>0.6</v>
      </c>
      <c r="Q390" s="849">
        <v>1205.79</v>
      </c>
      <c r="R390" s="837"/>
      <c r="S390" s="850">
        <v>2009.65</v>
      </c>
    </row>
    <row r="391" spans="1:19" ht="14.4" customHeight="1" x14ac:dyDescent="0.3">
      <c r="A391" s="831" t="s">
        <v>1338</v>
      </c>
      <c r="B391" s="832" t="s">
        <v>1339</v>
      </c>
      <c r="C391" s="832" t="s">
        <v>564</v>
      </c>
      <c r="D391" s="832" t="s">
        <v>798</v>
      </c>
      <c r="E391" s="832" t="s">
        <v>1473</v>
      </c>
      <c r="F391" s="832" t="s">
        <v>1478</v>
      </c>
      <c r="G391" s="832" t="s">
        <v>1477</v>
      </c>
      <c r="H391" s="849"/>
      <c r="I391" s="849"/>
      <c r="J391" s="832"/>
      <c r="K391" s="832"/>
      <c r="L391" s="849">
        <v>11.950000000000001</v>
      </c>
      <c r="M391" s="849">
        <v>21737.55</v>
      </c>
      <c r="N391" s="832">
        <v>1</v>
      </c>
      <c r="O391" s="832">
        <v>1819.0418410041839</v>
      </c>
      <c r="P391" s="849"/>
      <c r="Q391" s="849"/>
      <c r="R391" s="837"/>
      <c r="S391" s="850"/>
    </row>
    <row r="392" spans="1:19" ht="14.4" customHeight="1" x14ac:dyDescent="0.3">
      <c r="A392" s="831" t="s">
        <v>1338</v>
      </c>
      <c r="B392" s="832" t="s">
        <v>1339</v>
      </c>
      <c r="C392" s="832" t="s">
        <v>564</v>
      </c>
      <c r="D392" s="832" t="s">
        <v>798</v>
      </c>
      <c r="E392" s="832" t="s">
        <v>1473</v>
      </c>
      <c r="F392" s="832" t="s">
        <v>1481</v>
      </c>
      <c r="G392" s="832" t="s">
        <v>1477</v>
      </c>
      <c r="H392" s="849"/>
      <c r="I392" s="849"/>
      <c r="J392" s="832"/>
      <c r="K392" s="832"/>
      <c r="L392" s="849"/>
      <c r="M392" s="849"/>
      <c r="N392" s="832"/>
      <c r="O392" s="832"/>
      <c r="P392" s="849">
        <v>23</v>
      </c>
      <c r="Q392" s="849">
        <v>15076.970000000001</v>
      </c>
      <c r="R392" s="837"/>
      <c r="S392" s="850">
        <v>655.52043478260873</v>
      </c>
    </row>
    <row r="393" spans="1:19" ht="14.4" customHeight="1" x14ac:dyDescent="0.3">
      <c r="A393" s="831" t="s">
        <v>1338</v>
      </c>
      <c r="B393" s="832" t="s">
        <v>1339</v>
      </c>
      <c r="C393" s="832" t="s">
        <v>564</v>
      </c>
      <c r="D393" s="832" t="s">
        <v>798</v>
      </c>
      <c r="E393" s="832" t="s">
        <v>1340</v>
      </c>
      <c r="F393" s="832" t="s">
        <v>1483</v>
      </c>
      <c r="G393" s="832" t="s">
        <v>1484</v>
      </c>
      <c r="H393" s="849"/>
      <c r="I393" s="849"/>
      <c r="J393" s="832"/>
      <c r="K393" s="832"/>
      <c r="L393" s="849">
        <v>7687</v>
      </c>
      <c r="M393" s="849">
        <v>262818.52999999997</v>
      </c>
      <c r="N393" s="832">
        <v>1</v>
      </c>
      <c r="O393" s="832">
        <v>34.19</v>
      </c>
      <c r="P393" s="849">
        <v>13456</v>
      </c>
      <c r="Q393" s="849">
        <v>457234.88000000006</v>
      </c>
      <c r="R393" s="837">
        <v>1.7397360832967148</v>
      </c>
      <c r="S393" s="850">
        <v>33.980000000000004</v>
      </c>
    </row>
    <row r="394" spans="1:19" ht="14.4" customHeight="1" x14ac:dyDescent="0.3">
      <c r="A394" s="831" t="s">
        <v>1338</v>
      </c>
      <c r="B394" s="832" t="s">
        <v>1339</v>
      </c>
      <c r="C394" s="832" t="s">
        <v>564</v>
      </c>
      <c r="D394" s="832" t="s">
        <v>798</v>
      </c>
      <c r="E394" s="832" t="s">
        <v>1340</v>
      </c>
      <c r="F394" s="832" t="s">
        <v>1485</v>
      </c>
      <c r="G394" s="832" t="s">
        <v>1486</v>
      </c>
      <c r="H394" s="849"/>
      <c r="I394" s="849"/>
      <c r="J394" s="832"/>
      <c r="K394" s="832"/>
      <c r="L394" s="849"/>
      <c r="M394" s="849"/>
      <c r="N394" s="832"/>
      <c r="O394" s="832"/>
      <c r="P394" s="849">
        <v>673</v>
      </c>
      <c r="Q394" s="849">
        <v>34444.14</v>
      </c>
      <c r="R394" s="837"/>
      <c r="S394" s="850">
        <v>51.18</v>
      </c>
    </row>
    <row r="395" spans="1:19" ht="14.4" customHeight="1" x14ac:dyDescent="0.3">
      <c r="A395" s="831" t="s">
        <v>1338</v>
      </c>
      <c r="B395" s="832" t="s">
        <v>1339</v>
      </c>
      <c r="C395" s="832" t="s">
        <v>564</v>
      </c>
      <c r="D395" s="832" t="s">
        <v>798</v>
      </c>
      <c r="E395" s="832" t="s">
        <v>1392</v>
      </c>
      <c r="F395" s="832" t="s">
        <v>1492</v>
      </c>
      <c r="G395" s="832" t="s">
        <v>1493</v>
      </c>
      <c r="H395" s="849"/>
      <c r="I395" s="849"/>
      <c r="J395" s="832"/>
      <c r="K395" s="832"/>
      <c r="L395" s="849">
        <v>29</v>
      </c>
      <c r="M395" s="849">
        <v>420761</v>
      </c>
      <c r="N395" s="832">
        <v>1</v>
      </c>
      <c r="O395" s="832">
        <v>14509</v>
      </c>
      <c r="P395" s="849">
        <v>56</v>
      </c>
      <c r="Q395" s="849">
        <v>812840</v>
      </c>
      <c r="R395" s="837">
        <v>1.9318330358564602</v>
      </c>
      <c r="S395" s="850">
        <v>14515</v>
      </c>
    </row>
    <row r="396" spans="1:19" ht="14.4" customHeight="1" x14ac:dyDescent="0.3">
      <c r="A396" s="831" t="s">
        <v>1338</v>
      </c>
      <c r="B396" s="832" t="s">
        <v>1339</v>
      </c>
      <c r="C396" s="832" t="s">
        <v>564</v>
      </c>
      <c r="D396" s="832" t="s">
        <v>799</v>
      </c>
      <c r="E396" s="832" t="s">
        <v>1473</v>
      </c>
      <c r="F396" s="832" t="s">
        <v>1474</v>
      </c>
      <c r="G396" s="832" t="s">
        <v>1475</v>
      </c>
      <c r="H396" s="849">
        <v>12.699999999999998</v>
      </c>
      <c r="I396" s="849">
        <v>25512.399999999998</v>
      </c>
      <c r="J396" s="832">
        <v>25.390020103103041</v>
      </c>
      <c r="K396" s="832">
        <v>2008.8503937007877</v>
      </c>
      <c r="L396" s="849">
        <v>0.5</v>
      </c>
      <c r="M396" s="849">
        <v>1004.82</v>
      </c>
      <c r="N396" s="832">
        <v>1</v>
      </c>
      <c r="O396" s="832">
        <v>2009.64</v>
      </c>
      <c r="P396" s="849"/>
      <c r="Q396" s="849"/>
      <c r="R396" s="837"/>
      <c r="S396" s="850"/>
    </row>
    <row r="397" spans="1:19" ht="14.4" customHeight="1" x14ac:dyDescent="0.3">
      <c r="A397" s="831" t="s">
        <v>1338</v>
      </c>
      <c r="B397" s="832" t="s">
        <v>1339</v>
      </c>
      <c r="C397" s="832" t="s">
        <v>564</v>
      </c>
      <c r="D397" s="832" t="s">
        <v>799</v>
      </c>
      <c r="E397" s="832" t="s">
        <v>1473</v>
      </c>
      <c r="F397" s="832" t="s">
        <v>1476</v>
      </c>
      <c r="G397" s="832" t="s">
        <v>1477</v>
      </c>
      <c r="H397" s="849">
        <v>0.28000000000000003</v>
      </c>
      <c r="I397" s="849">
        <v>2546.64</v>
      </c>
      <c r="J397" s="832"/>
      <c r="K397" s="832">
        <v>9095.1428571428551</v>
      </c>
      <c r="L397" s="849"/>
      <c r="M397" s="849"/>
      <c r="N397" s="832"/>
      <c r="O397" s="832"/>
      <c r="P397" s="849"/>
      <c r="Q397" s="849"/>
      <c r="R397" s="837"/>
      <c r="S397" s="850"/>
    </row>
    <row r="398" spans="1:19" ht="14.4" customHeight="1" x14ac:dyDescent="0.3">
      <c r="A398" s="831" t="s">
        <v>1338</v>
      </c>
      <c r="B398" s="832" t="s">
        <v>1339</v>
      </c>
      <c r="C398" s="832" t="s">
        <v>564</v>
      </c>
      <c r="D398" s="832" t="s">
        <v>799</v>
      </c>
      <c r="E398" s="832" t="s">
        <v>1473</v>
      </c>
      <c r="F398" s="832" t="s">
        <v>1478</v>
      </c>
      <c r="G398" s="832" t="s">
        <v>1477</v>
      </c>
      <c r="H398" s="849">
        <v>146.87</v>
      </c>
      <c r="I398" s="849">
        <v>267142.75</v>
      </c>
      <c r="J398" s="832">
        <v>0.87939513222244858</v>
      </c>
      <c r="K398" s="832">
        <v>1818.9061755293797</v>
      </c>
      <c r="L398" s="849">
        <v>167.00000000000003</v>
      </c>
      <c r="M398" s="849">
        <v>303780.11000000004</v>
      </c>
      <c r="N398" s="832">
        <v>1</v>
      </c>
      <c r="O398" s="832">
        <v>1819.0425748502994</v>
      </c>
      <c r="P398" s="849">
        <v>6.2</v>
      </c>
      <c r="Q398" s="849">
        <v>11278.08</v>
      </c>
      <c r="R398" s="837">
        <v>3.7125801290940341E-2</v>
      </c>
      <c r="S398" s="850">
        <v>1819.0451612903225</v>
      </c>
    </row>
    <row r="399" spans="1:19" ht="14.4" customHeight="1" x14ac:dyDescent="0.3">
      <c r="A399" s="831" t="s">
        <v>1338</v>
      </c>
      <c r="B399" s="832" t="s">
        <v>1339</v>
      </c>
      <c r="C399" s="832" t="s">
        <v>564</v>
      </c>
      <c r="D399" s="832" t="s">
        <v>799</v>
      </c>
      <c r="E399" s="832" t="s">
        <v>1473</v>
      </c>
      <c r="F399" s="832" t="s">
        <v>1479</v>
      </c>
      <c r="G399" s="832" t="s">
        <v>1480</v>
      </c>
      <c r="H399" s="849">
        <v>10.370000000000005</v>
      </c>
      <c r="I399" s="849">
        <v>9331.7099999999937</v>
      </c>
      <c r="J399" s="832">
        <v>29.494326622206753</v>
      </c>
      <c r="K399" s="832">
        <v>899.87560270009544</v>
      </c>
      <c r="L399" s="849">
        <v>0.35</v>
      </c>
      <c r="M399" s="849">
        <v>316.39</v>
      </c>
      <c r="N399" s="832">
        <v>1</v>
      </c>
      <c r="O399" s="832">
        <v>903.97142857142865</v>
      </c>
      <c r="P399" s="849"/>
      <c r="Q399" s="849"/>
      <c r="R399" s="837"/>
      <c r="S399" s="850"/>
    </row>
    <row r="400" spans="1:19" ht="14.4" customHeight="1" x14ac:dyDescent="0.3">
      <c r="A400" s="831" t="s">
        <v>1338</v>
      </c>
      <c r="B400" s="832" t="s">
        <v>1339</v>
      </c>
      <c r="C400" s="832" t="s">
        <v>564</v>
      </c>
      <c r="D400" s="832" t="s">
        <v>799</v>
      </c>
      <c r="E400" s="832" t="s">
        <v>1473</v>
      </c>
      <c r="F400" s="832" t="s">
        <v>1481</v>
      </c>
      <c r="G400" s="832" t="s">
        <v>1477</v>
      </c>
      <c r="H400" s="849"/>
      <c r="I400" s="849"/>
      <c r="J400" s="832"/>
      <c r="K400" s="832"/>
      <c r="L400" s="849"/>
      <c r="M400" s="849"/>
      <c r="N400" s="832"/>
      <c r="O400" s="832"/>
      <c r="P400" s="849">
        <v>190.49999999999994</v>
      </c>
      <c r="Q400" s="849">
        <v>124876.42999999996</v>
      </c>
      <c r="R400" s="837"/>
      <c r="S400" s="850">
        <v>655.51931758530179</v>
      </c>
    </row>
    <row r="401" spans="1:19" ht="14.4" customHeight="1" x14ac:dyDescent="0.3">
      <c r="A401" s="831" t="s">
        <v>1338</v>
      </c>
      <c r="B401" s="832" t="s">
        <v>1339</v>
      </c>
      <c r="C401" s="832" t="s">
        <v>564</v>
      </c>
      <c r="D401" s="832" t="s">
        <v>799</v>
      </c>
      <c r="E401" s="832" t="s">
        <v>1340</v>
      </c>
      <c r="F401" s="832" t="s">
        <v>1483</v>
      </c>
      <c r="G401" s="832" t="s">
        <v>1484</v>
      </c>
      <c r="H401" s="849">
        <v>92124</v>
      </c>
      <c r="I401" s="849">
        <v>3101374.100000001</v>
      </c>
      <c r="J401" s="832">
        <v>0.94442337790839415</v>
      </c>
      <c r="K401" s="832">
        <v>33.665213190916603</v>
      </c>
      <c r="L401" s="849">
        <v>96048</v>
      </c>
      <c r="M401" s="849">
        <v>3283881.1200000006</v>
      </c>
      <c r="N401" s="832">
        <v>1</v>
      </c>
      <c r="O401" s="832">
        <v>34.190000000000005</v>
      </c>
      <c r="P401" s="849">
        <v>111249</v>
      </c>
      <c r="Q401" s="849">
        <v>3780241.0200000014</v>
      </c>
      <c r="R401" s="837">
        <v>1.1511503863452892</v>
      </c>
      <c r="S401" s="850">
        <v>33.980000000000011</v>
      </c>
    </row>
    <row r="402" spans="1:19" ht="14.4" customHeight="1" x14ac:dyDescent="0.3">
      <c r="A402" s="831" t="s">
        <v>1338</v>
      </c>
      <c r="B402" s="832" t="s">
        <v>1339</v>
      </c>
      <c r="C402" s="832" t="s">
        <v>564</v>
      </c>
      <c r="D402" s="832" t="s">
        <v>799</v>
      </c>
      <c r="E402" s="832" t="s">
        <v>1340</v>
      </c>
      <c r="F402" s="832" t="s">
        <v>1485</v>
      </c>
      <c r="G402" s="832" t="s">
        <v>1486</v>
      </c>
      <c r="H402" s="849">
        <v>15</v>
      </c>
      <c r="I402" s="849">
        <v>866.69999999999982</v>
      </c>
      <c r="J402" s="832">
        <v>1.7008124337689858</v>
      </c>
      <c r="K402" s="832">
        <v>57.779999999999987</v>
      </c>
      <c r="L402" s="849">
        <v>9</v>
      </c>
      <c r="M402" s="849">
        <v>509.58</v>
      </c>
      <c r="N402" s="832">
        <v>1</v>
      </c>
      <c r="O402" s="832">
        <v>56.62</v>
      </c>
      <c r="P402" s="849">
        <v>9536</v>
      </c>
      <c r="Q402" s="849">
        <v>488052.47999999992</v>
      </c>
      <c r="R402" s="837">
        <v>957.7543859649121</v>
      </c>
      <c r="S402" s="850">
        <v>51.179999999999993</v>
      </c>
    </row>
    <row r="403" spans="1:19" ht="14.4" customHeight="1" x14ac:dyDescent="0.3">
      <c r="A403" s="831" t="s">
        <v>1338</v>
      </c>
      <c r="B403" s="832" t="s">
        <v>1339</v>
      </c>
      <c r="C403" s="832" t="s">
        <v>564</v>
      </c>
      <c r="D403" s="832" t="s">
        <v>799</v>
      </c>
      <c r="E403" s="832" t="s">
        <v>1340</v>
      </c>
      <c r="F403" s="832" t="s">
        <v>1487</v>
      </c>
      <c r="G403" s="832" t="s">
        <v>1488</v>
      </c>
      <c r="H403" s="849"/>
      <c r="I403" s="849"/>
      <c r="J403" s="832"/>
      <c r="K403" s="832"/>
      <c r="L403" s="849"/>
      <c r="M403" s="849"/>
      <c r="N403" s="832"/>
      <c r="O403" s="832"/>
      <c r="P403" s="849">
        <v>1413</v>
      </c>
      <c r="Q403" s="849">
        <v>84568.05</v>
      </c>
      <c r="R403" s="837"/>
      <c r="S403" s="850">
        <v>59.85</v>
      </c>
    </row>
    <row r="404" spans="1:19" ht="14.4" customHeight="1" x14ac:dyDescent="0.3">
      <c r="A404" s="831" t="s">
        <v>1338</v>
      </c>
      <c r="B404" s="832" t="s">
        <v>1339</v>
      </c>
      <c r="C404" s="832" t="s">
        <v>564</v>
      </c>
      <c r="D404" s="832" t="s">
        <v>799</v>
      </c>
      <c r="E404" s="832" t="s">
        <v>1392</v>
      </c>
      <c r="F404" s="832" t="s">
        <v>1492</v>
      </c>
      <c r="G404" s="832" t="s">
        <v>1493</v>
      </c>
      <c r="H404" s="849">
        <v>361</v>
      </c>
      <c r="I404" s="849">
        <v>5237027</v>
      </c>
      <c r="J404" s="832">
        <v>0.95742768642823539</v>
      </c>
      <c r="K404" s="832">
        <v>14507</v>
      </c>
      <c r="L404" s="849">
        <v>377</v>
      </c>
      <c r="M404" s="849">
        <v>5469893</v>
      </c>
      <c r="N404" s="832">
        <v>1</v>
      </c>
      <c r="O404" s="832">
        <v>14509</v>
      </c>
      <c r="P404" s="849">
        <v>456</v>
      </c>
      <c r="Q404" s="849">
        <v>6618840</v>
      </c>
      <c r="R404" s="837">
        <v>1.2100492642177827</v>
      </c>
      <c r="S404" s="850">
        <v>14515</v>
      </c>
    </row>
    <row r="405" spans="1:19" ht="14.4" customHeight="1" x14ac:dyDescent="0.3">
      <c r="A405" s="831" t="s">
        <v>1338</v>
      </c>
      <c r="B405" s="832" t="s">
        <v>1339</v>
      </c>
      <c r="C405" s="832" t="s">
        <v>564</v>
      </c>
      <c r="D405" s="832" t="s">
        <v>1332</v>
      </c>
      <c r="E405" s="832" t="s">
        <v>1473</v>
      </c>
      <c r="F405" s="832" t="s">
        <v>1474</v>
      </c>
      <c r="G405" s="832" t="s">
        <v>1475</v>
      </c>
      <c r="H405" s="849">
        <v>4.3</v>
      </c>
      <c r="I405" s="849">
        <v>8641.4399999999987</v>
      </c>
      <c r="J405" s="832"/>
      <c r="K405" s="832">
        <v>2009.6372093023253</v>
      </c>
      <c r="L405" s="849"/>
      <c r="M405" s="849"/>
      <c r="N405" s="832"/>
      <c r="O405" s="832"/>
      <c r="P405" s="849"/>
      <c r="Q405" s="849"/>
      <c r="R405" s="837"/>
      <c r="S405" s="850"/>
    </row>
    <row r="406" spans="1:19" ht="14.4" customHeight="1" x14ac:dyDescent="0.3">
      <c r="A406" s="831" t="s">
        <v>1338</v>
      </c>
      <c r="B406" s="832" t="s">
        <v>1339</v>
      </c>
      <c r="C406" s="832" t="s">
        <v>564</v>
      </c>
      <c r="D406" s="832" t="s">
        <v>1332</v>
      </c>
      <c r="E406" s="832" t="s">
        <v>1473</v>
      </c>
      <c r="F406" s="832" t="s">
        <v>1478</v>
      </c>
      <c r="G406" s="832" t="s">
        <v>1477</v>
      </c>
      <c r="H406" s="849">
        <v>14.450000000000005</v>
      </c>
      <c r="I406" s="849">
        <v>26285.160000000007</v>
      </c>
      <c r="J406" s="832">
        <v>1.7000009701297067</v>
      </c>
      <c r="K406" s="832">
        <v>1819.0422145328719</v>
      </c>
      <c r="L406" s="849">
        <v>8.5</v>
      </c>
      <c r="M406" s="849">
        <v>15461.85</v>
      </c>
      <c r="N406" s="832">
        <v>1</v>
      </c>
      <c r="O406" s="832">
        <v>1819.0411764705882</v>
      </c>
      <c r="P406" s="849"/>
      <c r="Q406" s="849"/>
      <c r="R406" s="837"/>
      <c r="S406" s="850"/>
    </row>
    <row r="407" spans="1:19" ht="14.4" customHeight="1" x14ac:dyDescent="0.3">
      <c r="A407" s="831" t="s">
        <v>1338</v>
      </c>
      <c r="B407" s="832" t="s">
        <v>1339</v>
      </c>
      <c r="C407" s="832" t="s">
        <v>564</v>
      </c>
      <c r="D407" s="832" t="s">
        <v>1332</v>
      </c>
      <c r="E407" s="832" t="s">
        <v>1473</v>
      </c>
      <c r="F407" s="832" t="s">
        <v>1479</v>
      </c>
      <c r="G407" s="832" t="s">
        <v>1480</v>
      </c>
      <c r="H407" s="849">
        <v>1.0800000000000003</v>
      </c>
      <c r="I407" s="849">
        <v>971.5799999999997</v>
      </c>
      <c r="J407" s="832"/>
      <c r="K407" s="832">
        <v>899.61111111111063</v>
      </c>
      <c r="L407" s="849"/>
      <c r="M407" s="849"/>
      <c r="N407" s="832"/>
      <c r="O407" s="832"/>
      <c r="P407" s="849"/>
      <c r="Q407" s="849"/>
      <c r="R407" s="837"/>
      <c r="S407" s="850"/>
    </row>
    <row r="408" spans="1:19" ht="14.4" customHeight="1" x14ac:dyDescent="0.3">
      <c r="A408" s="831" t="s">
        <v>1338</v>
      </c>
      <c r="B408" s="832" t="s">
        <v>1339</v>
      </c>
      <c r="C408" s="832" t="s">
        <v>564</v>
      </c>
      <c r="D408" s="832" t="s">
        <v>1332</v>
      </c>
      <c r="E408" s="832" t="s">
        <v>1473</v>
      </c>
      <c r="F408" s="832" t="s">
        <v>1481</v>
      </c>
      <c r="G408" s="832" t="s">
        <v>1477</v>
      </c>
      <c r="H408" s="849"/>
      <c r="I408" s="849"/>
      <c r="J408" s="832"/>
      <c r="K408" s="832"/>
      <c r="L408" s="849"/>
      <c r="M408" s="849"/>
      <c r="N408" s="832"/>
      <c r="O408" s="832"/>
      <c r="P408" s="849">
        <v>14.25</v>
      </c>
      <c r="Q408" s="849">
        <v>9341.1900000000023</v>
      </c>
      <c r="R408" s="837"/>
      <c r="S408" s="850">
        <v>655.5221052631581</v>
      </c>
    </row>
    <row r="409" spans="1:19" ht="14.4" customHeight="1" x14ac:dyDescent="0.3">
      <c r="A409" s="831" t="s">
        <v>1338</v>
      </c>
      <c r="B409" s="832" t="s">
        <v>1339</v>
      </c>
      <c r="C409" s="832" t="s">
        <v>564</v>
      </c>
      <c r="D409" s="832" t="s">
        <v>1332</v>
      </c>
      <c r="E409" s="832" t="s">
        <v>1340</v>
      </c>
      <c r="F409" s="832" t="s">
        <v>1483</v>
      </c>
      <c r="G409" s="832" t="s">
        <v>1484</v>
      </c>
      <c r="H409" s="849">
        <v>11009</v>
      </c>
      <c r="I409" s="849">
        <v>371126.62</v>
      </c>
      <c r="J409" s="832">
        <v>2.334371931678445</v>
      </c>
      <c r="K409" s="832">
        <v>33.711201744027612</v>
      </c>
      <c r="L409" s="849">
        <v>4650</v>
      </c>
      <c r="M409" s="849">
        <v>158983.49999999997</v>
      </c>
      <c r="N409" s="832">
        <v>1</v>
      </c>
      <c r="O409" s="832">
        <v>34.189999999999991</v>
      </c>
      <c r="P409" s="849">
        <v>8731</v>
      </c>
      <c r="Q409" s="849">
        <v>296679.38</v>
      </c>
      <c r="R409" s="837">
        <v>1.8661017023779201</v>
      </c>
      <c r="S409" s="850">
        <v>33.980000000000004</v>
      </c>
    </row>
    <row r="410" spans="1:19" ht="14.4" customHeight="1" x14ac:dyDescent="0.3">
      <c r="A410" s="831" t="s">
        <v>1338</v>
      </c>
      <c r="B410" s="832" t="s">
        <v>1339</v>
      </c>
      <c r="C410" s="832" t="s">
        <v>564</v>
      </c>
      <c r="D410" s="832" t="s">
        <v>1332</v>
      </c>
      <c r="E410" s="832" t="s">
        <v>1392</v>
      </c>
      <c r="F410" s="832" t="s">
        <v>1492</v>
      </c>
      <c r="G410" s="832" t="s">
        <v>1493</v>
      </c>
      <c r="H410" s="849">
        <v>41</v>
      </c>
      <c r="I410" s="849">
        <v>594787</v>
      </c>
      <c r="J410" s="832">
        <v>2.2774637964175493</v>
      </c>
      <c r="K410" s="832">
        <v>14507</v>
      </c>
      <c r="L410" s="849">
        <v>18</v>
      </c>
      <c r="M410" s="849">
        <v>261162</v>
      </c>
      <c r="N410" s="832">
        <v>1</v>
      </c>
      <c r="O410" s="832">
        <v>14509</v>
      </c>
      <c r="P410" s="849">
        <v>34</v>
      </c>
      <c r="Q410" s="849">
        <v>493510</v>
      </c>
      <c r="R410" s="837">
        <v>1.8896700132484818</v>
      </c>
      <c r="S410" s="850">
        <v>14515</v>
      </c>
    </row>
    <row r="411" spans="1:19" ht="14.4" customHeight="1" x14ac:dyDescent="0.3">
      <c r="A411" s="831" t="s">
        <v>1338</v>
      </c>
      <c r="B411" s="832" t="s">
        <v>1339</v>
      </c>
      <c r="C411" s="832" t="s">
        <v>564</v>
      </c>
      <c r="D411" s="832" t="s">
        <v>800</v>
      </c>
      <c r="E411" s="832" t="s">
        <v>1473</v>
      </c>
      <c r="F411" s="832" t="s">
        <v>1474</v>
      </c>
      <c r="G411" s="832" t="s">
        <v>1475</v>
      </c>
      <c r="H411" s="849">
        <v>2.4300000000000002</v>
      </c>
      <c r="I411" s="849">
        <v>4873.38</v>
      </c>
      <c r="J411" s="832"/>
      <c r="K411" s="832">
        <v>2005.506172839506</v>
      </c>
      <c r="L411" s="849"/>
      <c r="M411" s="849"/>
      <c r="N411" s="832"/>
      <c r="O411" s="832"/>
      <c r="P411" s="849"/>
      <c r="Q411" s="849"/>
      <c r="R411" s="837"/>
      <c r="S411" s="850"/>
    </row>
    <row r="412" spans="1:19" ht="14.4" customHeight="1" x14ac:dyDescent="0.3">
      <c r="A412" s="831" t="s">
        <v>1338</v>
      </c>
      <c r="B412" s="832" t="s">
        <v>1339</v>
      </c>
      <c r="C412" s="832" t="s">
        <v>564</v>
      </c>
      <c r="D412" s="832" t="s">
        <v>800</v>
      </c>
      <c r="E412" s="832" t="s">
        <v>1473</v>
      </c>
      <c r="F412" s="832" t="s">
        <v>1478</v>
      </c>
      <c r="G412" s="832" t="s">
        <v>1477</v>
      </c>
      <c r="H412" s="849">
        <v>14.649999999999999</v>
      </c>
      <c r="I412" s="849">
        <v>26648.98</v>
      </c>
      <c r="J412" s="832">
        <v>0.90852739289364615</v>
      </c>
      <c r="K412" s="832">
        <v>1819.0430034129695</v>
      </c>
      <c r="L412" s="849">
        <v>16.13</v>
      </c>
      <c r="M412" s="849">
        <v>29332.059999999998</v>
      </c>
      <c r="N412" s="832">
        <v>1</v>
      </c>
      <c r="O412" s="832">
        <v>1818.4786112833231</v>
      </c>
      <c r="P412" s="849">
        <v>2.2000000000000002</v>
      </c>
      <c r="Q412" s="849">
        <v>4001.8900000000003</v>
      </c>
      <c r="R412" s="837">
        <v>0.13643399065732173</v>
      </c>
      <c r="S412" s="850">
        <v>1819.0409090909091</v>
      </c>
    </row>
    <row r="413" spans="1:19" ht="14.4" customHeight="1" x14ac:dyDescent="0.3">
      <c r="A413" s="831" t="s">
        <v>1338</v>
      </c>
      <c r="B413" s="832" t="s">
        <v>1339</v>
      </c>
      <c r="C413" s="832" t="s">
        <v>564</v>
      </c>
      <c r="D413" s="832" t="s">
        <v>800</v>
      </c>
      <c r="E413" s="832" t="s">
        <v>1473</v>
      </c>
      <c r="F413" s="832" t="s">
        <v>1479</v>
      </c>
      <c r="G413" s="832" t="s">
        <v>1480</v>
      </c>
      <c r="H413" s="849">
        <v>1.1800000000000004</v>
      </c>
      <c r="I413" s="849">
        <v>1061.9600000000005</v>
      </c>
      <c r="J413" s="832"/>
      <c r="K413" s="832">
        <v>899.96610169491532</v>
      </c>
      <c r="L413" s="849"/>
      <c r="M413" s="849"/>
      <c r="N413" s="832"/>
      <c r="O413" s="832"/>
      <c r="P413" s="849"/>
      <c r="Q413" s="849"/>
      <c r="R413" s="837"/>
      <c r="S413" s="850"/>
    </row>
    <row r="414" spans="1:19" ht="14.4" customHeight="1" x14ac:dyDescent="0.3">
      <c r="A414" s="831" t="s">
        <v>1338</v>
      </c>
      <c r="B414" s="832" t="s">
        <v>1339</v>
      </c>
      <c r="C414" s="832" t="s">
        <v>564</v>
      </c>
      <c r="D414" s="832" t="s">
        <v>800</v>
      </c>
      <c r="E414" s="832" t="s">
        <v>1473</v>
      </c>
      <c r="F414" s="832" t="s">
        <v>1481</v>
      </c>
      <c r="G414" s="832" t="s">
        <v>1477</v>
      </c>
      <c r="H414" s="849"/>
      <c r="I414" s="849"/>
      <c r="J414" s="832"/>
      <c r="K414" s="832"/>
      <c r="L414" s="849"/>
      <c r="M414" s="849"/>
      <c r="N414" s="832"/>
      <c r="O414" s="832"/>
      <c r="P414" s="849">
        <v>17.2</v>
      </c>
      <c r="Q414" s="849">
        <v>11274.949999999999</v>
      </c>
      <c r="R414" s="837"/>
      <c r="S414" s="850">
        <v>655.52034883720921</v>
      </c>
    </row>
    <row r="415" spans="1:19" ht="14.4" customHeight="1" x14ac:dyDescent="0.3">
      <c r="A415" s="831" t="s">
        <v>1338</v>
      </c>
      <c r="B415" s="832" t="s">
        <v>1339</v>
      </c>
      <c r="C415" s="832" t="s">
        <v>564</v>
      </c>
      <c r="D415" s="832" t="s">
        <v>800</v>
      </c>
      <c r="E415" s="832" t="s">
        <v>1473</v>
      </c>
      <c r="F415" s="832" t="s">
        <v>1482</v>
      </c>
      <c r="G415" s="832" t="s">
        <v>1477</v>
      </c>
      <c r="H415" s="849"/>
      <c r="I415" s="849"/>
      <c r="J415" s="832"/>
      <c r="K415" s="832"/>
      <c r="L415" s="849"/>
      <c r="M415" s="849"/>
      <c r="N415" s="832"/>
      <c r="O415" s="832"/>
      <c r="P415" s="849">
        <v>0.08</v>
      </c>
      <c r="Q415" s="849">
        <v>262.07</v>
      </c>
      <c r="R415" s="837"/>
      <c r="S415" s="850">
        <v>3275.875</v>
      </c>
    </row>
    <row r="416" spans="1:19" ht="14.4" customHeight="1" x14ac:dyDescent="0.3">
      <c r="A416" s="831" t="s">
        <v>1338</v>
      </c>
      <c r="B416" s="832" t="s">
        <v>1339</v>
      </c>
      <c r="C416" s="832" t="s">
        <v>564</v>
      </c>
      <c r="D416" s="832" t="s">
        <v>800</v>
      </c>
      <c r="E416" s="832" t="s">
        <v>1340</v>
      </c>
      <c r="F416" s="832" t="s">
        <v>1483</v>
      </c>
      <c r="G416" s="832" t="s">
        <v>1484</v>
      </c>
      <c r="H416" s="849">
        <v>9800</v>
      </c>
      <c r="I416" s="849">
        <v>329391.88999999996</v>
      </c>
      <c r="J416" s="832">
        <v>1.1528250351044567</v>
      </c>
      <c r="K416" s="832">
        <v>33.611417346938772</v>
      </c>
      <c r="L416" s="849">
        <v>8357</v>
      </c>
      <c r="M416" s="849">
        <v>285725.82999999996</v>
      </c>
      <c r="N416" s="832">
        <v>1</v>
      </c>
      <c r="O416" s="832">
        <v>34.19</v>
      </c>
      <c r="P416" s="849">
        <v>11541</v>
      </c>
      <c r="Q416" s="849">
        <v>392163.18000000011</v>
      </c>
      <c r="R416" s="837">
        <v>1.3725156735042126</v>
      </c>
      <c r="S416" s="850">
        <v>33.980000000000011</v>
      </c>
    </row>
    <row r="417" spans="1:19" ht="14.4" customHeight="1" x14ac:dyDescent="0.3">
      <c r="A417" s="831" t="s">
        <v>1338</v>
      </c>
      <c r="B417" s="832" t="s">
        <v>1339</v>
      </c>
      <c r="C417" s="832" t="s">
        <v>564</v>
      </c>
      <c r="D417" s="832" t="s">
        <v>800</v>
      </c>
      <c r="E417" s="832" t="s">
        <v>1340</v>
      </c>
      <c r="F417" s="832" t="s">
        <v>1485</v>
      </c>
      <c r="G417" s="832" t="s">
        <v>1486</v>
      </c>
      <c r="H417" s="849"/>
      <c r="I417" s="849"/>
      <c r="J417" s="832"/>
      <c r="K417" s="832"/>
      <c r="L417" s="849">
        <v>4</v>
      </c>
      <c r="M417" s="849">
        <v>226.48</v>
      </c>
      <c r="N417" s="832">
        <v>1</v>
      </c>
      <c r="O417" s="832">
        <v>56.62</v>
      </c>
      <c r="P417" s="849">
        <v>559</v>
      </c>
      <c r="Q417" s="849">
        <v>28609.62</v>
      </c>
      <c r="R417" s="837">
        <v>126.32294242317202</v>
      </c>
      <c r="S417" s="850">
        <v>51.18</v>
      </c>
    </row>
    <row r="418" spans="1:19" ht="14.4" customHeight="1" x14ac:dyDescent="0.3">
      <c r="A418" s="831" t="s">
        <v>1338</v>
      </c>
      <c r="B418" s="832" t="s">
        <v>1339</v>
      </c>
      <c r="C418" s="832" t="s">
        <v>564</v>
      </c>
      <c r="D418" s="832" t="s">
        <v>800</v>
      </c>
      <c r="E418" s="832" t="s">
        <v>1392</v>
      </c>
      <c r="F418" s="832" t="s">
        <v>1492</v>
      </c>
      <c r="G418" s="832" t="s">
        <v>1493</v>
      </c>
      <c r="H418" s="849">
        <v>38</v>
      </c>
      <c r="I418" s="849">
        <v>551266</v>
      </c>
      <c r="J418" s="832">
        <v>0.99986215452477767</v>
      </c>
      <c r="K418" s="832">
        <v>14507</v>
      </c>
      <c r="L418" s="849">
        <v>38</v>
      </c>
      <c r="M418" s="849">
        <v>551342</v>
      </c>
      <c r="N418" s="832">
        <v>1</v>
      </c>
      <c r="O418" s="832">
        <v>14509</v>
      </c>
      <c r="P418" s="849">
        <v>47</v>
      </c>
      <c r="Q418" s="849">
        <v>682205</v>
      </c>
      <c r="R418" s="837">
        <v>1.2373535845264827</v>
      </c>
      <c r="S418" s="850">
        <v>14515</v>
      </c>
    </row>
    <row r="419" spans="1:19" ht="14.4" customHeight="1" x14ac:dyDescent="0.3">
      <c r="A419" s="831" t="s">
        <v>1338</v>
      </c>
      <c r="B419" s="832" t="s">
        <v>1339</v>
      </c>
      <c r="C419" s="832" t="s">
        <v>564</v>
      </c>
      <c r="D419" s="832" t="s">
        <v>802</v>
      </c>
      <c r="E419" s="832" t="s">
        <v>1473</v>
      </c>
      <c r="F419" s="832" t="s">
        <v>1474</v>
      </c>
      <c r="G419" s="832" t="s">
        <v>1475</v>
      </c>
      <c r="H419" s="849">
        <v>0.45</v>
      </c>
      <c r="I419" s="849">
        <v>904.34</v>
      </c>
      <c r="J419" s="832"/>
      <c r="K419" s="832">
        <v>2009.6444444444444</v>
      </c>
      <c r="L419" s="849"/>
      <c r="M419" s="849"/>
      <c r="N419" s="832"/>
      <c r="O419" s="832"/>
      <c r="P419" s="849"/>
      <c r="Q419" s="849"/>
      <c r="R419" s="837"/>
      <c r="S419" s="850"/>
    </row>
    <row r="420" spans="1:19" ht="14.4" customHeight="1" x14ac:dyDescent="0.3">
      <c r="A420" s="831" t="s">
        <v>1338</v>
      </c>
      <c r="B420" s="832" t="s">
        <v>1339</v>
      </c>
      <c r="C420" s="832" t="s">
        <v>564</v>
      </c>
      <c r="D420" s="832" t="s">
        <v>802</v>
      </c>
      <c r="E420" s="832" t="s">
        <v>1340</v>
      </c>
      <c r="F420" s="832" t="s">
        <v>1483</v>
      </c>
      <c r="G420" s="832" t="s">
        <v>1484</v>
      </c>
      <c r="H420" s="849">
        <v>358</v>
      </c>
      <c r="I420" s="849">
        <v>11821.16</v>
      </c>
      <c r="J420" s="832"/>
      <c r="K420" s="832">
        <v>33.020000000000003</v>
      </c>
      <c r="L420" s="849"/>
      <c r="M420" s="849"/>
      <c r="N420" s="832"/>
      <c r="O420" s="832"/>
      <c r="P420" s="849"/>
      <c r="Q420" s="849"/>
      <c r="R420" s="837"/>
      <c r="S420" s="850"/>
    </row>
    <row r="421" spans="1:19" ht="14.4" customHeight="1" x14ac:dyDescent="0.3">
      <c r="A421" s="831" t="s">
        <v>1338</v>
      </c>
      <c r="B421" s="832" t="s">
        <v>1339</v>
      </c>
      <c r="C421" s="832" t="s">
        <v>564</v>
      </c>
      <c r="D421" s="832" t="s">
        <v>802</v>
      </c>
      <c r="E421" s="832" t="s">
        <v>1392</v>
      </c>
      <c r="F421" s="832" t="s">
        <v>1492</v>
      </c>
      <c r="G421" s="832" t="s">
        <v>1493</v>
      </c>
      <c r="H421" s="849">
        <v>1</v>
      </c>
      <c r="I421" s="849">
        <v>14507</v>
      </c>
      <c r="J421" s="832"/>
      <c r="K421" s="832">
        <v>14507</v>
      </c>
      <c r="L421" s="849"/>
      <c r="M421" s="849"/>
      <c r="N421" s="832"/>
      <c r="O421" s="832"/>
      <c r="P421" s="849"/>
      <c r="Q421" s="849"/>
      <c r="R421" s="837"/>
      <c r="S421" s="850"/>
    </row>
    <row r="422" spans="1:19" ht="14.4" customHeight="1" x14ac:dyDescent="0.3">
      <c r="A422" s="831" t="s">
        <v>1338</v>
      </c>
      <c r="B422" s="832" t="s">
        <v>1339</v>
      </c>
      <c r="C422" s="832" t="s">
        <v>564</v>
      </c>
      <c r="D422" s="832" t="s">
        <v>803</v>
      </c>
      <c r="E422" s="832" t="s">
        <v>1473</v>
      </c>
      <c r="F422" s="832" t="s">
        <v>1474</v>
      </c>
      <c r="G422" s="832" t="s">
        <v>1475</v>
      </c>
      <c r="H422" s="849">
        <v>0.7</v>
      </c>
      <c r="I422" s="849">
        <v>1406.74</v>
      </c>
      <c r="J422" s="832"/>
      <c r="K422" s="832">
        <v>2009.6285714285716</v>
      </c>
      <c r="L422" s="849"/>
      <c r="M422" s="849"/>
      <c r="N422" s="832"/>
      <c r="O422" s="832"/>
      <c r="P422" s="849"/>
      <c r="Q422" s="849"/>
      <c r="R422" s="837"/>
      <c r="S422" s="850"/>
    </row>
    <row r="423" spans="1:19" ht="14.4" customHeight="1" x14ac:dyDescent="0.3">
      <c r="A423" s="831" t="s">
        <v>1338</v>
      </c>
      <c r="B423" s="832" t="s">
        <v>1339</v>
      </c>
      <c r="C423" s="832" t="s">
        <v>564</v>
      </c>
      <c r="D423" s="832" t="s">
        <v>803</v>
      </c>
      <c r="E423" s="832" t="s">
        <v>1473</v>
      </c>
      <c r="F423" s="832" t="s">
        <v>1478</v>
      </c>
      <c r="G423" s="832" t="s">
        <v>1477</v>
      </c>
      <c r="H423" s="849">
        <v>5.15</v>
      </c>
      <c r="I423" s="849">
        <v>9368.07</v>
      </c>
      <c r="J423" s="832">
        <v>0.28296726780652165</v>
      </c>
      <c r="K423" s="832">
        <v>1819.0427184466018</v>
      </c>
      <c r="L423" s="849">
        <v>18.2</v>
      </c>
      <c r="M423" s="849">
        <v>33106.550000000003</v>
      </c>
      <c r="N423" s="832">
        <v>1</v>
      </c>
      <c r="O423" s="832">
        <v>1819.0412087912091</v>
      </c>
      <c r="P423" s="849"/>
      <c r="Q423" s="849"/>
      <c r="R423" s="837"/>
      <c r="S423" s="850"/>
    </row>
    <row r="424" spans="1:19" ht="14.4" customHeight="1" x14ac:dyDescent="0.3">
      <c r="A424" s="831" t="s">
        <v>1338</v>
      </c>
      <c r="B424" s="832" t="s">
        <v>1339</v>
      </c>
      <c r="C424" s="832" t="s">
        <v>564</v>
      </c>
      <c r="D424" s="832" t="s">
        <v>803</v>
      </c>
      <c r="E424" s="832" t="s">
        <v>1473</v>
      </c>
      <c r="F424" s="832" t="s">
        <v>1479</v>
      </c>
      <c r="G424" s="832" t="s">
        <v>1480</v>
      </c>
      <c r="H424" s="849">
        <v>0.33</v>
      </c>
      <c r="I424" s="849">
        <v>293.73</v>
      </c>
      <c r="J424" s="832"/>
      <c r="K424" s="832">
        <v>890.09090909090912</v>
      </c>
      <c r="L424" s="849"/>
      <c r="M424" s="849"/>
      <c r="N424" s="832"/>
      <c r="O424" s="832"/>
      <c r="P424" s="849"/>
      <c r="Q424" s="849"/>
      <c r="R424" s="837"/>
      <c r="S424" s="850"/>
    </row>
    <row r="425" spans="1:19" ht="14.4" customHeight="1" x14ac:dyDescent="0.3">
      <c r="A425" s="831" t="s">
        <v>1338</v>
      </c>
      <c r="B425" s="832" t="s">
        <v>1339</v>
      </c>
      <c r="C425" s="832" t="s">
        <v>564</v>
      </c>
      <c r="D425" s="832" t="s">
        <v>803</v>
      </c>
      <c r="E425" s="832" t="s">
        <v>1473</v>
      </c>
      <c r="F425" s="832" t="s">
        <v>1481</v>
      </c>
      <c r="G425" s="832" t="s">
        <v>1477</v>
      </c>
      <c r="H425" s="849"/>
      <c r="I425" s="849"/>
      <c r="J425" s="832"/>
      <c r="K425" s="832"/>
      <c r="L425" s="849"/>
      <c r="M425" s="849"/>
      <c r="N425" s="832"/>
      <c r="O425" s="832"/>
      <c r="P425" s="849">
        <v>2.65</v>
      </c>
      <c r="Q425" s="849">
        <v>1737.13</v>
      </c>
      <c r="R425" s="837"/>
      <c r="S425" s="850">
        <v>655.52075471698117</v>
      </c>
    </row>
    <row r="426" spans="1:19" ht="14.4" customHeight="1" x14ac:dyDescent="0.3">
      <c r="A426" s="831" t="s">
        <v>1338</v>
      </c>
      <c r="B426" s="832" t="s">
        <v>1339</v>
      </c>
      <c r="C426" s="832" t="s">
        <v>564</v>
      </c>
      <c r="D426" s="832" t="s">
        <v>803</v>
      </c>
      <c r="E426" s="832" t="s">
        <v>1340</v>
      </c>
      <c r="F426" s="832" t="s">
        <v>1483</v>
      </c>
      <c r="G426" s="832" t="s">
        <v>1484</v>
      </c>
      <c r="H426" s="849">
        <v>3462</v>
      </c>
      <c r="I426" s="849">
        <v>115724.58</v>
      </c>
      <c r="J426" s="832">
        <v>0.33702572357989052</v>
      </c>
      <c r="K426" s="832">
        <v>33.427088388214905</v>
      </c>
      <c r="L426" s="849">
        <v>10043</v>
      </c>
      <c r="M426" s="849">
        <v>343370.16999999993</v>
      </c>
      <c r="N426" s="832">
        <v>1</v>
      </c>
      <c r="O426" s="832">
        <v>34.189999999999991</v>
      </c>
      <c r="P426" s="849">
        <v>1450</v>
      </c>
      <c r="Q426" s="849">
        <v>49271.000000000007</v>
      </c>
      <c r="R426" s="837">
        <v>0.14349237151264485</v>
      </c>
      <c r="S426" s="850">
        <v>33.980000000000004</v>
      </c>
    </row>
    <row r="427" spans="1:19" ht="14.4" customHeight="1" x14ac:dyDescent="0.3">
      <c r="A427" s="831" t="s">
        <v>1338</v>
      </c>
      <c r="B427" s="832" t="s">
        <v>1339</v>
      </c>
      <c r="C427" s="832" t="s">
        <v>564</v>
      </c>
      <c r="D427" s="832" t="s">
        <v>803</v>
      </c>
      <c r="E427" s="832" t="s">
        <v>1340</v>
      </c>
      <c r="F427" s="832" t="s">
        <v>1487</v>
      </c>
      <c r="G427" s="832" t="s">
        <v>1488</v>
      </c>
      <c r="H427" s="849">
        <v>381</v>
      </c>
      <c r="I427" s="849">
        <v>21762.720000000001</v>
      </c>
      <c r="J427" s="832">
        <v>0.43987057779157596</v>
      </c>
      <c r="K427" s="832">
        <v>57.120000000000005</v>
      </c>
      <c r="L427" s="849">
        <v>844</v>
      </c>
      <c r="M427" s="849">
        <v>49475.28</v>
      </c>
      <c r="N427" s="832">
        <v>1</v>
      </c>
      <c r="O427" s="832">
        <v>58.62</v>
      </c>
      <c r="P427" s="849"/>
      <c r="Q427" s="849"/>
      <c r="R427" s="837"/>
      <c r="S427" s="850"/>
    </row>
    <row r="428" spans="1:19" ht="14.4" customHeight="1" x14ac:dyDescent="0.3">
      <c r="A428" s="831" t="s">
        <v>1338</v>
      </c>
      <c r="B428" s="832" t="s">
        <v>1339</v>
      </c>
      <c r="C428" s="832" t="s">
        <v>564</v>
      </c>
      <c r="D428" s="832" t="s">
        <v>803</v>
      </c>
      <c r="E428" s="832" t="s">
        <v>1392</v>
      </c>
      <c r="F428" s="832" t="s">
        <v>1492</v>
      </c>
      <c r="G428" s="832" t="s">
        <v>1493</v>
      </c>
      <c r="H428" s="849">
        <v>15</v>
      </c>
      <c r="I428" s="849">
        <v>217605</v>
      </c>
      <c r="J428" s="832">
        <v>0.37494830794679163</v>
      </c>
      <c r="K428" s="832">
        <v>14507</v>
      </c>
      <c r="L428" s="849">
        <v>40</v>
      </c>
      <c r="M428" s="849">
        <v>580360</v>
      </c>
      <c r="N428" s="832">
        <v>1</v>
      </c>
      <c r="O428" s="832">
        <v>14509</v>
      </c>
      <c r="P428" s="849">
        <v>6</v>
      </c>
      <c r="Q428" s="849">
        <v>87090</v>
      </c>
      <c r="R428" s="837">
        <v>0.15006203046385003</v>
      </c>
      <c r="S428" s="850">
        <v>14515</v>
      </c>
    </row>
    <row r="429" spans="1:19" ht="14.4" customHeight="1" x14ac:dyDescent="0.3">
      <c r="A429" s="831" t="s">
        <v>1338</v>
      </c>
      <c r="B429" s="832" t="s">
        <v>1339</v>
      </c>
      <c r="C429" s="832" t="s">
        <v>564</v>
      </c>
      <c r="D429" s="832" t="s">
        <v>804</v>
      </c>
      <c r="E429" s="832" t="s">
        <v>1473</v>
      </c>
      <c r="F429" s="832" t="s">
        <v>1478</v>
      </c>
      <c r="G429" s="832" t="s">
        <v>1477</v>
      </c>
      <c r="H429" s="849">
        <v>7.5</v>
      </c>
      <c r="I429" s="849">
        <v>13642.810000000001</v>
      </c>
      <c r="J429" s="832">
        <v>0.93750004294844902</v>
      </c>
      <c r="K429" s="832">
        <v>1819.0413333333336</v>
      </c>
      <c r="L429" s="849">
        <v>7.9999999999999991</v>
      </c>
      <c r="M429" s="849">
        <v>14552.329999999998</v>
      </c>
      <c r="N429" s="832">
        <v>1</v>
      </c>
      <c r="O429" s="832">
        <v>1819.04125</v>
      </c>
      <c r="P429" s="849"/>
      <c r="Q429" s="849"/>
      <c r="R429" s="837"/>
      <c r="S429" s="850"/>
    </row>
    <row r="430" spans="1:19" ht="14.4" customHeight="1" x14ac:dyDescent="0.3">
      <c r="A430" s="831" t="s">
        <v>1338</v>
      </c>
      <c r="B430" s="832" t="s">
        <v>1339</v>
      </c>
      <c r="C430" s="832" t="s">
        <v>564</v>
      </c>
      <c r="D430" s="832" t="s">
        <v>804</v>
      </c>
      <c r="E430" s="832" t="s">
        <v>1473</v>
      </c>
      <c r="F430" s="832" t="s">
        <v>1479</v>
      </c>
      <c r="G430" s="832" t="s">
        <v>1480</v>
      </c>
      <c r="H430" s="849">
        <v>0.55000000000000004</v>
      </c>
      <c r="I430" s="849">
        <v>497.09</v>
      </c>
      <c r="J430" s="832">
        <v>11</v>
      </c>
      <c r="K430" s="832">
        <v>903.79999999999984</v>
      </c>
      <c r="L430" s="849">
        <v>0.05</v>
      </c>
      <c r="M430" s="849">
        <v>45.19</v>
      </c>
      <c r="N430" s="832">
        <v>1</v>
      </c>
      <c r="O430" s="832">
        <v>903.8</v>
      </c>
      <c r="P430" s="849"/>
      <c r="Q430" s="849"/>
      <c r="R430" s="837"/>
      <c r="S430" s="850"/>
    </row>
    <row r="431" spans="1:19" ht="14.4" customHeight="1" x14ac:dyDescent="0.3">
      <c r="A431" s="831" t="s">
        <v>1338</v>
      </c>
      <c r="B431" s="832" t="s">
        <v>1339</v>
      </c>
      <c r="C431" s="832" t="s">
        <v>564</v>
      </c>
      <c r="D431" s="832" t="s">
        <v>804</v>
      </c>
      <c r="E431" s="832" t="s">
        <v>1473</v>
      </c>
      <c r="F431" s="832" t="s">
        <v>1481</v>
      </c>
      <c r="G431" s="832" t="s">
        <v>1477</v>
      </c>
      <c r="H431" s="849"/>
      <c r="I431" s="849"/>
      <c r="J431" s="832"/>
      <c r="K431" s="832"/>
      <c r="L431" s="849"/>
      <c r="M431" s="849"/>
      <c r="N431" s="832"/>
      <c r="O431" s="832"/>
      <c r="P431" s="849">
        <v>33.6</v>
      </c>
      <c r="Q431" s="849">
        <v>22025.500000000004</v>
      </c>
      <c r="R431" s="837"/>
      <c r="S431" s="850">
        <v>655.52083333333337</v>
      </c>
    </row>
    <row r="432" spans="1:19" ht="14.4" customHeight="1" x14ac:dyDescent="0.3">
      <c r="A432" s="831" t="s">
        <v>1338</v>
      </c>
      <c r="B432" s="832" t="s">
        <v>1339</v>
      </c>
      <c r="C432" s="832" t="s">
        <v>564</v>
      </c>
      <c r="D432" s="832" t="s">
        <v>804</v>
      </c>
      <c r="E432" s="832" t="s">
        <v>1340</v>
      </c>
      <c r="F432" s="832" t="s">
        <v>1483</v>
      </c>
      <c r="G432" s="832" t="s">
        <v>1484</v>
      </c>
      <c r="H432" s="849">
        <v>4471</v>
      </c>
      <c r="I432" s="849">
        <v>150054.35999999999</v>
      </c>
      <c r="J432" s="832">
        <v>0.93939162496444117</v>
      </c>
      <c r="K432" s="832">
        <v>33.56169984343547</v>
      </c>
      <c r="L432" s="849">
        <v>4672</v>
      </c>
      <c r="M432" s="849">
        <v>159735.67999999999</v>
      </c>
      <c r="N432" s="832">
        <v>1</v>
      </c>
      <c r="O432" s="832">
        <v>34.19</v>
      </c>
      <c r="P432" s="849">
        <v>18785</v>
      </c>
      <c r="Q432" s="849">
        <v>638314.29999999993</v>
      </c>
      <c r="R432" s="837">
        <v>3.9960658758268659</v>
      </c>
      <c r="S432" s="850">
        <v>33.979999999999997</v>
      </c>
    </row>
    <row r="433" spans="1:19" ht="14.4" customHeight="1" x14ac:dyDescent="0.3">
      <c r="A433" s="831" t="s">
        <v>1338</v>
      </c>
      <c r="B433" s="832" t="s">
        <v>1339</v>
      </c>
      <c r="C433" s="832" t="s">
        <v>564</v>
      </c>
      <c r="D433" s="832" t="s">
        <v>804</v>
      </c>
      <c r="E433" s="832" t="s">
        <v>1340</v>
      </c>
      <c r="F433" s="832" t="s">
        <v>1485</v>
      </c>
      <c r="G433" s="832" t="s">
        <v>1486</v>
      </c>
      <c r="H433" s="849"/>
      <c r="I433" s="849"/>
      <c r="J433" s="832"/>
      <c r="K433" s="832"/>
      <c r="L433" s="849"/>
      <c r="M433" s="849"/>
      <c r="N433" s="832"/>
      <c r="O433" s="832"/>
      <c r="P433" s="849">
        <v>1468</v>
      </c>
      <c r="Q433" s="849">
        <v>75132.240000000005</v>
      </c>
      <c r="R433" s="837"/>
      <c r="S433" s="850">
        <v>51.180000000000007</v>
      </c>
    </row>
    <row r="434" spans="1:19" ht="14.4" customHeight="1" x14ac:dyDescent="0.3">
      <c r="A434" s="831" t="s">
        <v>1338</v>
      </c>
      <c r="B434" s="832" t="s">
        <v>1339</v>
      </c>
      <c r="C434" s="832" t="s">
        <v>564</v>
      </c>
      <c r="D434" s="832" t="s">
        <v>804</v>
      </c>
      <c r="E434" s="832" t="s">
        <v>1392</v>
      </c>
      <c r="F434" s="832" t="s">
        <v>1492</v>
      </c>
      <c r="G434" s="832" t="s">
        <v>1493</v>
      </c>
      <c r="H434" s="849">
        <v>18</v>
      </c>
      <c r="I434" s="849">
        <v>261126</v>
      </c>
      <c r="J434" s="832">
        <v>0.94723783060242095</v>
      </c>
      <c r="K434" s="832">
        <v>14507</v>
      </c>
      <c r="L434" s="849">
        <v>19</v>
      </c>
      <c r="M434" s="849">
        <v>275671</v>
      </c>
      <c r="N434" s="832">
        <v>1</v>
      </c>
      <c r="O434" s="832">
        <v>14509</v>
      </c>
      <c r="P434" s="849">
        <v>78</v>
      </c>
      <c r="Q434" s="849">
        <v>1132170</v>
      </c>
      <c r="R434" s="837">
        <v>4.1069608337474746</v>
      </c>
      <c r="S434" s="850">
        <v>14515</v>
      </c>
    </row>
    <row r="435" spans="1:19" ht="14.4" customHeight="1" x14ac:dyDescent="0.3">
      <c r="A435" s="831" t="s">
        <v>1338</v>
      </c>
      <c r="B435" s="832" t="s">
        <v>1339</v>
      </c>
      <c r="C435" s="832" t="s">
        <v>564</v>
      </c>
      <c r="D435" s="832" t="s">
        <v>1334</v>
      </c>
      <c r="E435" s="832" t="s">
        <v>1473</v>
      </c>
      <c r="F435" s="832" t="s">
        <v>1474</v>
      </c>
      <c r="G435" s="832" t="s">
        <v>1475</v>
      </c>
      <c r="H435" s="849">
        <v>11.79</v>
      </c>
      <c r="I435" s="849">
        <v>23693.679999999997</v>
      </c>
      <c r="J435" s="832"/>
      <c r="K435" s="832">
        <v>2009.6420695504664</v>
      </c>
      <c r="L435" s="849"/>
      <c r="M435" s="849"/>
      <c r="N435" s="832"/>
      <c r="O435" s="832"/>
      <c r="P435" s="849"/>
      <c r="Q435" s="849"/>
      <c r="R435" s="837"/>
      <c r="S435" s="850"/>
    </row>
    <row r="436" spans="1:19" ht="14.4" customHeight="1" x14ac:dyDescent="0.3">
      <c r="A436" s="831" t="s">
        <v>1338</v>
      </c>
      <c r="B436" s="832" t="s">
        <v>1339</v>
      </c>
      <c r="C436" s="832" t="s">
        <v>564</v>
      </c>
      <c r="D436" s="832" t="s">
        <v>1334</v>
      </c>
      <c r="E436" s="832" t="s">
        <v>1473</v>
      </c>
      <c r="F436" s="832" t="s">
        <v>1476</v>
      </c>
      <c r="G436" s="832" t="s">
        <v>1477</v>
      </c>
      <c r="H436" s="849">
        <v>0.16</v>
      </c>
      <c r="I436" s="849">
        <v>1455.2000000000003</v>
      </c>
      <c r="J436" s="832"/>
      <c r="K436" s="832">
        <v>9095.0000000000018</v>
      </c>
      <c r="L436" s="849"/>
      <c r="M436" s="849"/>
      <c r="N436" s="832"/>
      <c r="O436" s="832"/>
      <c r="P436" s="849"/>
      <c r="Q436" s="849"/>
      <c r="R436" s="837"/>
      <c r="S436" s="850"/>
    </row>
    <row r="437" spans="1:19" ht="14.4" customHeight="1" x14ac:dyDescent="0.3">
      <c r="A437" s="831" t="s">
        <v>1338</v>
      </c>
      <c r="B437" s="832" t="s">
        <v>1339</v>
      </c>
      <c r="C437" s="832" t="s">
        <v>564</v>
      </c>
      <c r="D437" s="832" t="s">
        <v>1334</v>
      </c>
      <c r="E437" s="832" t="s">
        <v>1473</v>
      </c>
      <c r="F437" s="832" t="s">
        <v>1478</v>
      </c>
      <c r="G437" s="832" t="s">
        <v>1477</v>
      </c>
      <c r="H437" s="849">
        <v>98.230000000000032</v>
      </c>
      <c r="I437" s="849">
        <v>178675.46999999994</v>
      </c>
      <c r="J437" s="832">
        <v>0.84150821423831412</v>
      </c>
      <c r="K437" s="832">
        <v>1818.9501170721765</v>
      </c>
      <c r="L437" s="849">
        <v>116.72999999999998</v>
      </c>
      <c r="M437" s="849">
        <v>212327.66000000003</v>
      </c>
      <c r="N437" s="832">
        <v>1</v>
      </c>
      <c r="O437" s="832">
        <v>1818.9639338644743</v>
      </c>
      <c r="P437" s="849"/>
      <c r="Q437" s="849"/>
      <c r="R437" s="837"/>
      <c r="S437" s="850"/>
    </row>
    <row r="438" spans="1:19" ht="14.4" customHeight="1" x14ac:dyDescent="0.3">
      <c r="A438" s="831" t="s">
        <v>1338</v>
      </c>
      <c r="B438" s="832" t="s">
        <v>1339</v>
      </c>
      <c r="C438" s="832" t="s">
        <v>564</v>
      </c>
      <c r="D438" s="832" t="s">
        <v>1334</v>
      </c>
      <c r="E438" s="832" t="s">
        <v>1473</v>
      </c>
      <c r="F438" s="832" t="s">
        <v>1479</v>
      </c>
      <c r="G438" s="832" t="s">
        <v>1480</v>
      </c>
      <c r="H438" s="849">
        <v>7.7899999999999903</v>
      </c>
      <c r="I438" s="849">
        <v>7027.049999999992</v>
      </c>
      <c r="J438" s="832"/>
      <c r="K438" s="832">
        <v>902.06033376123241</v>
      </c>
      <c r="L438" s="849"/>
      <c r="M438" s="849"/>
      <c r="N438" s="832"/>
      <c r="O438" s="832"/>
      <c r="P438" s="849"/>
      <c r="Q438" s="849"/>
      <c r="R438" s="837"/>
      <c r="S438" s="850"/>
    </row>
    <row r="439" spans="1:19" ht="14.4" customHeight="1" x14ac:dyDescent="0.3">
      <c r="A439" s="831" t="s">
        <v>1338</v>
      </c>
      <c r="B439" s="832" t="s">
        <v>1339</v>
      </c>
      <c r="C439" s="832" t="s">
        <v>564</v>
      </c>
      <c r="D439" s="832" t="s">
        <v>1334</v>
      </c>
      <c r="E439" s="832" t="s">
        <v>1340</v>
      </c>
      <c r="F439" s="832" t="s">
        <v>1483</v>
      </c>
      <c r="G439" s="832" t="s">
        <v>1484</v>
      </c>
      <c r="H439" s="849">
        <v>60082</v>
      </c>
      <c r="I439" s="849">
        <v>2022571.5299999993</v>
      </c>
      <c r="J439" s="832">
        <v>1.0085037971904118</v>
      </c>
      <c r="K439" s="832">
        <v>33.663518691122121</v>
      </c>
      <c r="L439" s="849">
        <v>58658</v>
      </c>
      <c r="M439" s="849">
        <v>2005517.0200000003</v>
      </c>
      <c r="N439" s="832">
        <v>1</v>
      </c>
      <c r="O439" s="832">
        <v>34.190000000000005</v>
      </c>
      <c r="P439" s="849"/>
      <c r="Q439" s="849"/>
      <c r="R439" s="837"/>
      <c r="S439" s="850"/>
    </row>
    <row r="440" spans="1:19" ht="14.4" customHeight="1" x14ac:dyDescent="0.3">
      <c r="A440" s="831" t="s">
        <v>1338</v>
      </c>
      <c r="B440" s="832" t="s">
        <v>1339</v>
      </c>
      <c r="C440" s="832" t="s">
        <v>564</v>
      </c>
      <c r="D440" s="832" t="s">
        <v>1334</v>
      </c>
      <c r="E440" s="832" t="s">
        <v>1340</v>
      </c>
      <c r="F440" s="832" t="s">
        <v>1485</v>
      </c>
      <c r="G440" s="832" t="s">
        <v>1486</v>
      </c>
      <c r="H440" s="849">
        <v>16</v>
      </c>
      <c r="I440" s="849">
        <v>924.47999999999979</v>
      </c>
      <c r="J440" s="832">
        <v>0.49478179891461421</v>
      </c>
      <c r="K440" s="832">
        <v>57.779999999999987</v>
      </c>
      <c r="L440" s="849">
        <v>33</v>
      </c>
      <c r="M440" s="849">
        <v>1868.4599999999994</v>
      </c>
      <c r="N440" s="832">
        <v>1</v>
      </c>
      <c r="O440" s="832">
        <v>56.619999999999983</v>
      </c>
      <c r="P440" s="849"/>
      <c r="Q440" s="849"/>
      <c r="R440" s="837"/>
      <c r="S440" s="850"/>
    </row>
    <row r="441" spans="1:19" ht="14.4" customHeight="1" x14ac:dyDescent="0.3">
      <c r="A441" s="831" t="s">
        <v>1338</v>
      </c>
      <c r="B441" s="832" t="s">
        <v>1339</v>
      </c>
      <c r="C441" s="832" t="s">
        <v>564</v>
      </c>
      <c r="D441" s="832" t="s">
        <v>1334</v>
      </c>
      <c r="E441" s="832" t="s">
        <v>1340</v>
      </c>
      <c r="F441" s="832" t="s">
        <v>1487</v>
      </c>
      <c r="G441" s="832" t="s">
        <v>1488</v>
      </c>
      <c r="H441" s="849">
        <v>953</v>
      </c>
      <c r="I441" s="849">
        <v>54435.360000000001</v>
      </c>
      <c r="J441" s="832">
        <v>2.6531832139201637</v>
      </c>
      <c r="K441" s="832">
        <v>57.12</v>
      </c>
      <c r="L441" s="849">
        <v>350</v>
      </c>
      <c r="M441" s="849">
        <v>20517</v>
      </c>
      <c r="N441" s="832">
        <v>1</v>
      </c>
      <c r="O441" s="832">
        <v>58.62</v>
      </c>
      <c r="P441" s="849"/>
      <c r="Q441" s="849"/>
      <c r="R441" s="837"/>
      <c r="S441" s="850"/>
    </row>
    <row r="442" spans="1:19" ht="14.4" customHeight="1" x14ac:dyDescent="0.3">
      <c r="A442" s="831" t="s">
        <v>1338</v>
      </c>
      <c r="B442" s="832" t="s">
        <v>1339</v>
      </c>
      <c r="C442" s="832" t="s">
        <v>564</v>
      </c>
      <c r="D442" s="832" t="s">
        <v>1334</v>
      </c>
      <c r="E442" s="832" t="s">
        <v>1489</v>
      </c>
      <c r="F442" s="832" t="s">
        <v>1490</v>
      </c>
      <c r="G442" s="832" t="s">
        <v>1491</v>
      </c>
      <c r="H442" s="849">
        <v>1</v>
      </c>
      <c r="I442" s="849">
        <v>442.16</v>
      </c>
      <c r="J442" s="832"/>
      <c r="K442" s="832">
        <v>442.16</v>
      </c>
      <c r="L442" s="849"/>
      <c r="M442" s="849"/>
      <c r="N442" s="832"/>
      <c r="O442" s="832"/>
      <c r="P442" s="849"/>
      <c r="Q442" s="849"/>
      <c r="R442" s="837"/>
      <c r="S442" s="850"/>
    </row>
    <row r="443" spans="1:19" ht="14.4" customHeight="1" x14ac:dyDescent="0.3">
      <c r="A443" s="831" t="s">
        <v>1338</v>
      </c>
      <c r="B443" s="832" t="s">
        <v>1339</v>
      </c>
      <c r="C443" s="832" t="s">
        <v>564</v>
      </c>
      <c r="D443" s="832" t="s">
        <v>1334</v>
      </c>
      <c r="E443" s="832" t="s">
        <v>1392</v>
      </c>
      <c r="F443" s="832" t="s">
        <v>1492</v>
      </c>
      <c r="G443" s="832" t="s">
        <v>1493</v>
      </c>
      <c r="H443" s="849">
        <v>248</v>
      </c>
      <c r="I443" s="849">
        <v>3597736</v>
      </c>
      <c r="J443" s="832">
        <v>0.97241495812605838</v>
      </c>
      <c r="K443" s="832">
        <v>14507</v>
      </c>
      <c r="L443" s="849">
        <v>255</v>
      </c>
      <c r="M443" s="849">
        <v>3699795</v>
      </c>
      <c r="N443" s="832">
        <v>1</v>
      </c>
      <c r="O443" s="832">
        <v>14509</v>
      </c>
      <c r="P443" s="849"/>
      <c r="Q443" s="849"/>
      <c r="R443" s="837"/>
      <c r="S443" s="850"/>
    </row>
    <row r="444" spans="1:19" ht="14.4" customHeight="1" x14ac:dyDescent="0.3">
      <c r="A444" s="831" t="s">
        <v>1338</v>
      </c>
      <c r="B444" s="832" t="s">
        <v>1339</v>
      </c>
      <c r="C444" s="832" t="s">
        <v>564</v>
      </c>
      <c r="D444" s="832" t="s">
        <v>805</v>
      </c>
      <c r="E444" s="832" t="s">
        <v>1473</v>
      </c>
      <c r="F444" s="832" t="s">
        <v>1474</v>
      </c>
      <c r="G444" s="832" t="s">
        <v>1475</v>
      </c>
      <c r="H444" s="849">
        <v>5.8</v>
      </c>
      <c r="I444" s="849">
        <v>11655.91</v>
      </c>
      <c r="J444" s="832"/>
      <c r="K444" s="832">
        <v>2009.6396551724138</v>
      </c>
      <c r="L444" s="849"/>
      <c r="M444" s="849"/>
      <c r="N444" s="832"/>
      <c r="O444" s="832"/>
      <c r="P444" s="849"/>
      <c r="Q444" s="849"/>
      <c r="R444" s="837"/>
      <c r="S444" s="850"/>
    </row>
    <row r="445" spans="1:19" ht="14.4" customHeight="1" x14ac:dyDescent="0.3">
      <c r="A445" s="831" t="s">
        <v>1338</v>
      </c>
      <c r="B445" s="832" t="s">
        <v>1339</v>
      </c>
      <c r="C445" s="832" t="s">
        <v>564</v>
      </c>
      <c r="D445" s="832" t="s">
        <v>805</v>
      </c>
      <c r="E445" s="832" t="s">
        <v>1473</v>
      </c>
      <c r="F445" s="832" t="s">
        <v>1478</v>
      </c>
      <c r="G445" s="832" t="s">
        <v>1477</v>
      </c>
      <c r="H445" s="849">
        <v>15.4</v>
      </c>
      <c r="I445" s="849">
        <v>28013.249999999996</v>
      </c>
      <c r="J445" s="832">
        <v>0.82352987867205107</v>
      </c>
      <c r="K445" s="832">
        <v>1819.0422077922076</v>
      </c>
      <c r="L445" s="849">
        <v>18.7</v>
      </c>
      <c r="M445" s="849">
        <v>34016.07</v>
      </c>
      <c r="N445" s="832">
        <v>1</v>
      </c>
      <c r="O445" s="832">
        <v>1819.0411764705882</v>
      </c>
      <c r="P445" s="849"/>
      <c r="Q445" s="849"/>
      <c r="R445" s="837"/>
      <c r="S445" s="850"/>
    </row>
    <row r="446" spans="1:19" ht="14.4" customHeight="1" x14ac:dyDescent="0.3">
      <c r="A446" s="831" t="s">
        <v>1338</v>
      </c>
      <c r="B446" s="832" t="s">
        <v>1339</v>
      </c>
      <c r="C446" s="832" t="s">
        <v>564</v>
      </c>
      <c r="D446" s="832" t="s">
        <v>805</v>
      </c>
      <c r="E446" s="832" t="s">
        <v>1473</v>
      </c>
      <c r="F446" s="832" t="s">
        <v>1479</v>
      </c>
      <c r="G446" s="832" t="s">
        <v>1480</v>
      </c>
      <c r="H446" s="849">
        <v>1.0500000000000003</v>
      </c>
      <c r="I446" s="849">
        <v>948.99000000000024</v>
      </c>
      <c r="J446" s="832"/>
      <c r="K446" s="832">
        <v>903.8</v>
      </c>
      <c r="L446" s="849"/>
      <c r="M446" s="849"/>
      <c r="N446" s="832"/>
      <c r="O446" s="832"/>
      <c r="P446" s="849"/>
      <c r="Q446" s="849"/>
      <c r="R446" s="837"/>
      <c r="S446" s="850"/>
    </row>
    <row r="447" spans="1:19" ht="14.4" customHeight="1" x14ac:dyDescent="0.3">
      <c r="A447" s="831" t="s">
        <v>1338</v>
      </c>
      <c r="B447" s="832" t="s">
        <v>1339</v>
      </c>
      <c r="C447" s="832" t="s">
        <v>564</v>
      </c>
      <c r="D447" s="832" t="s">
        <v>805</v>
      </c>
      <c r="E447" s="832" t="s">
        <v>1473</v>
      </c>
      <c r="F447" s="832" t="s">
        <v>1481</v>
      </c>
      <c r="G447" s="832" t="s">
        <v>1477</v>
      </c>
      <c r="H447" s="849"/>
      <c r="I447" s="849"/>
      <c r="J447" s="832"/>
      <c r="K447" s="832"/>
      <c r="L447" s="849"/>
      <c r="M447" s="849"/>
      <c r="N447" s="832"/>
      <c r="O447" s="832"/>
      <c r="P447" s="849">
        <v>45.449999999999996</v>
      </c>
      <c r="Q447" s="849">
        <v>29793.360000000001</v>
      </c>
      <c r="R447" s="837"/>
      <c r="S447" s="850">
        <v>655.5194719471948</v>
      </c>
    </row>
    <row r="448" spans="1:19" ht="14.4" customHeight="1" x14ac:dyDescent="0.3">
      <c r="A448" s="831" t="s">
        <v>1338</v>
      </c>
      <c r="B448" s="832" t="s">
        <v>1339</v>
      </c>
      <c r="C448" s="832" t="s">
        <v>564</v>
      </c>
      <c r="D448" s="832" t="s">
        <v>805</v>
      </c>
      <c r="E448" s="832" t="s">
        <v>1473</v>
      </c>
      <c r="F448" s="832" t="s">
        <v>1482</v>
      </c>
      <c r="G448" s="832" t="s">
        <v>1477</v>
      </c>
      <c r="H448" s="849"/>
      <c r="I448" s="849"/>
      <c r="J448" s="832"/>
      <c r="K448" s="832"/>
      <c r="L448" s="849"/>
      <c r="M448" s="849"/>
      <c r="N448" s="832"/>
      <c r="O448" s="832"/>
      <c r="P448" s="849">
        <v>0.1</v>
      </c>
      <c r="Q448" s="849">
        <v>327.58999999999997</v>
      </c>
      <c r="R448" s="837"/>
      <c r="S448" s="850">
        <v>3275.8999999999996</v>
      </c>
    </row>
    <row r="449" spans="1:19" ht="14.4" customHeight="1" x14ac:dyDescent="0.3">
      <c r="A449" s="831" t="s">
        <v>1338</v>
      </c>
      <c r="B449" s="832" t="s">
        <v>1339</v>
      </c>
      <c r="C449" s="832" t="s">
        <v>564</v>
      </c>
      <c r="D449" s="832" t="s">
        <v>805</v>
      </c>
      <c r="E449" s="832" t="s">
        <v>1340</v>
      </c>
      <c r="F449" s="832" t="s">
        <v>1483</v>
      </c>
      <c r="G449" s="832" t="s">
        <v>1484</v>
      </c>
      <c r="H449" s="849">
        <v>12459</v>
      </c>
      <c r="I449" s="849">
        <v>420072.99999999994</v>
      </c>
      <c r="J449" s="832">
        <v>1.1349001275027828</v>
      </c>
      <c r="K449" s="832">
        <v>33.716429890039322</v>
      </c>
      <c r="L449" s="849">
        <v>10826</v>
      </c>
      <c r="M449" s="849">
        <v>370140.94000000006</v>
      </c>
      <c r="N449" s="832">
        <v>1</v>
      </c>
      <c r="O449" s="832">
        <v>34.190000000000005</v>
      </c>
      <c r="P449" s="849">
        <v>29972</v>
      </c>
      <c r="Q449" s="849">
        <v>1018448.56</v>
      </c>
      <c r="R449" s="837">
        <v>2.7515155713388526</v>
      </c>
      <c r="S449" s="850">
        <v>33.980000000000004</v>
      </c>
    </row>
    <row r="450" spans="1:19" ht="14.4" customHeight="1" x14ac:dyDescent="0.3">
      <c r="A450" s="831" t="s">
        <v>1338</v>
      </c>
      <c r="B450" s="832" t="s">
        <v>1339</v>
      </c>
      <c r="C450" s="832" t="s">
        <v>564</v>
      </c>
      <c r="D450" s="832" t="s">
        <v>805</v>
      </c>
      <c r="E450" s="832" t="s">
        <v>1340</v>
      </c>
      <c r="F450" s="832" t="s">
        <v>1485</v>
      </c>
      <c r="G450" s="832" t="s">
        <v>1486</v>
      </c>
      <c r="H450" s="849"/>
      <c r="I450" s="849"/>
      <c r="J450" s="832"/>
      <c r="K450" s="832"/>
      <c r="L450" s="849"/>
      <c r="M450" s="849"/>
      <c r="N450" s="832"/>
      <c r="O450" s="832"/>
      <c r="P450" s="849">
        <v>2144</v>
      </c>
      <c r="Q450" s="849">
        <v>109729.92</v>
      </c>
      <c r="R450" s="837"/>
      <c r="S450" s="850">
        <v>51.18</v>
      </c>
    </row>
    <row r="451" spans="1:19" ht="14.4" customHeight="1" x14ac:dyDescent="0.3">
      <c r="A451" s="831" t="s">
        <v>1338</v>
      </c>
      <c r="B451" s="832" t="s">
        <v>1339</v>
      </c>
      <c r="C451" s="832" t="s">
        <v>564</v>
      </c>
      <c r="D451" s="832" t="s">
        <v>805</v>
      </c>
      <c r="E451" s="832" t="s">
        <v>1392</v>
      </c>
      <c r="F451" s="832" t="s">
        <v>1492</v>
      </c>
      <c r="G451" s="832" t="s">
        <v>1493</v>
      </c>
      <c r="H451" s="849">
        <v>48</v>
      </c>
      <c r="I451" s="849">
        <v>696336</v>
      </c>
      <c r="J451" s="832">
        <v>1.0907587140270303</v>
      </c>
      <c r="K451" s="832">
        <v>14507</v>
      </c>
      <c r="L451" s="849">
        <v>44</v>
      </c>
      <c r="M451" s="849">
        <v>638396</v>
      </c>
      <c r="N451" s="832">
        <v>1</v>
      </c>
      <c r="O451" s="832">
        <v>14509</v>
      </c>
      <c r="P451" s="849">
        <v>115</v>
      </c>
      <c r="Q451" s="849">
        <v>1669225</v>
      </c>
      <c r="R451" s="837">
        <v>2.6147171974761747</v>
      </c>
      <c r="S451" s="850">
        <v>14515</v>
      </c>
    </row>
    <row r="452" spans="1:19" ht="14.4" customHeight="1" x14ac:dyDescent="0.3">
      <c r="A452" s="831" t="s">
        <v>1338</v>
      </c>
      <c r="B452" s="832" t="s">
        <v>1339</v>
      </c>
      <c r="C452" s="832" t="s">
        <v>564</v>
      </c>
      <c r="D452" s="832" t="s">
        <v>806</v>
      </c>
      <c r="E452" s="832" t="s">
        <v>1473</v>
      </c>
      <c r="F452" s="832" t="s">
        <v>1474</v>
      </c>
      <c r="G452" s="832" t="s">
        <v>1475</v>
      </c>
      <c r="H452" s="849">
        <v>3.55</v>
      </c>
      <c r="I452" s="849">
        <v>7134.24</v>
      </c>
      <c r="J452" s="832"/>
      <c r="K452" s="832">
        <v>2009.6450704225354</v>
      </c>
      <c r="L452" s="849"/>
      <c r="M452" s="849"/>
      <c r="N452" s="832"/>
      <c r="O452" s="832"/>
      <c r="P452" s="849"/>
      <c r="Q452" s="849"/>
      <c r="R452" s="837"/>
      <c r="S452" s="850"/>
    </row>
    <row r="453" spans="1:19" ht="14.4" customHeight="1" x14ac:dyDescent="0.3">
      <c r="A453" s="831" t="s">
        <v>1338</v>
      </c>
      <c r="B453" s="832" t="s">
        <v>1339</v>
      </c>
      <c r="C453" s="832" t="s">
        <v>564</v>
      </c>
      <c r="D453" s="832" t="s">
        <v>806</v>
      </c>
      <c r="E453" s="832" t="s">
        <v>1473</v>
      </c>
      <c r="F453" s="832" t="s">
        <v>1476</v>
      </c>
      <c r="G453" s="832" t="s">
        <v>1477</v>
      </c>
      <c r="H453" s="849">
        <v>0.19999999999999998</v>
      </c>
      <c r="I453" s="849">
        <v>1819.0200000000002</v>
      </c>
      <c r="J453" s="832"/>
      <c r="K453" s="832">
        <v>9095.1000000000022</v>
      </c>
      <c r="L453" s="849"/>
      <c r="M453" s="849"/>
      <c r="N453" s="832"/>
      <c r="O453" s="832"/>
      <c r="P453" s="849"/>
      <c r="Q453" s="849"/>
      <c r="R453" s="837"/>
      <c r="S453" s="850"/>
    </row>
    <row r="454" spans="1:19" ht="14.4" customHeight="1" x14ac:dyDescent="0.3">
      <c r="A454" s="831" t="s">
        <v>1338</v>
      </c>
      <c r="B454" s="832" t="s">
        <v>1339</v>
      </c>
      <c r="C454" s="832" t="s">
        <v>564</v>
      </c>
      <c r="D454" s="832" t="s">
        <v>806</v>
      </c>
      <c r="E454" s="832" t="s">
        <v>1473</v>
      </c>
      <c r="F454" s="832" t="s">
        <v>1478</v>
      </c>
      <c r="G454" s="832" t="s">
        <v>1477</v>
      </c>
      <c r="H454" s="849">
        <v>22.799999999999997</v>
      </c>
      <c r="I454" s="849">
        <v>41474.200000000004</v>
      </c>
      <c r="J454" s="832">
        <v>1.6462105269007301</v>
      </c>
      <c r="K454" s="832">
        <v>1819.0438596491233</v>
      </c>
      <c r="L454" s="849">
        <v>13.85</v>
      </c>
      <c r="M454" s="849">
        <v>25193.74</v>
      </c>
      <c r="N454" s="832">
        <v>1</v>
      </c>
      <c r="O454" s="832">
        <v>1819.0425992779785</v>
      </c>
      <c r="P454" s="849">
        <v>0.6</v>
      </c>
      <c r="Q454" s="849">
        <v>1091.43</v>
      </c>
      <c r="R454" s="837">
        <v>4.332147589043945E-2</v>
      </c>
      <c r="S454" s="850">
        <v>1819.0500000000002</v>
      </c>
    </row>
    <row r="455" spans="1:19" ht="14.4" customHeight="1" x14ac:dyDescent="0.3">
      <c r="A455" s="831" t="s">
        <v>1338</v>
      </c>
      <c r="B455" s="832" t="s">
        <v>1339</v>
      </c>
      <c r="C455" s="832" t="s">
        <v>564</v>
      </c>
      <c r="D455" s="832" t="s">
        <v>806</v>
      </c>
      <c r="E455" s="832" t="s">
        <v>1473</v>
      </c>
      <c r="F455" s="832" t="s">
        <v>1479</v>
      </c>
      <c r="G455" s="832" t="s">
        <v>1480</v>
      </c>
      <c r="H455" s="849">
        <v>1.4900000000000002</v>
      </c>
      <c r="I455" s="849">
        <v>1333.0900000000001</v>
      </c>
      <c r="J455" s="832"/>
      <c r="K455" s="832">
        <v>894.69127516778519</v>
      </c>
      <c r="L455" s="849"/>
      <c r="M455" s="849"/>
      <c r="N455" s="832"/>
      <c r="O455" s="832"/>
      <c r="P455" s="849"/>
      <c r="Q455" s="849"/>
      <c r="R455" s="837"/>
      <c r="S455" s="850"/>
    </row>
    <row r="456" spans="1:19" ht="14.4" customHeight="1" x14ac:dyDescent="0.3">
      <c r="A456" s="831" t="s">
        <v>1338</v>
      </c>
      <c r="B456" s="832" t="s">
        <v>1339</v>
      </c>
      <c r="C456" s="832" t="s">
        <v>564</v>
      </c>
      <c r="D456" s="832" t="s">
        <v>806</v>
      </c>
      <c r="E456" s="832" t="s">
        <v>1473</v>
      </c>
      <c r="F456" s="832" t="s">
        <v>1481</v>
      </c>
      <c r="G456" s="832" t="s">
        <v>1477</v>
      </c>
      <c r="H456" s="849"/>
      <c r="I456" s="849"/>
      <c r="J456" s="832"/>
      <c r="K456" s="832"/>
      <c r="L456" s="849"/>
      <c r="M456" s="849"/>
      <c r="N456" s="832"/>
      <c r="O456" s="832"/>
      <c r="P456" s="849">
        <v>15.900000000000002</v>
      </c>
      <c r="Q456" s="849">
        <v>10422.790000000003</v>
      </c>
      <c r="R456" s="837"/>
      <c r="S456" s="850">
        <v>655.52138364779887</v>
      </c>
    </row>
    <row r="457" spans="1:19" ht="14.4" customHeight="1" x14ac:dyDescent="0.3">
      <c r="A457" s="831" t="s">
        <v>1338</v>
      </c>
      <c r="B457" s="832" t="s">
        <v>1339</v>
      </c>
      <c r="C457" s="832" t="s">
        <v>564</v>
      </c>
      <c r="D457" s="832" t="s">
        <v>806</v>
      </c>
      <c r="E457" s="832" t="s">
        <v>1340</v>
      </c>
      <c r="F457" s="832" t="s">
        <v>1483</v>
      </c>
      <c r="G457" s="832" t="s">
        <v>1484</v>
      </c>
      <c r="H457" s="849">
        <v>14889</v>
      </c>
      <c r="I457" s="849">
        <v>500900.9</v>
      </c>
      <c r="J457" s="832">
        <v>1.7009763056701563</v>
      </c>
      <c r="K457" s="832">
        <v>33.642346698905236</v>
      </c>
      <c r="L457" s="849">
        <v>8613</v>
      </c>
      <c r="M457" s="849">
        <v>294478.47000000003</v>
      </c>
      <c r="N457" s="832">
        <v>1</v>
      </c>
      <c r="O457" s="832">
        <v>34.190000000000005</v>
      </c>
      <c r="P457" s="849">
        <v>10978</v>
      </c>
      <c r="Q457" s="849">
        <v>373032.44000000006</v>
      </c>
      <c r="R457" s="837">
        <v>1.2667562419758567</v>
      </c>
      <c r="S457" s="850">
        <v>33.980000000000004</v>
      </c>
    </row>
    <row r="458" spans="1:19" ht="14.4" customHeight="1" x14ac:dyDescent="0.3">
      <c r="A458" s="831" t="s">
        <v>1338</v>
      </c>
      <c r="B458" s="832" t="s">
        <v>1339</v>
      </c>
      <c r="C458" s="832" t="s">
        <v>564</v>
      </c>
      <c r="D458" s="832" t="s">
        <v>806</v>
      </c>
      <c r="E458" s="832" t="s">
        <v>1340</v>
      </c>
      <c r="F458" s="832" t="s">
        <v>1485</v>
      </c>
      <c r="G458" s="832" t="s">
        <v>1486</v>
      </c>
      <c r="H458" s="849">
        <v>2</v>
      </c>
      <c r="I458" s="849">
        <v>115.56</v>
      </c>
      <c r="J458" s="832">
        <v>2.0409749205227836</v>
      </c>
      <c r="K458" s="832">
        <v>57.78</v>
      </c>
      <c r="L458" s="849">
        <v>1</v>
      </c>
      <c r="M458" s="849">
        <v>56.62</v>
      </c>
      <c r="N458" s="832">
        <v>1</v>
      </c>
      <c r="O458" s="832">
        <v>56.62</v>
      </c>
      <c r="P458" s="849">
        <v>499</v>
      </c>
      <c r="Q458" s="849">
        <v>25538.82</v>
      </c>
      <c r="R458" s="837">
        <v>451.05651713175558</v>
      </c>
      <c r="S458" s="850">
        <v>51.18</v>
      </c>
    </row>
    <row r="459" spans="1:19" ht="14.4" customHeight="1" x14ac:dyDescent="0.3">
      <c r="A459" s="831" t="s">
        <v>1338</v>
      </c>
      <c r="B459" s="832" t="s">
        <v>1339</v>
      </c>
      <c r="C459" s="832" t="s">
        <v>564</v>
      </c>
      <c r="D459" s="832" t="s">
        <v>806</v>
      </c>
      <c r="E459" s="832" t="s">
        <v>1392</v>
      </c>
      <c r="F459" s="832" t="s">
        <v>1492</v>
      </c>
      <c r="G459" s="832" t="s">
        <v>1493</v>
      </c>
      <c r="H459" s="849">
        <v>59</v>
      </c>
      <c r="I459" s="849">
        <v>855913</v>
      </c>
      <c r="J459" s="832">
        <v>1.9029634553858672</v>
      </c>
      <c r="K459" s="832">
        <v>14507</v>
      </c>
      <c r="L459" s="849">
        <v>31</v>
      </c>
      <c r="M459" s="849">
        <v>449779</v>
      </c>
      <c r="N459" s="832">
        <v>1</v>
      </c>
      <c r="O459" s="832">
        <v>14509</v>
      </c>
      <c r="P459" s="849">
        <v>44</v>
      </c>
      <c r="Q459" s="849">
        <v>638660</v>
      </c>
      <c r="R459" s="837">
        <v>1.4199417936364302</v>
      </c>
      <c r="S459" s="850">
        <v>14515</v>
      </c>
    </row>
    <row r="460" spans="1:19" ht="14.4" customHeight="1" x14ac:dyDescent="0.3">
      <c r="A460" s="831" t="s">
        <v>1338</v>
      </c>
      <c r="B460" s="832" t="s">
        <v>1339</v>
      </c>
      <c r="C460" s="832" t="s">
        <v>564</v>
      </c>
      <c r="D460" s="832" t="s">
        <v>1336</v>
      </c>
      <c r="E460" s="832" t="s">
        <v>1473</v>
      </c>
      <c r="F460" s="832" t="s">
        <v>1474</v>
      </c>
      <c r="G460" s="832" t="s">
        <v>1475</v>
      </c>
      <c r="H460" s="849">
        <v>1.1499999999999999</v>
      </c>
      <c r="I460" s="849">
        <v>2311.09</v>
      </c>
      <c r="J460" s="832"/>
      <c r="K460" s="832">
        <v>2009.6434782608699</v>
      </c>
      <c r="L460" s="849"/>
      <c r="M460" s="849"/>
      <c r="N460" s="832"/>
      <c r="O460" s="832"/>
      <c r="P460" s="849">
        <v>0.6</v>
      </c>
      <c r="Q460" s="849">
        <v>1205.79</v>
      </c>
      <c r="R460" s="837"/>
      <c r="S460" s="850">
        <v>2009.65</v>
      </c>
    </row>
    <row r="461" spans="1:19" ht="14.4" customHeight="1" x14ac:dyDescent="0.3">
      <c r="A461" s="831" t="s">
        <v>1338</v>
      </c>
      <c r="B461" s="832" t="s">
        <v>1339</v>
      </c>
      <c r="C461" s="832" t="s">
        <v>564</v>
      </c>
      <c r="D461" s="832" t="s">
        <v>1336</v>
      </c>
      <c r="E461" s="832" t="s">
        <v>1473</v>
      </c>
      <c r="F461" s="832" t="s">
        <v>1478</v>
      </c>
      <c r="G461" s="832" t="s">
        <v>1477</v>
      </c>
      <c r="H461" s="849">
        <v>41.54999999999999</v>
      </c>
      <c r="I461" s="849">
        <v>75584.829999999987</v>
      </c>
      <c r="J461" s="832">
        <v>2.0672632665759547</v>
      </c>
      <c r="K461" s="832">
        <v>1819.1294825511434</v>
      </c>
      <c r="L461" s="849">
        <v>20.099999999999998</v>
      </c>
      <c r="M461" s="849">
        <v>36562.75</v>
      </c>
      <c r="N461" s="832">
        <v>1</v>
      </c>
      <c r="O461" s="832">
        <v>1819.0422885572141</v>
      </c>
      <c r="P461" s="849"/>
      <c r="Q461" s="849"/>
      <c r="R461" s="837"/>
      <c r="S461" s="850"/>
    </row>
    <row r="462" spans="1:19" ht="14.4" customHeight="1" x14ac:dyDescent="0.3">
      <c r="A462" s="831" t="s">
        <v>1338</v>
      </c>
      <c r="B462" s="832" t="s">
        <v>1339</v>
      </c>
      <c r="C462" s="832" t="s">
        <v>564</v>
      </c>
      <c r="D462" s="832" t="s">
        <v>1336</v>
      </c>
      <c r="E462" s="832" t="s">
        <v>1473</v>
      </c>
      <c r="F462" s="832" t="s">
        <v>1479</v>
      </c>
      <c r="G462" s="832" t="s">
        <v>1480</v>
      </c>
      <c r="H462" s="849">
        <v>2.8299999999999992</v>
      </c>
      <c r="I462" s="849">
        <v>2553.2300000000005</v>
      </c>
      <c r="J462" s="832">
        <v>56.499889356052236</v>
      </c>
      <c r="K462" s="832">
        <v>902.20141342756222</v>
      </c>
      <c r="L462" s="849">
        <v>0.05</v>
      </c>
      <c r="M462" s="849">
        <v>45.19</v>
      </c>
      <c r="N462" s="832">
        <v>1</v>
      </c>
      <c r="O462" s="832">
        <v>903.8</v>
      </c>
      <c r="P462" s="849"/>
      <c r="Q462" s="849"/>
      <c r="R462" s="837"/>
      <c r="S462" s="850"/>
    </row>
    <row r="463" spans="1:19" ht="14.4" customHeight="1" x14ac:dyDescent="0.3">
      <c r="A463" s="831" t="s">
        <v>1338</v>
      </c>
      <c r="B463" s="832" t="s">
        <v>1339</v>
      </c>
      <c r="C463" s="832" t="s">
        <v>564</v>
      </c>
      <c r="D463" s="832" t="s">
        <v>1336</v>
      </c>
      <c r="E463" s="832" t="s">
        <v>1473</v>
      </c>
      <c r="F463" s="832" t="s">
        <v>1481</v>
      </c>
      <c r="G463" s="832" t="s">
        <v>1477</v>
      </c>
      <c r="H463" s="849"/>
      <c r="I463" s="849"/>
      <c r="J463" s="832"/>
      <c r="K463" s="832"/>
      <c r="L463" s="849"/>
      <c r="M463" s="849"/>
      <c r="N463" s="832"/>
      <c r="O463" s="832"/>
      <c r="P463" s="849">
        <v>28.8</v>
      </c>
      <c r="Q463" s="849">
        <v>18878.979999999996</v>
      </c>
      <c r="R463" s="837"/>
      <c r="S463" s="850">
        <v>655.52013888888871</v>
      </c>
    </row>
    <row r="464" spans="1:19" ht="14.4" customHeight="1" x14ac:dyDescent="0.3">
      <c r="A464" s="831" t="s">
        <v>1338</v>
      </c>
      <c r="B464" s="832" t="s">
        <v>1339</v>
      </c>
      <c r="C464" s="832" t="s">
        <v>564</v>
      </c>
      <c r="D464" s="832" t="s">
        <v>1336</v>
      </c>
      <c r="E464" s="832" t="s">
        <v>1340</v>
      </c>
      <c r="F464" s="832" t="s">
        <v>1483</v>
      </c>
      <c r="G464" s="832" t="s">
        <v>1484</v>
      </c>
      <c r="H464" s="849">
        <v>26548</v>
      </c>
      <c r="I464" s="849">
        <v>892578.34999999963</v>
      </c>
      <c r="J464" s="832">
        <v>2.2898355950006062</v>
      </c>
      <c r="K464" s="832">
        <v>33.62130292300737</v>
      </c>
      <c r="L464" s="849">
        <v>11401</v>
      </c>
      <c r="M464" s="849">
        <v>389800.19000000012</v>
      </c>
      <c r="N464" s="832">
        <v>1</v>
      </c>
      <c r="O464" s="832">
        <v>34.190000000000012</v>
      </c>
      <c r="P464" s="849">
        <v>16741</v>
      </c>
      <c r="Q464" s="849">
        <v>568859.17999999993</v>
      </c>
      <c r="R464" s="837">
        <v>1.4593609613171297</v>
      </c>
      <c r="S464" s="850">
        <v>33.979999999999997</v>
      </c>
    </row>
    <row r="465" spans="1:19" ht="14.4" customHeight="1" x14ac:dyDescent="0.3">
      <c r="A465" s="831" t="s">
        <v>1338</v>
      </c>
      <c r="B465" s="832" t="s">
        <v>1339</v>
      </c>
      <c r="C465" s="832" t="s">
        <v>564</v>
      </c>
      <c r="D465" s="832" t="s">
        <v>1336</v>
      </c>
      <c r="E465" s="832" t="s">
        <v>1340</v>
      </c>
      <c r="F465" s="832" t="s">
        <v>1485</v>
      </c>
      <c r="G465" s="832" t="s">
        <v>1486</v>
      </c>
      <c r="H465" s="849"/>
      <c r="I465" s="849"/>
      <c r="J465" s="832"/>
      <c r="K465" s="832"/>
      <c r="L465" s="849"/>
      <c r="M465" s="849"/>
      <c r="N465" s="832"/>
      <c r="O465" s="832"/>
      <c r="P465" s="849">
        <v>942</v>
      </c>
      <c r="Q465" s="849">
        <v>48211.56</v>
      </c>
      <c r="R465" s="837"/>
      <c r="S465" s="850">
        <v>51.18</v>
      </c>
    </row>
    <row r="466" spans="1:19" ht="14.4" customHeight="1" x14ac:dyDescent="0.3">
      <c r="A466" s="831" t="s">
        <v>1338</v>
      </c>
      <c r="B466" s="832" t="s">
        <v>1339</v>
      </c>
      <c r="C466" s="832" t="s">
        <v>564</v>
      </c>
      <c r="D466" s="832" t="s">
        <v>1336</v>
      </c>
      <c r="E466" s="832" t="s">
        <v>1340</v>
      </c>
      <c r="F466" s="832" t="s">
        <v>1487</v>
      </c>
      <c r="G466" s="832" t="s">
        <v>1488</v>
      </c>
      <c r="H466" s="849"/>
      <c r="I466" s="849"/>
      <c r="J466" s="832"/>
      <c r="K466" s="832"/>
      <c r="L466" s="849"/>
      <c r="M466" s="849"/>
      <c r="N466" s="832"/>
      <c r="O466" s="832"/>
      <c r="P466" s="849">
        <v>402</v>
      </c>
      <c r="Q466" s="849">
        <v>24059.699999999997</v>
      </c>
      <c r="R466" s="837"/>
      <c r="S466" s="850">
        <v>59.849999999999994</v>
      </c>
    </row>
    <row r="467" spans="1:19" ht="14.4" customHeight="1" x14ac:dyDescent="0.3">
      <c r="A467" s="831" t="s">
        <v>1338</v>
      </c>
      <c r="B467" s="832" t="s">
        <v>1339</v>
      </c>
      <c r="C467" s="832" t="s">
        <v>564</v>
      </c>
      <c r="D467" s="832" t="s">
        <v>1336</v>
      </c>
      <c r="E467" s="832" t="s">
        <v>1392</v>
      </c>
      <c r="F467" s="832" t="s">
        <v>1492</v>
      </c>
      <c r="G467" s="832" t="s">
        <v>1493</v>
      </c>
      <c r="H467" s="849">
        <v>100</v>
      </c>
      <c r="I467" s="849">
        <v>1450700</v>
      </c>
      <c r="J467" s="832">
        <v>2.272413987556313</v>
      </c>
      <c r="K467" s="832">
        <v>14507</v>
      </c>
      <c r="L467" s="849">
        <v>44</v>
      </c>
      <c r="M467" s="849">
        <v>638396</v>
      </c>
      <c r="N467" s="832">
        <v>1</v>
      </c>
      <c r="O467" s="832">
        <v>14509</v>
      </c>
      <c r="P467" s="849">
        <v>75</v>
      </c>
      <c r="Q467" s="849">
        <v>1088625</v>
      </c>
      <c r="R467" s="837">
        <v>1.7052503461801138</v>
      </c>
      <c r="S467" s="850">
        <v>14515</v>
      </c>
    </row>
    <row r="468" spans="1:19" ht="14.4" customHeight="1" x14ac:dyDescent="0.3">
      <c r="A468" s="831" t="s">
        <v>1338</v>
      </c>
      <c r="B468" s="832" t="s">
        <v>1339</v>
      </c>
      <c r="C468" s="832" t="s">
        <v>564</v>
      </c>
      <c r="D468" s="832" t="s">
        <v>801</v>
      </c>
      <c r="E468" s="832" t="s">
        <v>1473</v>
      </c>
      <c r="F468" s="832" t="s">
        <v>1478</v>
      </c>
      <c r="G468" s="832" t="s">
        <v>1477</v>
      </c>
      <c r="H468" s="849"/>
      <c r="I468" s="849"/>
      <c r="J468" s="832"/>
      <c r="K468" s="832"/>
      <c r="L468" s="849">
        <v>18.7</v>
      </c>
      <c r="M468" s="849">
        <v>34016.079999999994</v>
      </c>
      <c r="N468" s="832">
        <v>1</v>
      </c>
      <c r="O468" s="832">
        <v>1819.0417112299463</v>
      </c>
      <c r="P468" s="849"/>
      <c r="Q468" s="849"/>
      <c r="R468" s="837"/>
      <c r="S468" s="850"/>
    </row>
    <row r="469" spans="1:19" ht="14.4" customHeight="1" x14ac:dyDescent="0.3">
      <c r="A469" s="831" t="s">
        <v>1338</v>
      </c>
      <c r="B469" s="832" t="s">
        <v>1339</v>
      </c>
      <c r="C469" s="832" t="s">
        <v>564</v>
      </c>
      <c r="D469" s="832" t="s">
        <v>801</v>
      </c>
      <c r="E469" s="832" t="s">
        <v>1473</v>
      </c>
      <c r="F469" s="832" t="s">
        <v>1481</v>
      </c>
      <c r="G469" s="832" t="s">
        <v>1477</v>
      </c>
      <c r="H469" s="849"/>
      <c r="I469" s="849"/>
      <c r="J469" s="832"/>
      <c r="K469" s="832"/>
      <c r="L469" s="849"/>
      <c r="M469" s="849"/>
      <c r="N469" s="832"/>
      <c r="O469" s="832"/>
      <c r="P469" s="849">
        <v>16.849999999999998</v>
      </c>
      <c r="Q469" s="849">
        <v>11045.500000000002</v>
      </c>
      <c r="R469" s="837"/>
      <c r="S469" s="850">
        <v>655.51928783382812</v>
      </c>
    </row>
    <row r="470" spans="1:19" ht="14.4" customHeight="1" x14ac:dyDescent="0.3">
      <c r="A470" s="831" t="s">
        <v>1338</v>
      </c>
      <c r="B470" s="832" t="s">
        <v>1339</v>
      </c>
      <c r="C470" s="832" t="s">
        <v>564</v>
      </c>
      <c r="D470" s="832" t="s">
        <v>801</v>
      </c>
      <c r="E470" s="832" t="s">
        <v>1340</v>
      </c>
      <c r="F470" s="832" t="s">
        <v>1483</v>
      </c>
      <c r="G470" s="832" t="s">
        <v>1484</v>
      </c>
      <c r="H470" s="849"/>
      <c r="I470" s="849"/>
      <c r="J470" s="832"/>
      <c r="K470" s="832"/>
      <c r="L470" s="849">
        <v>10541</v>
      </c>
      <c r="M470" s="849">
        <v>360396.79</v>
      </c>
      <c r="N470" s="832">
        <v>1</v>
      </c>
      <c r="O470" s="832">
        <v>34.19</v>
      </c>
      <c r="P470" s="849">
        <v>10169</v>
      </c>
      <c r="Q470" s="849">
        <v>345542.62000000011</v>
      </c>
      <c r="R470" s="837">
        <v>0.95878384488385737</v>
      </c>
      <c r="S470" s="850">
        <v>33.980000000000011</v>
      </c>
    </row>
    <row r="471" spans="1:19" ht="14.4" customHeight="1" x14ac:dyDescent="0.3">
      <c r="A471" s="831" t="s">
        <v>1338</v>
      </c>
      <c r="B471" s="832" t="s">
        <v>1339</v>
      </c>
      <c r="C471" s="832" t="s">
        <v>564</v>
      </c>
      <c r="D471" s="832" t="s">
        <v>801</v>
      </c>
      <c r="E471" s="832" t="s">
        <v>1392</v>
      </c>
      <c r="F471" s="832" t="s">
        <v>1492</v>
      </c>
      <c r="G471" s="832" t="s">
        <v>1493</v>
      </c>
      <c r="H471" s="849"/>
      <c r="I471" s="849"/>
      <c r="J471" s="832"/>
      <c r="K471" s="832"/>
      <c r="L471" s="849">
        <v>40</v>
      </c>
      <c r="M471" s="849">
        <v>580360</v>
      </c>
      <c r="N471" s="832">
        <v>1</v>
      </c>
      <c r="O471" s="832">
        <v>14509</v>
      </c>
      <c r="P471" s="849">
        <v>36</v>
      </c>
      <c r="Q471" s="849">
        <v>522540</v>
      </c>
      <c r="R471" s="837">
        <v>0.90037218278310016</v>
      </c>
      <c r="S471" s="850">
        <v>14515</v>
      </c>
    </row>
    <row r="472" spans="1:19" ht="14.4" customHeight="1" x14ac:dyDescent="0.3">
      <c r="A472" s="831" t="s">
        <v>1338</v>
      </c>
      <c r="B472" s="832" t="s">
        <v>1339</v>
      </c>
      <c r="C472" s="832" t="s">
        <v>564</v>
      </c>
      <c r="D472" s="832" t="s">
        <v>1335</v>
      </c>
      <c r="E472" s="832" t="s">
        <v>1473</v>
      </c>
      <c r="F472" s="832" t="s">
        <v>1478</v>
      </c>
      <c r="G472" s="832" t="s">
        <v>1477</v>
      </c>
      <c r="H472" s="849">
        <v>0.5</v>
      </c>
      <c r="I472" s="849">
        <v>909.52</v>
      </c>
      <c r="J472" s="832"/>
      <c r="K472" s="832">
        <v>1819.04</v>
      </c>
      <c r="L472" s="849"/>
      <c r="M472" s="849"/>
      <c r="N472" s="832"/>
      <c r="O472" s="832"/>
      <c r="P472" s="849"/>
      <c r="Q472" s="849"/>
      <c r="R472" s="837"/>
      <c r="S472" s="850"/>
    </row>
    <row r="473" spans="1:19" ht="14.4" customHeight="1" x14ac:dyDescent="0.3">
      <c r="A473" s="831" t="s">
        <v>1338</v>
      </c>
      <c r="B473" s="832" t="s">
        <v>1339</v>
      </c>
      <c r="C473" s="832" t="s">
        <v>564</v>
      </c>
      <c r="D473" s="832" t="s">
        <v>1335</v>
      </c>
      <c r="E473" s="832" t="s">
        <v>1340</v>
      </c>
      <c r="F473" s="832" t="s">
        <v>1483</v>
      </c>
      <c r="G473" s="832" t="s">
        <v>1484</v>
      </c>
      <c r="H473" s="849">
        <v>352</v>
      </c>
      <c r="I473" s="849">
        <v>11623.04</v>
      </c>
      <c r="J473" s="832"/>
      <c r="K473" s="832">
        <v>33.020000000000003</v>
      </c>
      <c r="L473" s="849"/>
      <c r="M473" s="849"/>
      <c r="N473" s="832"/>
      <c r="O473" s="832"/>
      <c r="P473" s="849"/>
      <c r="Q473" s="849"/>
      <c r="R473" s="837"/>
      <c r="S473" s="850"/>
    </row>
    <row r="474" spans="1:19" ht="14.4" customHeight="1" x14ac:dyDescent="0.3">
      <c r="A474" s="831" t="s">
        <v>1338</v>
      </c>
      <c r="B474" s="832" t="s">
        <v>1339</v>
      </c>
      <c r="C474" s="832" t="s">
        <v>564</v>
      </c>
      <c r="D474" s="832" t="s">
        <v>1335</v>
      </c>
      <c r="E474" s="832" t="s">
        <v>1392</v>
      </c>
      <c r="F474" s="832" t="s">
        <v>1492</v>
      </c>
      <c r="G474" s="832" t="s">
        <v>1493</v>
      </c>
      <c r="H474" s="849">
        <v>1</v>
      </c>
      <c r="I474" s="849">
        <v>14507</v>
      </c>
      <c r="J474" s="832"/>
      <c r="K474" s="832">
        <v>14507</v>
      </c>
      <c r="L474" s="849"/>
      <c r="M474" s="849"/>
      <c r="N474" s="832"/>
      <c r="O474" s="832"/>
      <c r="P474" s="849"/>
      <c r="Q474" s="849"/>
      <c r="R474" s="837"/>
      <c r="S474" s="850"/>
    </row>
    <row r="475" spans="1:19" ht="14.4" customHeight="1" x14ac:dyDescent="0.3">
      <c r="A475" s="831" t="s">
        <v>1338</v>
      </c>
      <c r="B475" s="832" t="s">
        <v>1339</v>
      </c>
      <c r="C475" s="832" t="s">
        <v>564</v>
      </c>
      <c r="D475" s="832" t="s">
        <v>1333</v>
      </c>
      <c r="E475" s="832" t="s">
        <v>1473</v>
      </c>
      <c r="F475" s="832" t="s">
        <v>1478</v>
      </c>
      <c r="G475" s="832" t="s">
        <v>1477</v>
      </c>
      <c r="H475" s="849">
        <v>0.4</v>
      </c>
      <c r="I475" s="849">
        <v>727.62</v>
      </c>
      <c r="J475" s="832"/>
      <c r="K475" s="832">
        <v>1819.05</v>
      </c>
      <c r="L475" s="849"/>
      <c r="M475" s="849"/>
      <c r="N475" s="832"/>
      <c r="O475" s="832"/>
      <c r="P475" s="849"/>
      <c r="Q475" s="849"/>
      <c r="R475" s="837"/>
      <c r="S475" s="850"/>
    </row>
    <row r="476" spans="1:19" ht="14.4" customHeight="1" x14ac:dyDescent="0.3">
      <c r="A476" s="831" t="s">
        <v>1338</v>
      </c>
      <c r="B476" s="832" t="s">
        <v>1339</v>
      </c>
      <c r="C476" s="832" t="s">
        <v>564</v>
      </c>
      <c r="D476" s="832" t="s">
        <v>1333</v>
      </c>
      <c r="E476" s="832" t="s">
        <v>1473</v>
      </c>
      <c r="F476" s="832" t="s">
        <v>1479</v>
      </c>
      <c r="G476" s="832" t="s">
        <v>1480</v>
      </c>
      <c r="H476" s="849">
        <v>0.05</v>
      </c>
      <c r="I476" s="849">
        <v>45.19</v>
      </c>
      <c r="J476" s="832"/>
      <c r="K476" s="832">
        <v>903.8</v>
      </c>
      <c r="L476" s="849"/>
      <c r="M476" s="849"/>
      <c r="N476" s="832"/>
      <c r="O476" s="832"/>
      <c r="P476" s="849"/>
      <c r="Q476" s="849"/>
      <c r="R476" s="837"/>
      <c r="S476" s="850"/>
    </row>
    <row r="477" spans="1:19" ht="14.4" customHeight="1" x14ac:dyDescent="0.3">
      <c r="A477" s="831" t="s">
        <v>1338</v>
      </c>
      <c r="B477" s="832" t="s">
        <v>1339</v>
      </c>
      <c r="C477" s="832" t="s">
        <v>564</v>
      </c>
      <c r="D477" s="832" t="s">
        <v>1333</v>
      </c>
      <c r="E477" s="832" t="s">
        <v>1340</v>
      </c>
      <c r="F477" s="832" t="s">
        <v>1483</v>
      </c>
      <c r="G477" s="832" t="s">
        <v>1484</v>
      </c>
      <c r="H477" s="849">
        <v>261</v>
      </c>
      <c r="I477" s="849">
        <v>8618.2199999999993</v>
      </c>
      <c r="J477" s="832"/>
      <c r="K477" s="832">
        <v>33.019999999999996</v>
      </c>
      <c r="L477" s="849"/>
      <c r="M477" s="849"/>
      <c r="N477" s="832"/>
      <c r="O477" s="832"/>
      <c r="P477" s="849"/>
      <c r="Q477" s="849"/>
      <c r="R477" s="837"/>
      <c r="S477" s="850"/>
    </row>
    <row r="478" spans="1:19" ht="14.4" customHeight="1" x14ac:dyDescent="0.3">
      <c r="A478" s="831" t="s">
        <v>1338</v>
      </c>
      <c r="B478" s="832" t="s">
        <v>1339</v>
      </c>
      <c r="C478" s="832" t="s">
        <v>564</v>
      </c>
      <c r="D478" s="832" t="s">
        <v>1333</v>
      </c>
      <c r="E478" s="832" t="s">
        <v>1392</v>
      </c>
      <c r="F478" s="832" t="s">
        <v>1492</v>
      </c>
      <c r="G478" s="832" t="s">
        <v>1493</v>
      </c>
      <c r="H478" s="849">
        <v>1</v>
      </c>
      <c r="I478" s="849">
        <v>14507</v>
      </c>
      <c r="J478" s="832"/>
      <c r="K478" s="832">
        <v>14507</v>
      </c>
      <c r="L478" s="849"/>
      <c r="M478" s="849"/>
      <c r="N478" s="832"/>
      <c r="O478" s="832"/>
      <c r="P478" s="849"/>
      <c r="Q478" s="849"/>
      <c r="R478" s="837"/>
      <c r="S478" s="850"/>
    </row>
    <row r="479" spans="1:19" ht="14.4" customHeight="1" thickBot="1" x14ac:dyDescent="0.35">
      <c r="A479" s="839" t="s">
        <v>1338</v>
      </c>
      <c r="B479" s="840" t="s">
        <v>1339</v>
      </c>
      <c r="C479" s="840" t="s">
        <v>1494</v>
      </c>
      <c r="D479" s="840" t="s">
        <v>1328</v>
      </c>
      <c r="E479" s="840" t="s">
        <v>1473</v>
      </c>
      <c r="F479" s="840" t="s">
        <v>1379</v>
      </c>
      <c r="G479" s="840" t="s">
        <v>1495</v>
      </c>
      <c r="H479" s="851">
        <v>0</v>
      </c>
      <c r="I479" s="851">
        <v>0</v>
      </c>
      <c r="J479" s="840">
        <v>0</v>
      </c>
      <c r="K479" s="840"/>
      <c r="L479" s="851">
        <v>0</v>
      </c>
      <c r="M479" s="851">
        <v>-2.3283064365386963E-10</v>
      </c>
      <c r="N479" s="840">
        <v>1</v>
      </c>
      <c r="O479" s="840"/>
      <c r="P479" s="851"/>
      <c r="Q479" s="851"/>
      <c r="R479" s="845"/>
      <c r="S479" s="852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47" bestFit="1" customWidth="1" collapsed="1"/>
    <col min="2" max="2" width="7.77734375" style="215" hidden="1" customWidth="1" outlineLevel="1"/>
    <col min="3" max="3" width="0.109375" style="247" hidden="1" customWidth="1"/>
    <col min="4" max="4" width="7.77734375" style="215" customWidth="1"/>
    <col min="5" max="5" width="5.4414062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5.44140625" style="247" hidden="1" customWidth="1"/>
    <col min="10" max="10" width="7.77734375" style="215" customWidth="1"/>
    <col min="11" max="11" width="5.44140625" style="247" hidden="1" customWidth="1"/>
    <col min="12" max="12" width="7.77734375" style="215" customWidth="1"/>
    <col min="13" max="13" width="7.77734375" style="332" customWidth="1" collapsed="1"/>
    <col min="14" max="14" width="7.77734375" style="215" hidden="1" customWidth="1" outlineLevel="1"/>
    <col min="15" max="15" width="5" style="247" hidden="1" customWidth="1"/>
    <col min="16" max="16" width="7.77734375" style="215" customWidth="1"/>
    <col min="17" max="17" width="5" style="247" hidden="1" customWidth="1"/>
    <col min="18" max="18" width="7.77734375" style="215" customWidth="1"/>
    <col min="19" max="19" width="7.77734375" style="332" customWidth="1"/>
    <col min="20" max="16384" width="8.88671875" style="247"/>
  </cols>
  <sheetData>
    <row r="1" spans="1:19" ht="18.600000000000001" customHeight="1" thickBot="1" x14ac:dyDescent="0.4">
      <c r="A1" s="524" t="s">
        <v>156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</row>
    <row r="2" spans="1:19" ht="14.4" customHeight="1" thickBot="1" x14ac:dyDescent="0.3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" customHeight="1" thickBot="1" x14ac:dyDescent="0.35">
      <c r="A3" s="342" t="s">
        <v>158</v>
      </c>
      <c r="B3" s="343">
        <f>SUBTOTAL(9,B6:B1048576)</f>
        <v>3216664</v>
      </c>
      <c r="C3" s="344">
        <f t="shared" ref="C3:R3" si="0">SUBTOTAL(9,C6:C1048576)</f>
        <v>32.620240282823872</v>
      </c>
      <c r="D3" s="344">
        <f t="shared" si="0"/>
        <v>3907660.33</v>
      </c>
      <c r="E3" s="344">
        <f t="shared" si="0"/>
        <v>23</v>
      </c>
      <c r="F3" s="344">
        <f t="shared" si="0"/>
        <v>3505094</v>
      </c>
      <c r="G3" s="347">
        <f>IF(D3&lt;&gt;0,F3/D3,"")</f>
        <v>0.89698021424497765</v>
      </c>
      <c r="H3" s="343">
        <f t="shared" si="0"/>
        <v>1918426.1799999995</v>
      </c>
      <c r="I3" s="344">
        <f t="shared" si="0"/>
        <v>31.870784894796895</v>
      </c>
      <c r="J3" s="344">
        <f t="shared" si="0"/>
        <v>2606129.1700000009</v>
      </c>
      <c r="K3" s="344">
        <f t="shared" si="0"/>
        <v>23</v>
      </c>
      <c r="L3" s="344">
        <f t="shared" si="0"/>
        <v>2083306.4300000002</v>
      </c>
      <c r="M3" s="345">
        <f>IF(J3&lt;&gt;0,L3/J3,"")</f>
        <v>0.79938724986528564</v>
      </c>
      <c r="N3" s="346">
        <f t="shared" si="0"/>
        <v>327815.65000000002</v>
      </c>
      <c r="O3" s="344">
        <f t="shared" si="0"/>
        <v>1.2589927463511885</v>
      </c>
      <c r="P3" s="344">
        <f t="shared" si="0"/>
        <v>260379.30000000002</v>
      </c>
      <c r="Q3" s="344">
        <f t="shared" si="0"/>
        <v>1</v>
      </c>
      <c r="R3" s="344">
        <f t="shared" si="0"/>
        <v>221977.49</v>
      </c>
      <c r="S3" s="345">
        <f>IF(P3&lt;&gt;0,R3/P3,"")</f>
        <v>0.85251588739965112</v>
      </c>
    </row>
    <row r="4" spans="1:19" ht="14.4" customHeight="1" x14ac:dyDescent="0.3">
      <c r="A4" s="623" t="s">
        <v>128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  <c r="N4" s="624" t="s">
        <v>124</v>
      </c>
      <c r="O4" s="625"/>
      <c r="P4" s="625"/>
      <c r="Q4" s="625"/>
      <c r="R4" s="625"/>
      <c r="S4" s="627"/>
    </row>
    <row r="5" spans="1:19" ht="14.4" customHeight="1" thickBot="1" x14ac:dyDescent="0.35">
      <c r="A5" s="865"/>
      <c r="B5" s="866">
        <v>2015</v>
      </c>
      <c r="C5" s="867"/>
      <c r="D5" s="867">
        <v>2018</v>
      </c>
      <c r="E5" s="867"/>
      <c r="F5" s="867">
        <v>2019</v>
      </c>
      <c r="G5" s="905" t="s">
        <v>2</v>
      </c>
      <c r="H5" s="866">
        <v>2015</v>
      </c>
      <c r="I5" s="867"/>
      <c r="J5" s="867">
        <v>2018</v>
      </c>
      <c r="K5" s="867"/>
      <c r="L5" s="867">
        <v>2019</v>
      </c>
      <c r="M5" s="905" t="s">
        <v>2</v>
      </c>
      <c r="N5" s="866">
        <v>2015</v>
      </c>
      <c r="O5" s="867"/>
      <c r="P5" s="867">
        <v>2018</v>
      </c>
      <c r="Q5" s="867"/>
      <c r="R5" s="867">
        <v>2019</v>
      </c>
      <c r="S5" s="905" t="s">
        <v>2</v>
      </c>
    </row>
    <row r="6" spans="1:19" ht="14.4" customHeight="1" x14ac:dyDescent="0.3">
      <c r="A6" s="856" t="s">
        <v>1498</v>
      </c>
      <c r="B6" s="887">
        <v>402679</v>
      </c>
      <c r="C6" s="825">
        <v>0.39749487188092891</v>
      </c>
      <c r="D6" s="887">
        <v>1013042</v>
      </c>
      <c r="E6" s="825">
        <v>1</v>
      </c>
      <c r="F6" s="887">
        <v>573462</v>
      </c>
      <c r="G6" s="830">
        <v>0.56607919513702298</v>
      </c>
      <c r="H6" s="887">
        <v>308649.72999999992</v>
      </c>
      <c r="I6" s="825">
        <v>0.43289754661675284</v>
      </c>
      <c r="J6" s="887">
        <v>712985.63000000012</v>
      </c>
      <c r="K6" s="825">
        <v>1</v>
      </c>
      <c r="L6" s="887">
        <v>430672.73000000016</v>
      </c>
      <c r="M6" s="830">
        <v>0.6040412483488623</v>
      </c>
      <c r="N6" s="887"/>
      <c r="O6" s="825"/>
      <c r="P6" s="887"/>
      <c r="Q6" s="825"/>
      <c r="R6" s="887"/>
      <c r="S6" s="231"/>
    </row>
    <row r="7" spans="1:19" ht="14.4" customHeight="1" x14ac:dyDescent="0.3">
      <c r="A7" s="857" t="s">
        <v>1499</v>
      </c>
      <c r="B7" s="889">
        <v>138671</v>
      </c>
      <c r="C7" s="832">
        <v>3.1272354148343595</v>
      </c>
      <c r="D7" s="889">
        <v>44343</v>
      </c>
      <c r="E7" s="832">
        <v>1</v>
      </c>
      <c r="F7" s="889">
        <v>193934</v>
      </c>
      <c r="G7" s="837">
        <v>4.3734975080621519</v>
      </c>
      <c r="H7" s="889">
        <v>98142.8</v>
      </c>
      <c r="I7" s="832">
        <v>2.6817163478655774</v>
      </c>
      <c r="J7" s="889">
        <v>36597.009999999995</v>
      </c>
      <c r="K7" s="832">
        <v>1</v>
      </c>
      <c r="L7" s="889">
        <v>125771.34999999993</v>
      </c>
      <c r="M7" s="837">
        <v>3.4366564372335322</v>
      </c>
      <c r="N7" s="889"/>
      <c r="O7" s="832"/>
      <c r="P7" s="889"/>
      <c r="Q7" s="832"/>
      <c r="R7" s="889"/>
      <c r="S7" s="838"/>
    </row>
    <row r="8" spans="1:19" ht="14.4" customHeight="1" x14ac:dyDescent="0.3">
      <c r="A8" s="857" t="s">
        <v>1500</v>
      </c>
      <c r="B8" s="889">
        <v>257718</v>
      </c>
      <c r="C8" s="832">
        <v>0.64604578407484281</v>
      </c>
      <c r="D8" s="889">
        <v>398916</v>
      </c>
      <c r="E8" s="832">
        <v>1</v>
      </c>
      <c r="F8" s="889">
        <v>437751</v>
      </c>
      <c r="G8" s="837">
        <v>1.0973513220828446</v>
      </c>
      <c r="H8" s="889">
        <v>200564.54999999987</v>
      </c>
      <c r="I8" s="832">
        <v>0.6848930853764259</v>
      </c>
      <c r="J8" s="889">
        <v>292840.67000000016</v>
      </c>
      <c r="K8" s="832">
        <v>1</v>
      </c>
      <c r="L8" s="889">
        <v>280766</v>
      </c>
      <c r="M8" s="837">
        <v>0.95876710021186551</v>
      </c>
      <c r="N8" s="889"/>
      <c r="O8" s="832"/>
      <c r="P8" s="889"/>
      <c r="Q8" s="832"/>
      <c r="R8" s="889"/>
      <c r="S8" s="838"/>
    </row>
    <row r="9" spans="1:19" ht="14.4" customHeight="1" x14ac:dyDescent="0.3">
      <c r="A9" s="857" t="s">
        <v>1501</v>
      </c>
      <c r="B9" s="889">
        <v>182273</v>
      </c>
      <c r="C9" s="832">
        <v>1.3620657445393474</v>
      </c>
      <c r="D9" s="889">
        <v>133821</v>
      </c>
      <c r="E9" s="832">
        <v>1</v>
      </c>
      <c r="F9" s="889">
        <v>161582</v>
      </c>
      <c r="G9" s="837">
        <v>1.2074487561742926</v>
      </c>
      <c r="H9" s="889">
        <v>82740.22</v>
      </c>
      <c r="I9" s="832">
        <v>1.2490454805928979</v>
      </c>
      <c r="J9" s="889">
        <v>66242.760000000009</v>
      </c>
      <c r="K9" s="832">
        <v>1</v>
      </c>
      <c r="L9" s="889">
        <v>96347.76</v>
      </c>
      <c r="M9" s="837">
        <v>1.4544647596205227</v>
      </c>
      <c r="N9" s="889"/>
      <c r="O9" s="832"/>
      <c r="P9" s="889"/>
      <c r="Q9" s="832"/>
      <c r="R9" s="889"/>
      <c r="S9" s="838"/>
    </row>
    <row r="10" spans="1:19" ht="14.4" customHeight="1" x14ac:dyDescent="0.3">
      <c r="A10" s="857" t="s">
        <v>1502</v>
      </c>
      <c r="B10" s="889"/>
      <c r="C10" s="832"/>
      <c r="D10" s="889">
        <v>29018</v>
      </c>
      <c r="E10" s="832">
        <v>1</v>
      </c>
      <c r="F10" s="889">
        <v>38</v>
      </c>
      <c r="G10" s="837">
        <v>1.3095320146116205E-3</v>
      </c>
      <c r="H10" s="889"/>
      <c r="I10" s="832"/>
      <c r="J10" s="889">
        <v>19484.310000000001</v>
      </c>
      <c r="K10" s="832">
        <v>1</v>
      </c>
      <c r="L10" s="889"/>
      <c r="M10" s="837"/>
      <c r="N10" s="889"/>
      <c r="O10" s="832"/>
      <c r="P10" s="889"/>
      <c r="Q10" s="832"/>
      <c r="R10" s="889"/>
      <c r="S10" s="838"/>
    </row>
    <row r="11" spans="1:19" ht="14.4" customHeight="1" x14ac:dyDescent="0.3">
      <c r="A11" s="857" t="s">
        <v>1503</v>
      </c>
      <c r="B11" s="889">
        <v>29014</v>
      </c>
      <c r="C11" s="832">
        <v>1.9997243090495553</v>
      </c>
      <c r="D11" s="889">
        <v>14509</v>
      </c>
      <c r="E11" s="832">
        <v>1</v>
      </c>
      <c r="F11" s="889"/>
      <c r="G11" s="837"/>
      <c r="H11" s="889">
        <v>16237.010000000002</v>
      </c>
      <c r="I11" s="832">
        <v>1.7790591163986267</v>
      </c>
      <c r="J11" s="889">
        <v>9126.74</v>
      </c>
      <c r="K11" s="832">
        <v>1</v>
      </c>
      <c r="L11" s="889"/>
      <c r="M11" s="837"/>
      <c r="N11" s="889"/>
      <c r="O11" s="832"/>
      <c r="P11" s="889"/>
      <c r="Q11" s="832"/>
      <c r="R11" s="889"/>
      <c r="S11" s="838"/>
    </row>
    <row r="12" spans="1:19" ht="14.4" customHeight="1" x14ac:dyDescent="0.3">
      <c r="A12" s="857" t="s">
        <v>1504</v>
      </c>
      <c r="B12" s="889"/>
      <c r="C12" s="832"/>
      <c r="D12" s="889"/>
      <c r="E12" s="832"/>
      <c r="F12" s="889">
        <v>14515</v>
      </c>
      <c r="G12" s="837"/>
      <c r="H12" s="889"/>
      <c r="I12" s="832"/>
      <c r="J12" s="889"/>
      <c r="K12" s="832"/>
      <c r="L12" s="889">
        <v>9708.65</v>
      </c>
      <c r="M12" s="837"/>
      <c r="N12" s="889"/>
      <c r="O12" s="832"/>
      <c r="P12" s="889"/>
      <c r="Q12" s="832"/>
      <c r="R12" s="889"/>
      <c r="S12" s="838"/>
    </row>
    <row r="13" spans="1:19" ht="14.4" customHeight="1" x14ac:dyDescent="0.3">
      <c r="A13" s="857" t="s">
        <v>1505</v>
      </c>
      <c r="B13" s="889">
        <v>75807</v>
      </c>
      <c r="C13" s="832">
        <v>1.8303795634537376</v>
      </c>
      <c r="D13" s="889">
        <v>41416</v>
      </c>
      <c r="E13" s="832">
        <v>1</v>
      </c>
      <c r="F13" s="889">
        <v>14773</v>
      </c>
      <c r="G13" s="837">
        <v>0.35669789453351364</v>
      </c>
      <c r="H13" s="889">
        <v>47393.960000000006</v>
      </c>
      <c r="I13" s="832">
        <v>1.6493845515103365</v>
      </c>
      <c r="J13" s="889">
        <v>28734.33</v>
      </c>
      <c r="K13" s="832">
        <v>1</v>
      </c>
      <c r="L13" s="889">
        <v>5817.95</v>
      </c>
      <c r="M13" s="837">
        <v>0.20247383530432064</v>
      </c>
      <c r="N13" s="889"/>
      <c r="O13" s="832"/>
      <c r="P13" s="889"/>
      <c r="Q13" s="832"/>
      <c r="R13" s="889"/>
      <c r="S13" s="838"/>
    </row>
    <row r="14" spans="1:19" ht="14.4" customHeight="1" x14ac:dyDescent="0.3">
      <c r="A14" s="857" t="s">
        <v>1506</v>
      </c>
      <c r="B14" s="889">
        <v>20772</v>
      </c>
      <c r="C14" s="832">
        <v>0.78619280118087886</v>
      </c>
      <c r="D14" s="889">
        <v>26421</v>
      </c>
      <c r="E14" s="832">
        <v>1</v>
      </c>
      <c r="F14" s="889">
        <v>11099</v>
      </c>
      <c r="G14" s="837">
        <v>0.42008251012452213</v>
      </c>
      <c r="H14" s="889">
        <v>14370.15</v>
      </c>
      <c r="I14" s="832">
        <v>1.9682494678796545</v>
      </c>
      <c r="J14" s="889">
        <v>7300.98</v>
      </c>
      <c r="K14" s="832">
        <v>1</v>
      </c>
      <c r="L14" s="889">
        <v>4042.7799999999997</v>
      </c>
      <c r="M14" s="837">
        <v>0.55373114294245429</v>
      </c>
      <c r="N14" s="889"/>
      <c r="O14" s="832"/>
      <c r="P14" s="889"/>
      <c r="Q14" s="832"/>
      <c r="R14" s="889"/>
      <c r="S14" s="838"/>
    </row>
    <row r="15" spans="1:19" ht="14.4" customHeight="1" x14ac:dyDescent="0.3">
      <c r="A15" s="857" t="s">
        <v>1507</v>
      </c>
      <c r="B15" s="889">
        <v>45485</v>
      </c>
      <c r="C15" s="832">
        <v>1.8894612221160636</v>
      </c>
      <c r="D15" s="889">
        <v>24073</v>
      </c>
      <c r="E15" s="832">
        <v>1</v>
      </c>
      <c r="F15" s="889">
        <v>96308</v>
      </c>
      <c r="G15" s="837">
        <v>4.0006646450380092</v>
      </c>
      <c r="H15" s="889">
        <v>61659.660000000011</v>
      </c>
      <c r="I15" s="832">
        <v>3.1045221748491034</v>
      </c>
      <c r="J15" s="889">
        <v>19861.240000000002</v>
      </c>
      <c r="K15" s="832">
        <v>1</v>
      </c>
      <c r="L15" s="889">
        <v>92297.099999999977</v>
      </c>
      <c r="M15" s="837">
        <v>4.6470965559048665</v>
      </c>
      <c r="N15" s="889"/>
      <c r="O15" s="832"/>
      <c r="P15" s="889"/>
      <c r="Q15" s="832"/>
      <c r="R15" s="889"/>
      <c r="S15" s="838"/>
    </row>
    <row r="16" spans="1:19" ht="14.4" customHeight="1" x14ac:dyDescent="0.3">
      <c r="A16" s="857" t="s">
        <v>1508</v>
      </c>
      <c r="B16" s="889">
        <v>60104</v>
      </c>
      <c r="C16" s="832">
        <v>6.0164164164164164</v>
      </c>
      <c r="D16" s="889">
        <v>9990</v>
      </c>
      <c r="E16" s="832">
        <v>1</v>
      </c>
      <c r="F16" s="889">
        <v>7983</v>
      </c>
      <c r="G16" s="837">
        <v>0.79909909909909915</v>
      </c>
      <c r="H16" s="889">
        <v>37548.939999999995</v>
      </c>
      <c r="I16" s="832">
        <v>6.2777747126436774</v>
      </c>
      <c r="J16" s="889">
        <v>5981.25</v>
      </c>
      <c r="K16" s="832">
        <v>1</v>
      </c>
      <c r="L16" s="889">
        <v>6157.78</v>
      </c>
      <c r="M16" s="837">
        <v>1.0295138975966562</v>
      </c>
      <c r="N16" s="889"/>
      <c r="O16" s="832"/>
      <c r="P16" s="889"/>
      <c r="Q16" s="832"/>
      <c r="R16" s="889"/>
      <c r="S16" s="838"/>
    </row>
    <row r="17" spans="1:19" ht="14.4" customHeight="1" x14ac:dyDescent="0.3">
      <c r="A17" s="857" t="s">
        <v>1509</v>
      </c>
      <c r="B17" s="889">
        <v>61044</v>
      </c>
      <c r="C17" s="832">
        <v>3.8280908522525245</v>
      </c>
      <c r="D17" s="889">
        <v>15946.33</v>
      </c>
      <c r="E17" s="832">
        <v>1</v>
      </c>
      <c r="F17" s="889">
        <v>15929</v>
      </c>
      <c r="G17" s="837">
        <v>0.99891322956442019</v>
      </c>
      <c r="H17" s="889">
        <v>32229.01</v>
      </c>
      <c r="I17" s="832">
        <v>4.2858808932672501</v>
      </c>
      <c r="J17" s="889">
        <v>7519.8099999999995</v>
      </c>
      <c r="K17" s="832">
        <v>1</v>
      </c>
      <c r="L17" s="889">
        <v>7225.7</v>
      </c>
      <c r="M17" s="837">
        <v>0.96088863947360381</v>
      </c>
      <c r="N17" s="889"/>
      <c r="O17" s="832"/>
      <c r="P17" s="889"/>
      <c r="Q17" s="832"/>
      <c r="R17" s="889"/>
      <c r="S17" s="838"/>
    </row>
    <row r="18" spans="1:19" ht="14.4" customHeight="1" x14ac:dyDescent="0.3">
      <c r="A18" s="857" t="s">
        <v>1510</v>
      </c>
      <c r="B18" s="889">
        <v>204296</v>
      </c>
      <c r="C18" s="832">
        <v>1.0373778150151065</v>
      </c>
      <c r="D18" s="889">
        <v>196935</v>
      </c>
      <c r="E18" s="832">
        <v>1</v>
      </c>
      <c r="F18" s="889">
        <v>258803</v>
      </c>
      <c r="G18" s="837">
        <v>1.3141544164318175</v>
      </c>
      <c r="H18" s="889">
        <v>152634.90000000002</v>
      </c>
      <c r="I18" s="832">
        <v>0.97829633716920272</v>
      </c>
      <c r="J18" s="889">
        <v>156021.13</v>
      </c>
      <c r="K18" s="832">
        <v>1</v>
      </c>
      <c r="L18" s="889">
        <v>183712.33</v>
      </c>
      <c r="M18" s="837">
        <v>1.1774836523745211</v>
      </c>
      <c r="N18" s="889"/>
      <c r="O18" s="832"/>
      <c r="P18" s="889"/>
      <c r="Q18" s="832"/>
      <c r="R18" s="889"/>
      <c r="S18" s="838"/>
    </row>
    <row r="19" spans="1:19" ht="14.4" customHeight="1" x14ac:dyDescent="0.3">
      <c r="A19" s="857" t="s">
        <v>1511</v>
      </c>
      <c r="B19" s="889">
        <v>112251</v>
      </c>
      <c r="C19" s="832">
        <v>0.875442591754925</v>
      </c>
      <c r="D19" s="889">
        <v>128222</v>
      </c>
      <c r="E19" s="832">
        <v>1</v>
      </c>
      <c r="F19" s="889">
        <v>128992</v>
      </c>
      <c r="G19" s="837">
        <v>1.0060052097144017</v>
      </c>
      <c r="H19" s="889">
        <v>75640.200000000012</v>
      </c>
      <c r="I19" s="832">
        <v>0.83618675967432587</v>
      </c>
      <c r="J19" s="889">
        <v>90458.5</v>
      </c>
      <c r="K19" s="832">
        <v>1</v>
      </c>
      <c r="L19" s="889">
        <v>137018.16999999998</v>
      </c>
      <c r="M19" s="837">
        <v>1.5147075178120353</v>
      </c>
      <c r="N19" s="889"/>
      <c r="O19" s="832"/>
      <c r="P19" s="889"/>
      <c r="Q19" s="832"/>
      <c r="R19" s="889"/>
      <c r="S19" s="838"/>
    </row>
    <row r="20" spans="1:19" ht="14.4" customHeight="1" x14ac:dyDescent="0.3">
      <c r="A20" s="857" t="s">
        <v>1512</v>
      </c>
      <c r="B20" s="889"/>
      <c r="C20" s="832"/>
      <c r="D20" s="889">
        <v>5354</v>
      </c>
      <c r="E20" s="832">
        <v>1</v>
      </c>
      <c r="F20" s="889"/>
      <c r="G20" s="837"/>
      <c r="H20" s="889"/>
      <c r="I20" s="832"/>
      <c r="J20" s="889">
        <v>4688.1899999999996</v>
      </c>
      <c r="K20" s="832">
        <v>1</v>
      </c>
      <c r="L20" s="889"/>
      <c r="M20" s="837"/>
      <c r="N20" s="889"/>
      <c r="O20" s="832"/>
      <c r="P20" s="889"/>
      <c r="Q20" s="832"/>
      <c r="R20" s="889"/>
      <c r="S20" s="838"/>
    </row>
    <row r="21" spans="1:19" ht="14.4" customHeight="1" x14ac:dyDescent="0.3">
      <c r="A21" s="857" t="s">
        <v>1513</v>
      </c>
      <c r="B21" s="889"/>
      <c r="C21" s="832"/>
      <c r="D21" s="889">
        <v>5354</v>
      </c>
      <c r="E21" s="832">
        <v>1</v>
      </c>
      <c r="F21" s="889">
        <v>2343</v>
      </c>
      <c r="G21" s="837">
        <v>0.43761673515128874</v>
      </c>
      <c r="H21" s="889"/>
      <c r="I21" s="832"/>
      <c r="J21" s="889">
        <v>4616.29</v>
      </c>
      <c r="K21" s="832">
        <v>1</v>
      </c>
      <c r="L21" s="889">
        <v>1102.5</v>
      </c>
      <c r="M21" s="837">
        <v>0.23882814987793227</v>
      </c>
      <c r="N21" s="889"/>
      <c r="O21" s="832"/>
      <c r="P21" s="889"/>
      <c r="Q21" s="832"/>
      <c r="R21" s="889"/>
      <c r="S21" s="838"/>
    </row>
    <row r="22" spans="1:19" ht="14.4" customHeight="1" x14ac:dyDescent="0.3">
      <c r="A22" s="857" t="s">
        <v>1514</v>
      </c>
      <c r="B22" s="889">
        <v>87044</v>
      </c>
      <c r="C22" s="832">
        <v>0.87677911298689526</v>
      </c>
      <c r="D22" s="889">
        <v>99277</v>
      </c>
      <c r="E22" s="832">
        <v>1</v>
      </c>
      <c r="F22" s="889">
        <v>96854</v>
      </c>
      <c r="G22" s="837">
        <v>0.97559354130362519</v>
      </c>
      <c r="H22" s="889">
        <v>52699.99</v>
      </c>
      <c r="I22" s="832">
        <v>0.73423297091196915</v>
      </c>
      <c r="J22" s="889">
        <v>71775.569999999992</v>
      </c>
      <c r="K22" s="832">
        <v>1</v>
      </c>
      <c r="L22" s="889">
        <v>69919</v>
      </c>
      <c r="M22" s="837">
        <v>0.97413367807458728</v>
      </c>
      <c r="N22" s="889"/>
      <c r="O22" s="832"/>
      <c r="P22" s="889"/>
      <c r="Q22" s="832"/>
      <c r="R22" s="889"/>
      <c r="S22" s="838"/>
    </row>
    <row r="23" spans="1:19" ht="14.4" customHeight="1" x14ac:dyDescent="0.3">
      <c r="A23" s="857" t="s">
        <v>782</v>
      </c>
      <c r="B23" s="889">
        <v>1126483</v>
      </c>
      <c r="C23" s="832">
        <v>0.89937900794563241</v>
      </c>
      <c r="D23" s="889">
        <v>1252512</v>
      </c>
      <c r="E23" s="832">
        <v>1</v>
      </c>
      <c r="F23" s="889">
        <v>1169915</v>
      </c>
      <c r="G23" s="837">
        <v>0.93405492322628447</v>
      </c>
      <c r="H23" s="889">
        <v>461967.45</v>
      </c>
      <c r="I23" s="832">
        <v>0.62457160765108155</v>
      </c>
      <c r="J23" s="889">
        <v>739654.9</v>
      </c>
      <c r="K23" s="832">
        <v>1</v>
      </c>
      <c r="L23" s="889">
        <v>376066.82000000012</v>
      </c>
      <c r="M23" s="837">
        <v>0.50843551499489847</v>
      </c>
      <c r="N23" s="889">
        <v>327815.65000000002</v>
      </c>
      <c r="O23" s="832">
        <v>1.2589927463511885</v>
      </c>
      <c r="P23" s="889">
        <v>260379.30000000002</v>
      </c>
      <c r="Q23" s="832">
        <v>1</v>
      </c>
      <c r="R23" s="889">
        <v>221977.49</v>
      </c>
      <c r="S23" s="838">
        <v>0.85251588739965112</v>
      </c>
    </row>
    <row r="24" spans="1:19" ht="14.4" customHeight="1" x14ac:dyDescent="0.3">
      <c r="A24" s="857" t="s">
        <v>1515</v>
      </c>
      <c r="B24" s="889">
        <v>29014</v>
      </c>
      <c r="C24" s="832">
        <v>1.6553888286643463</v>
      </c>
      <c r="D24" s="889">
        <v>17527</v>
      </c>
      <c r="E24" s="832">
        <v>1</v>
      </c>
      <c r="F24" s="889">
        <v>29030</v>
      </c>
      <c r="G24" s="837">
        <v>1.6563017059394078</v>
      </c>
      <c r="H24" s="889">
        <v>13692.680000000002</v>
      </c>
      <c r="I24" s="832">
        <v>1.3852566320470876</v>
      </c>
      <c r="J24" s="889">
        <v>9884.58</v>
      </c>
      <c r="K24" s="832">
        <v>1</v>
      </c>
      <c r="L24" s="889">
        <v>18179.3</v>
      </c>
      <c r="M24" s="837">
        <v>1.8391575565173228</v>
      </c>
      <c r="N24" s="889"/>
      <c r="O24" s="832"/>
      <c r="P24" s="889"/>
      <c r="Q24" s="832"/>
      <c r="R24" s="889"/>
      <c r="S24" s="838"/>
    </row>
    <row r="25" spans="1:19" ht="14.4" customHeight="1" x14ac:dyDescent="0.3">
      <c r="A25" s="857" t="s">
        <v>1516</v>
      </c>
      <c r="B25" s="889">
        <v>33966</v>
      </c>
      <c r="C25" s="832">
        <v>2.2307894391172995</v>
      </c>
      <c r="D25" s="889">
        <v>15226</v>
      </c>
      <c r="E25" s="832">
        <v>1</v>
      </c>
      <c r="F25" s="889"/>
      <c r="G25" s="837"/>
      <c r="H25" s="889">
        <v>17221.91</v>
      </c>
      <c r="I25" s="832">
        <v>0.90176652282938963</v>
      </c>
      <c r="J25" s="889">
        <v>19097.97</v>
      </c>
      <c r="K25" s="832">
        <v>1</v>
      </c>
      <c r="L25" s="889"/>
      <c r="M25" s="837"/>
      <c r="N25" s="889"/>
      <c r="O25" s="832"/>
      <c r="P25" s="889"/>
      <c r="Q25" s="832"/>
      <c r="R25" s="889"/>
      <c r="S25" s="838"/>
    </row>
    <row r="26" spans="1:19" ht="14.4" customHeight="1" x14ac:dyDescent="0.3">
      <c r="A26" s="857" t="s">
        <v>1517</v>
      </c>
      <c r="B26" s="889">
        <v>55688</v>
      </c>
      <c r="C26" s="832">
        <v>2.0441964613464503</v>
      </c>
      <c r="D26" s="889">
        <v>27242</v>
      </c>
      <c r="E26" s="832">
        <v>1</v>
      </c>
      <c r="F26" s="889">
        <v>26962</v>
      </c>
      <c r="G26" s="837">
        <v>0.98972175317524413</v>
      </c>
      <c r="H26" s="889">
        <v>26117.759999999995</v>
      </c>
      <c r="I26" s="832">
        <v>1.1392419639912827</v>
      </c>
      <c r="J26" s="889">
        <v>22925.56</v>
      </c>
      <c r="K26" s="832">
        <v>1</v>
      </c>
      <c r="L26" s="889">
        <v>20332.28</v>
      </c>
      <c r="M26" s="837">
        <v>0.88688258869139935</v>
      </c>
      <c r="N26" s="889"/>
      <c r="O26" s="832"/>
      <c r="P26" s="889"/>
      <c r="Q26" s="832"/>
      <c r="R26" s="889"/>
      <c r="S26" s="838"/>
    </row>
    <row r="27" spans="1:19" ht="14.4" customHeight="1" x14ac:dyDescent="0.3">
      <c r="A27" s="857" t="s">
        <v>1518</v>
      </c>
      <c r="B27" s="889"/>
      <c r="C27" s="832"/>
      <c r="D27" s="889">
        <v>33900</v>
      </c>
      <c r="E27" s="832">
        <v>1</v>
      </c>
      <c r="F27" s="889">
        <v>2262</v>
      </c>
      <c r="G27" s="837">
        <v>6.6725663716814154E-2</v>
      </c>
      <c r="H27" s="889"/>
      <c r="I27" s="832"/>
      <c r="J27" s="889">
        <v>31631.78</v>
      </c>
      <c r="K27" s="832">
        <v>1</v>
      </c>
      <c r="L27" s="889">
        <v>1525.08</v>
      </c>
      <c r="M27" s="837">
        <v>4.8213537145238114E-2</v>
      </c>
      <c r="N27" s="889"/>
      <c r="O27" s="832"/>
      <c r="P27" s="889"/>
      <c r="Q27" s="832"/>
      <c r="R27" s="889"/>
      <c r="S27" s="838"/>
    </row>
    <row r="28" spans="1:19" ht="14.4" customHeight="1" x14ac:dyDescent="0.3">
      <c r="A28" s="857" t="s">
        <v>1519</v>
      </c>
      <c r="B28" s="889">
        <v>287149</v>
      </c>
      <c r="C28" s="832">
        <v>0.81932080166175902</v>
      </c>
      <c r="D28" s="889">
        <v>350472</v>
      </c>
      <c r="E28" s="832">
        <v>1</v>
      </c>
      <c r="F28" s="889">
        <v>262559</v>
      </c>
      <c r="G28" s="837">
        <v>0.74915827797941059</v>
      </c>
      <c r="H28" s="889">
        <v>214154.26000000007</v>
      </c>
      <c r="I28" s="832">
        <v>0.9471835902502056</v>
      </c>
      <c r="J28" s="889">
        <v>226095.82999999993</v>
      </c>
      <c r="K28" s="832">
        <v>1</v>
      </c>
      <c r="L28" s="889">
        <v>216643.15</v>
      </c>
      <c r="M28" s="837">
        <v>0.95819171012574655</v>
      </c>
      <c r="N28" s="889"/>
      <c r="O28" s="832"/>
      <c r="P28" s="889"/>
      <c r="Q28" s="832"/>
      <c r="R28" s="889"/>
      <c r="S28" s="838"/>
    </row>
    <row r="29" spans="1:19" ht="14.4" customHeight="1" thickBot="1" x14ac:dyDescent="0.35">
      <c r="A29" s="893" t="s">
        <v>1520</v>
      </c>
      <c r="B29" s="891">
        <v>7206</v>
      </c>
      <c r="C29" s="840">
        <v>0.2984592445328032</v>
      </c>
      <c r="D29" s="891">
        <v>24144</v>
      </c>
      <c r="E29" s="840">
        <v>1</v>
      </c>
      <c r="F29" s="891"/>
      <c r="G29" s="845"/>
      <c r="H29" s="891">
        <v>4761</v>
      </c>
      <c r="I29" s="840">
        <v>0.21062513327204663</v>
      </c>
      <c r="J29" s="891">
        <v>22604.14</v>
      </c>
      <c r="K29" s="840">
        <v>1</v>
      </c>
      <c r="L29" s="891"/>
      <c r="M29" s="845"/>
      <c r="N29" s="891"/>
      <c r="O29" s="840"/>
      <c r="P29" s="891"/>
      <c r="Q29" s="840"/>
      <c r="R29" s="891"/>
      <c r="S29" s="84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34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12" t="s">
        <v>1585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328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" customHeight="1" thickBot="1" x14ac:dyDescent="0.35">
      <c r="E3" s="112" t="s">
        <v>158</v>
      </c>
      <c r="F3" s="207">
        <f t="shared" ref="F3:O3" si="0">SUBTOTAL(9,F6:F1048576)</f>
        <v>230213.28000000003</v>
      </c>
      <c r="G3" s="208">
        <f t="shared" si="0"/>
        <v>5462905.830000001</v>
      </c>
      <c r="H3" s="208"/>
      <c r="I3" s="208"/>
      <c r="J3" s="208">
        <f t="shared" si="0"/>
        <v>301895.40000000002</v>
      </c>
      <c r="K3" s="208">
        <f t="shared" si="0"/>
        <v>6774168.8000000017</v>
      </c>
      <c r="L3" s="208"/>
      <c r="M3" s="208"/>
      <c r="N3" s="208">
        <f t="shared" si="0"/>
        <v>266112.90999999997</v>
      </c>
      <c r="O3" s="208">
        <f t="shared" si="0"/>
        <v>5810377.9199999999</v>
      </c>
      <c r="P3" s="79">
        <f>IF(K3=0,0,O3/K3)</f>
        <v>0.85772558841462565</v>
      </c>
      <c r="Q3" s="209">
        <f>IF(N3=0,0,O3/N3)</f>
        <v>21.834257947124776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120</v>
      </c>
      <c r="E4" s="633" t="s">
        <v>80</v>
      </c>
      <c r="F4" s="639">
        <v>2015</v>
      </c>
      <c r="G4" s="640"/>
      <c r="H4" s="210"/>
      <c r="I4" s="210"/>
      <c r="J4" s="639">
        <v>2018</v>
      </c>
      <c r="K4" s="640"/>
      <c r="L4" s="210"/>
      <c r="M4" s="210"/>
      <c r="N4" s="639">
        <v>2019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6"/>
      <c r="B5" s="894"/>
      <c r="C5" s="896"/>
      <c r="D5" s="906"/>
      <c r="E5" s="898"/>
      <c r="F5" s="907" t="s">
        <v>90</v>
      </c>
      <c r="G5" s="908" t="s">
        <v>14</v>
      </c>
      <c r="H5" s="909"/>
      <c r="I5" s="909"/>
      <c r="J5" s="907" t="s">
        <v>90</v>
      </c>
      <c r="K5" s="908" t="s">
        <v>14</v>
      </c>
      <c r="L5" s="909"/>
      <c r="M5" s="909"/>
      <c r="N5" s="907" t="s">
        <v>90</v>
      </c>
      <c r="O5" s="908" t="s">
        <v>14</v>
      </c>
      <c r="P5" s="910"/>
      <c r="Q5" s="903"/>
    </row>
    <row r="6" spans="1:17" ht="14.4" customHeight="1" x14ac:dyDescent="0.3">
      <c r="A6" s="824" t="s">
        <v>1521</v>
      </c>
      <c r="B6" s="825" t="s">
        <v>1339</v>
      </c>
      <c r="C6" s="825" t="s">
        <v>1473</v>
      </c>
      <c r="D6" s="825" t="s">
        <v>1478</v>
      </c>
      <c r="E6" s="825" t="s">
        <v>1477</v>
      </c>
      <c r="F6" s="225">
        <v>2.65</v>
      </c>
      <c r="G6" s="225">
        <v>4820.46</v>
      </c>
      <c r="H6" s="225">
        <v>0.14285714285714285</v>
      </c>
      <c r="I6" s="225">
        <v>1819.0415094339623</v>
      </c>
      <c r="J6" s="225">
        <v>18.55</v>
      </c>
      <c r="K6" s="225">
        <v>33743.22</v>
      </c>
      <c r="L6" s="225">
        <v>1</v>
      </c>
      <c r="M6" s="225">
        <v>1819.0415094339623</v>
      </c>
      <c r="N6" s="225">
        <v>1.55</v>
      </c>
      <c r="O6" s="225">
        <v>2819.51</v>
      </c>
      <c r="P6" s="830">
        <v>8.3557822875232418E-2</v>
      </c>
      <c r="Q6" s="848">
        <v>1819.0387096774195</v>
      </c>
    </row>
    <row r="7" spans="1:17" ht="14.4" customHeight="1" x14ac:dyDescent="0.3">
      <c r="A7" s="831" t="s">
        <v>1521</v>
      </c>
      <c r="B7" s="832" t="s">
        <v>1339</v>
      </c>
      <c r="C7" s="832" t="s">
        <v>1473</v>
      </c>
      <c r="D7" s="832" t="s">
        <v>1479</v>
      </c>
      <c r="E7" s="832" t="s">
        <v>1480</v>
      </c>
      <c r="F7" s="849">
        <v>0.1</v>
      </c>
      <c r="G7" s="849">
        <v>90.38</v>
      </c>
      <c r="H7" s="849"/>
      <c r="I7" s="849">
        <v>903.8</v>
      </c>
      <c r="J7" s="849"/>
      <c r="K7" s="849"/>
      <c r="L7" s="849"/>
      <c r="M7" s="849"/>
      <c r="N7" s="849"/>
      <c r="O7" s="849"/>
      <c r="P7" s="837"/>
      <c r="Q7" s="850"/>
    </row>
    <row r="8" spans="1:17" ht="14.4" customHeight="1" x14ac:dyDescent="0.3">
      <c r="A8" s="831" t="s">
        <v>1521</v>
      </c>
      <c r="B8" s="832" t="s">
        <v>1339</v>
      </c>
      <c r="C8" s="832" t="s">
        <v>1473</v>
      </c>
      <c r="D8" s="832" t="s">
        <v>1481</v>
      </c>
      <c r="E8" s="832" t="s">
        <v>1477</v>
      </c>
      <c r="F8" s="849"/>
      <c r="G8" s="849"/>
      <c r="H8" s="849"/>
      <c r="I8" s="849"/>
      <c r="J8" s="849"/>
      <c r="K8" s="849"/>
      <c r="L8" s="849"/>
      <c r="M8" s="849"/>
      <c r="N8" s="849">
        <v>6.2499999999999991</v>
      </c>
      <c r="O8" s="849">
        <v>4097.01</v>
      </c>
      <c r="P8" s="837"/>
      <c r="Q8" s="850">
        <v>655.52160000000015</v>
      </c>
    </row>
    <row r="9" spans="1:17" ht="14.4" customHeight="1" x14ac:dyDescent="0.3">
      <c r="A9" s="831" t="s">
        <v>1521</v>
      </c>
      <c r="B9" s="832" t="s">
        <v>1339</v>
      </c>
      <c r="C9" s="832" t="s">
        <v>1340</v>
      </c>
      <c r="D9" s="832" t="s">
        <v>1343</v>
      </c>
      <c r="E9" s="832" t="s">
        <v>1344</v>
      </c>
      <c r="F9" s="849">
        <v>387</v>
      </c>
      <c r="G9" s="849">
        <v>1002.3299999999999</v>
      </c>
      <c r="H9" s="849">
        <v>1.2949999999999999</v>
      </c>
      <c r="I9" s="849">
        <v>2.59</v>
      </c>
      <c r="J9" s="849">
        <v>300</v>
      </c>
      <c r="K9" s="849">
        <v>774</v>
      </c>
      <c r="L9" s="849">
        <v>1</v>
      </c>
      <c r="M9" s="849">
        <v>2.58</v>
      </c>
      <c r="N9" s="849"/>
      <c r="O9" s="849"/>
      <c r="P9" s="837"/>
      <c r="Q9" s="850"/>
    </row>
    <row r="10" spans="1:17" ht="14.4" customHeight="1" x14ac:dyDescent="0.3">
      <c r="A10" s="831" t="s">
        <v>1521</v>
      </c>
      <c r="B10" s="832" t="s">
        <v>1339</v>
      </c>
      <c r="C10" s="832" t="s">
        <v>1340</v>
      </c>
      <c r="D10" s="832" t="s">
        <v>1345</v>
      </c>
      <c r="E10" s="832" t="s">
        <v>1346</v>
      </c>
      <c r="F10" s="849">
        <v>7730</v>
      </c>
      <c r="G10" s="849">
        <v>53833.4</v>
      </c>
      <c r="H10" s="849">
        <v>1.6783815475115968</v>
      </c>
      <c r="I10" s="849">
        <v>6.9642173350582146</v>
      </c>
      <c r="J10" s="849">
        <v>4461</v>
      </c>
      <c r="K10" s="849">
        <v>32074.590000000007</v>
      </c>
      <c r="L10" s="849">
        <v>1</v>
      </c>
      <c r="M10" s="849">
        <v>7.1900000000000013</v>
      </c>
      <c r="N10" s="849">
        <v>5123</v>
      </c>
      <c r="O10" s="849">
        <v>37654.050000000003</v>
      </c>
      <c r="P10" s="837">
        <v>1.1739526522396699</v>
      </c>
      <c r="Q10" s="850">
        <v>7.3500000000000005</v>
      </c>
    </row>
    <row r="11" spans="1:17" ht="14.4" customHeight="1" x14ac:dyDescent="0.3">
      <c r="A11" s="831" t="s">
        <v>1521</v>
      </c>
      <c r="B11" s="832" t="s">
        <v>1339</v>
      </c>
      <c r="C11" s="832" t="s">
        <v>1340</v>
      </c>
      <c r="D11" s="832" t="s">
        <v>1349</v>
      </c>
      <c r="E11" s="832" t="s">
        <v>1350</v>
      </c>
      <c r="F11" s="849">
        <v>21833</v>
      </c>
      <c r="G11" s="849">
        <v>115496.57</v>
      </c>
      <c r="H11" s="849">
        <v>0.64250578467083641</v>
      </c>
      <c r="I11" s="849">
        <v>5.29</v>
      </c>
      <c r="J11" s="849">
        <v>33726</v>
      </c>
      <c r="K11" s="849">
        <v>179759.58000000002</v>
      </c>
      <c r="L11" s="849">
        <v>1</v>
      </c>
      <c r="M11" s="849">
        <v>5.33</v>
      </c>
      <c r="N11" s="849">
        <v>33048</v>
      </c>
      <c r="O11" s="849">
        <v>177467.75999999998</v>
      </c>
      <c r="P11" s="837">
        <v>0.98725063776851263</v>
      </c>
      <c r="Q11" s="850">
        <v>5.3699999999999992</v>
      </c>
    </row>
    <row r="12" spans="1:17" ht="14.4" customHeight="1" x14ac:dyDescent="0.3">
      <c r="A12" s="831" t="s">
        <v>1521</v>
      </c>
      <c r="B12" s="832" t="s">
        <v>1339</v>
      </c>
      <c r="C12" s="832" t="s">
        <v>1340</v>
      </c>
      <c r="D12" s="832" t="s">
        <v>1353</v>
      </c>
      <c r="E12" s="832" t="s">
        <v>1354</v>
      </c>
      <c r="F12" s="849"/>
      <c r="G12" s="849"/>
      <c r="H12" s="849"/>
      <c r="I12" s="849"/>
      <c r="J12" s="849">
        <v>350</v>
      </c>
      <c r="K12" s="849">
        <v>3213</v>
      </c>
      <c r="L12" s="849">
        <v>1</v>
      </c>
      <c r="M12" s="849">
        <v>9.18</v>
      </c>
      <c r="N12" s="849"/>
      <c r="O12" s="849"/>
      <c r="P12" s="837"/>
      <c r="Q12" s="850"/>
    </row>
    <row r="13" spans="1:17" ht="14.4" customHeight="1" x14ac:dyDescent="0.3">
      <c r="A13" s="831" t="s">
        <v>1521</v>
      </c>
      <c r="B13" s="832" t="s">
        <v>1339</v>
      </c>
      <c r="C13" s="832" t="s">
        <v>1340</v>
      </c>
      <c r="D13" s="832" t="s">
        <v>1365</v>
      </c>
      <c r="E13" s="832" t="s">
        <v>1366</v>
      </c>
      <c r="F13" s="849">
        <v>26</v>
      </c>
      <c r="G13" s="849">
        <v>51652.9</v>
      </c>
      <c r="H13" s="849">
        <v>1.2129168272252957</v>
      </c>
      <c r="I13" s="849">
        <v>1986.65</v>
      </c>
      <c r="J13" s="849">
        <v>21</v>
      </c>
      <c r="K13" s="849">
        <v>42585.689999999995</v>
      </c>
      <c r="L13" s="849">
        <v>1</v>
      </c>
      <c r="M13" s="849">
        <v>2027.8899999999999</v>
      </c>
      <c r="N13" s="849">
        <v>20</v>
      </c>
      <c r="O13" s="849">
        <v>36355.800000000003</v>
      </c>
      <c r="P13" s="837">
        <v>0.85370930939477574</v>
      </c>
      <c r="Q13" s="850">
        <v>1817.7900000000002</v>
      </c>
    </row>
    <row r="14" spans="1:17" ht="14.4" customHeight="1" x14ac:dyDescent="0.3">
      <c r="A14" s="831" t="s">
        <v>1521</v>
      </c>
      <c r="B14" s="832" t="s">
        <v>1339</v>
      </c>
      <c r="C14" s="832" t="s">
        <v>1340</v>
      </c>
      <c r="D14" s="832" t="s">
        <v>1369</v>
      </c>
      <c r="E14" s="832" t="s">
        <v>1370</v>
      </c>
      <c r="F14" s="849">
        <v>638</v>
      </c>
      <c r="G14" s="849">
        <v>2405.2600000000002</v>
      </c>
      <c r="H14" s="849">
        <v>6.7837405252952593E-2</v>
      </c>
      <c r="I14" s="849">
        <v>3.7700000000000005</v>
      </c>
      <c r="J14" s="849">
        <v>9455</v>
      </c>
      <c r="K14" s="849">
        <v>35456.25</v>
      </c>
      <c r="L14" s="849">
        <v>1</v>
      </c>
      <c r="M14" s="849">
        <v>3.75</v>
      </c>
      <c r="N14" s="849"/>
      <c r="O14" s="849"/>
      <c r="P14" s="837"/>
      <c r="Q14" s="850"/>
    </row>
    <row r="15" spans="1:17" ht="14.4" customHeight="1" x14ac:dyDescent="0.3">
      <c r="A15" s="831" t="s">
        <v>1521</v>
      </c>
      <c r="B15" s="832" t="s">
        <v>1339</v>
      </c>
      <c r="C15" s="832" t="s">
        <v>1340</v>
      </c>
      <c r="D15" s="832" t="s">
        <v>1483</v>
      </c>
      <c r="E15" s="832" t="s">
        <v>1484</v>
      </c>
      <c r="F15" s="849">
        <v>2148</v>
      </c>
      <c r="G15" s="849">
        <v>71664.83</v>
      </c>
      <c r="H15" s="849">
        <v>0.20465492610273328</v>
      </c>
      <c r="I15" s="849">
        <v>33.363514897579144</v>
      </c>
      <c r="J15" s="849">
        <v>10242</v>
      </c>
      <c r="K15" s="849">
        <v>350173.98</v>
      </c>
      <c r="L15" s="849">
        <v>1</v>
      </c>
      <c r="M15" s="849">
        <v>34.19</v>
      </c>
      <c r="N15" s="849">
        <v>5070</v>
      </c>
      <c r="O15" s="849">
        <v>172278.6</v>
      </c>
      <c r="P15" s="837">
        <v>0.4919800151913058</v>
      </c>
      <c r="Q15" s="850">
        <v>33.980000000000004</v>
      </c>
    </row>
    <row r="16" spans="1:17" ht="14.4" customHeight="1" x14ac:dyDescent="0.3">
      <c r="A16" s="831" t="s">
        <v>1521</v>
      </c>
      <c r="B16" s="832" t="s">
        <v>1339</v>
      </c>
      <c r="C16" s="832" t="s">
        <v>1340</v>
      </c>
      <c r="D16" s="832" t="s">
        <v>1375</v>
      </c>
      <c r="E16" s="832" t="s">
        <v>1376</v>
      </c>
      <c r="F16" s="849">
        <v>380</v>
      </c>
      <c r="G16" s="849">
        <v>7683.6</v>
      </c>
      <c r="H16" s="849">
        <v>0.21895538822435148</v>
      </c>
      <c r="I16" s="849">
        <v>20.220000000000002</v>
      </c>
      <c r="J16" s="849">
        <v>1692</v>
      </c>
      <c r="K16" s="849">
        <v>35092.080000000002</v>
      </c>
      <c r="L16" s="849">
        <v>1</v>
      </c>
      <c r="M16" s="849">
        <v>20.740000000000002</v>
      </c>
      <c r="N16" s="849"/>
      <c r="O16" s="849"/>
      <c r="P16" s="837"/>
      <c r="Q16" s="850"/>
    </row>
    <row r="17" spans="1:17" ht="14.4" customHeight="1" x14ac:dyDescent="0.3">
      <c r="A17" s="831" t="s">
        <v>1521</v>
      </c>
      <c r="B17" s="832" t="s">
        <v>1339</v>
      </c>
      <c r="C17" s="832" t="s">
        <v>1340</v>
      </c>
      <c r="D17" s="832" t="s">
        <v>1485</v>
      </c>
      <c r="E17" s="832" t="s">
        <v>1486</v>
      </c>
      <c r="F17" s="849"/>
      <c r="G17" s="849"/>
      <c r="H17" s="849"/>
      <c r="I17" s="849"/>
      <c r="J17" s="849">
        <v>2</v>
      </c>
      <c r="K17" s="849">
        <v>113.24</v>
      </c>
      <c r="L17" s="849">
        <v>1</v>
      </c>
      <c r="M17" s="849">
        <v>56.62</v>
      </c>
      <c r="N17" s="849"/>
      <c r="O17" s="849"/>
      <c r="P17" s="837"/>
      <c r="Q17" s="850"/>
    </row>
    <row r="18" spans="1:17" ht="14.4" customHeight="1" x14ac:dyDescent="0.3">
      <c r="A18" s="831" t="s">
        <v>1521</v>
      </c>
      <c r="B18" s="832" t="s">
        <v>1339</v>
      </c>
      <c r="C18" s="832" t="s">
        <v>1392</v>
      </c>
      <c r="D18" s="832" t="s">
        <v>1395</v>
      </c>
      <c r="E18" s="832" t="s">
        <v>1396</v>
      </c>
      <c r="F18" s="849">
        <v>3</v>
      </c>
      <c r="G18" s="849">
        <v>1332</v>
      </c>
      <c r="H18" s="849">
        <v>1.5</v>
      </c>
      <c r="I18" s="849">
        <v>444</v>
      </c>
      <c r="J18" s="849">
        <v>2</v>
      </c>
      <c r="K18" s="849">
        <v>888</v>
      </c>
      <c r="L18" s="849">
        <v>1</v>
      </c>
      <c r="M18" s="849">
        <v>444</v>
      </c>
      <c r="N18" s="849">
        <v>8</v>
      </c>
      <c r="O18" s="849">
        <v>3576</v>
      </c>
      <c r="P18" s="837">
        <v>4.0270270270270272</v>
      </c>
      <c r="Q18" s="850">
        <v>447</v>
      </c>
    </row>
    <row r="19" spans="1:17" ht="14.4" customHeight="1" x14ac:dyDescent="0.3">
      <c r="A19" s="831" t="s">
        <v>1521</v>
      </c>
      <c r="B19" s="832" t="s">
        <v>1339</v>
      </c>
      <c r="C19" s="832" t="s">
        <v>1392</v>
      </c>
      <c r="D19" s="832" t="s">
        <v>1403</v>
      </c>
      <c r="E19" s="832" t="s">
        <v>1404</v>
      </c>
      <c r="F19" s="849"/>
      <c r="G19" s="849"/>
      <c r="H19" s="849"/>
      <c r="I19" s="849"/>
      <c r="J19" s="849">
        <v>1</v>
      </c>
      <c r="K19" s="849">
        <v>1423</v>
      </c>
      <c r="L19" s="849">
        <v>1</v>
      </c>
      <c r="M19" s="849">
        <v>1423</v>
      </c>
      <c r="N19" s="849"/>
      <c r="O19" s="849"/>
      <c r="P19" s="837"/>
      <c r="Q19" s="850"/>
    </row>
    <row r="20" spans="1:17" ht="14.4" customHeight="1" x14ac:dyDescent="0.3">
      <c r="A20" s="831" t="s">
        <v>1521</v>
      </c>
      <c r="B20" s="832" t="s">
        <v>1339</v>
      </c>
      <c r="C20" s="832" t="s">
        <v>1392</v>
      </c>
      <c r="D20" s="832" t="s">
        <v>1405</v>
      </c>
      <c r="E20" s="832" t="s">
        <v>1406</v>
      </c>
      <c r="F20" s="849">
        <v>4</v>
      </c>
      <c r="G20" s="849">
        <v>8156</v>
      </c>
      <c r="H20" s="849">
        <v>3.9980392156862745</v>
      </c>
      <c r="I20" s="849">
        <v>2039</v>
      </c>
      <c r="J20" s="849">
        <v>1</v>
      </c>
      <c r="K20" s="849">
        <v>2040</v>
      </c>
      <c r="L20" s="849">
        <v>1</v>
      </c>
      <c r="M20" s="849">
        <v>2040</v>
      </c>
      <c r="N20" s="849"/>
      <c r="O20" s="849"/>
      <c r="P20" s="837"/>
      <c r="Q20" s="850"/>
    </row>
    <row r="21" spans="1:17" ht="14.4" customHeight="1" x14ac:dyDescent="0.3">
      <c r="A21" s="831" t="s">
        <v>1521</v>
      </c>
      <c r="B21" s="832" t="s">
        <v>1339</v>
      </c>
      <c r="C21" s="832" t="s">
        <v>1392</v>
      </c>
      <c r="D21" s="832" t="s">
        <v>1417</v>
      </c>
      <c r="E21" s="832" t="s">
        <v>1418</v>
      </c>
      <c r="F21" s="849"/>
      <c r="G21" s="849"/>
      <c r="H21" s="849"/>
      <c r="I21" s="849"/>
      <c r="J21" s="849">
        <v>3</v>
      </c>
      <c r="K21" s="849">
        <v>3642</v>
      </c>
      <c r="L21" s="849">
        <v>1</v>
      </c>
      <c r="M21" s="849">
        <v>1214</v>
      </c>
      <c r="N21" s="849"/>
      <c r="O21" s="849"/>
      <c r="P21" s="837"/>
      <c r="Q21" s="850"/>
    </row>
    <row r="22" spans="1:17" ht="14.4" customHeight="1" x14ac:dyDescent="0.3">
      <c r="A22" s="831" t="s">
        <v>1521</v>
      </c>
      <c r="B22" s="832" t="s">
        <v>1339</v>
      </c>
      <c r="C22" s="832" t="s">
        <v>1392</v>
      </c>
      <c r="D22" s="832" t="s">
        <v>1421</v>
      </c>
      <c r="E22" s="832" t="s">
        <v>1422</v>
      </c>
      <c r="F22" s="849">
        <v>26</v>
      </c>
      <c r="G22" s="849">
        <v>17732</v>
      </c>
      <c r="H22" s="849">
        <v>1.2380952380952381</v>
      </c>
      <c r="I22" s="849">
        <v>682</v>
      </c>
      <c r="J22" s="849">
        <v>21</v>
      </c>
      <c r="K22" s="849">
        <v>14322</v>
      </c>
      <c r="L22" s="849">
        <v>1</v>
      </c>
      <c r="M22" s="849">
        <v>682</v>
      </c>
      <c r="N22" s="849">
        <v>20</v>
      </c>
      <c r="O22" s="849">
        <v>13700</v>
      </c>
      <c r="P22" s="837">
        <v>0.95657031140902105</v>
      </c>
      <c r="Q22" s="850">
        <v>685</v>
      </c>
    </row>
    <row r="23" spans="1:17" ht="14.4" customHeight="1" x14ac:dyDescent="0.3">
      <c r="A23" s="831" t="s">
        <v>1521</v>
      </c>
      <c r="B23" s="832" t="s">
        <v>1339</v>
      </c>
      <c r="C23" s="832" t="s">
        <v>1392</v>
      </c>
      <c r="D23" s="832" t="s">
        <v>1423</v>
      </c>
      <c r="E23" s="832" t="s">
        <v>1424</v>
      </c>
      <c r="F23" s="849">
        <v>3</v>
      </c>
      <c r="G23" s="849">
        <v>2151</v>
      </c>
      <c r="H23" s="849">
        <v>0.21428571428571427</v>
      </c>
      <c r="I23" s="849">
        <v>717</v>
      </c>
      <c r="J23" s="849">
        <v>14</v>
      </c>
      <c r="K23" s="849">
        <v>10038</v>
      </c>
      <c r="L23" s="849">
        <v>1</v>
      </c>
      <c r="M23" s="849">
        <v>717</v>
      </c>
      <c r="N23" s="849"/>
      <c r="O23" s="849"/>
      <c r="P23" s="837"/>
      <c r="Q23" s="850"/>
    </row>
    <row r="24" spans="1:17" ht="14.4" customHeight="1" x14ac:dyDescent="0.3">
      <c r="A24" s="831" t="s">
        <v>1521</v>
      </c>
      <c r="B24" s="832" t="s">
        <v>1339</v>
      </c>
      <c r="C24" s="832" t="s">
        <v>1392</v>
      </c>
      <c r="D24" s="832" t="s">
        <v>1427</v>
      </c>
      <c r="E24" s="832" t="s">
        <v>1428</v>
      </c>
      <c r="F24" s="849">
        <v>108</v>
      </c>
      <c r="G24" s="849">
        <v>197100</v>
      </c>
      <c r="H24" s="849">
        <v>0.67044008898382912</v>
      </c>
      <c r="I24" s="849">
        <v>1825</v>
      </c>
      <c r="J24" s="849">
        <v>161</v>
      </c>
      <c r="K24" s="849">
        <v>293986</v>
      </c>
      <c r="L24" s="849">
        <v>1</v>
      </c>
      <c r="M24" s="849">
        <v>1826</v>
      </c>
      <c r="N24" s="849">
        <v>132</v>
      </c>
      <c r="O24" s="849">
        <v>241692</v>
      </c>
      <c r="P24" s="837">
        <v>0.82212078126169275</v>
      </c>
      <c r="Q24" s="850">
        <v>1831</v>
      </c>
    </row>
    <row r="25" spans="1:17" ht="14.4" customHeight="1" x14ac:dyDescent="0.3">
      <c r="A25" s="831" t="s">
        <v>1521</v>
      </c>
      <c r="B25" s="832" t="s">
        <v>1339</v>
      </c>
      <c r="C25" s="832" t="s">
        <v>1392</v>
      </c>
      <c r="D25" s="832" t="s">
        <v>1429</v>
      </c>
      <c r="E25" s="832" t="s">
        <v>1430</v>
      </c>
      <c r="F25" s="849">
        <v>53</v>
      </c>
      <c r="G25" s="849">
        <v>22737</v>
      </c>
      <c r="H25" s="849">
        <v>0.574747219413549</v>
      </c>
      <c r="I25" s="849">
        <v>429</v>
      </c>
      <c r="J25" s="849">
        <v>92</v>
      </c>
      <c r="K25" s="849">
        <v>39560</v>
      </c>
      <c r="L25" s="849">
        <v>1</v>
      </c>
      <c r="M25" s="849">
        <v>430</v>
      </c>
      <c r="N25" s="849">
        <v>89</v>
      </c>
      <c r="O25" s="849">
        <v>38359</v>
      </c>
      <c r="P25" s="837">
        <v>0.96964105156723968</v>
      </c>
      <c r="Q25" s="850">
        <v>431</v>
      </c>
    </row>
    <row r="26" spans="1:17" ht="14.4" customHeight="1" x14ac:dyDescent="0.3">
      <c r="A26" s="831" t="s">
        <v>1521</v>
      </c>
      <c r="B26" s="832" t="s">
        <v>1339</v>
      </c>
      <c r="C26" s="832" t="s">
        <v>1392</v>
      </c>
      <c r="D26" s="832" t="s">
        <v>1522</v>
      </c>
      <c r="E26" s="832" t="s">
        <v>1523</v>
      </c>
      <c r="F26" s="849">
        <v>1</v>
      </c>
      <c r="G26" s="849">
        <v>8595</v>
      </c>
      <c r="H26" s="849"/>
      <c r="I26" s="849">
        <v>8595</v>
      </c>
      <c r="J26" s="849"/>
      <c r="K26" s="849"/>
      <c r="L26" s="849"/>
      <c r="M26" s="849"/>
      <c r="N26" s="849"/>
      <c r="O26" s="849"/>
      <c r="P26" s="837"/>
      <c r="Q26" s="850"/>
    </row>
    <row r="27" spans="1:17" ht="14.4" customHeight="1" x14ac:dyDescent="0.3">
      <c r="A27" s="831" t="s">
        <v>1521</v>
      </c>
      <c r="B27" s="832" t="s">
        <v>1339</v>
      </c>
      <c r="C27" s="832" t="s">
        <v>1392</v>
      </c>
      <c r="D27" s="832" t="s">
        <v>1492</v>
      </c>
      <c r="E27" s="832" t="s">
        <v>1493</v>
      </c>
      <c r="F27" s="849">
        <v>8</v>
      </c>
      <c r="G27" s="849">
        <v>116056</v>
      </c>
      <c r="H27" s="849">
        <v>0.19509505454142004</v>
      </c>
      <c r="I27" s="849">
        <v>14507</v>
      </c>
      <c r="J27" s="849">
        <v>41</v>
      </c>
      <c r="K27" s="849">
        <v>594869</v>
      </c>
      <c r="L27" s="849">
        <v>1</v>
      </c>
      <c r="M27" s="849">
        <v>14509</v>
      </c>
      <c r="N27" s="849">
        <v>17</v>
      </c>
      <c r="O27" s="849">
        <v>246755</v>
      </c>
      <c r="P27" s="837">
        <v>0.41480561266430088</v>
      </c>
      <c r="Q27" s="850">
        <v>14515</v>
      </c>
    </row>
    <row r="28" spans="1:17" ht="14.4" customHeight="1" x14ac:dyDescent="0.3">
      <c r="A28" s="831" t="s">
        <v>1521</v>
      </c>
      <c r="B28" s="832" t="s">
        <v>1339</v>
      </c>
      <c r="C28" s="832" t="s">
        <v>1392</v>
      </c>
      <c r="D28" s="832" t="s">
        <v>1439</v>
      </c>
      <c r="E28" s="832" t="s">
        <v>1440</v>
      </c>
      <c r="F28" s="849">
        <v>10</v>
      </c>
      <c r="G28" s="849">
        <v>6100</v>
      </c>
      <c r="H28" s="849">
        <v>0.32205268993189379</v>
      </c>
      <c r="I28" s="849">
        <v>610</v>
      </c>
      <c r="J28" s="849">
        <v>31</v>
      </c>
      <c r="K28" s="849">
        <v>18941</v>
      </c>
      <c r="L28" s="849">
        <v>1</v>
      </c>
      <c r="M28" s="849">
        <v>611</v>
      </c>
      <c r="N28" s="849">
        <v>22</v>
      </c>
      <c r="O28" s="849">
        <v>13508</v>
      </c>
      <c r="P28" s="837">
        <v>0.71316192386885591</v>
      </c>
      <c r="Q28" s="850">
        <v>614</v>
      </c>
    </row>
    <row r="29" spans="1:17" ht="14.4" customHeight="1" x14ac:dyDescent="0.3">
      <c r="A29" s="831" t="s">
        <v>1521</v>
      </c>
      <c r="B29" s="832" t="s">
        <v>1339</v>
      </c>
      <c r="C29" s="832" t="s">
        <v>1392</v>
      </c>
      <c r="D29" s="832" t="s">
        <v>1441</v>
      </c>
      <c r="E29" s="832" t="s">
        <v>1442</v>
      </c>
      <c r="F29" s="849"/>
      <c r="G29" s="849"/>
      <c r="H29" s="849"/>
      <c r="I29" s="849"/>
      <c r="J29" s="849">
        <v>1</v>
      </c>
      <c r="K29" s="849">
        <v>438</v>
      </c>
      <c r="L29" s="849">
        <v>1</v>
      </c>
      <c r="M29" s="849">
        <v>438</v>
      </c>
      <c r="N29" s="849"/>
      <c r="O29" s="849"/>
      <c r="P29" s="837"/>
      <c r="Q29" s="850"/>
    </row>
    <row r="30" spans="1:17" ht="14.4" customHeight="1" x14ac:dyDescent="0.3">
      <c r="A30" s="831" t="s">
        <v>1521</v>
      </c>
      <c r="B30" s="832" t="s">
        <v>1339</v>
      </c>
      <c r="C30" s="832" t="s">
        <v>1392</v>
      </c>
      <c r="D30" s="832" t="s">
        <v>1443</v>
      </c>
      <c r="E30" s="832" t="s">
        <v>1444</v>
      </c>
      <c r="F30" s="849">
        <v>1</v>
      </c>
      <c r="G30" s="849">
        <v>1342</v>
      </c>
      <c r="H30" s="849">
        <v>6.6617026557458422E-2</v>
      </c>
      <c r="I30" s="849">
        <v>1342</v>
      </c>
      <c r="J30" s="849">
        <v>15</v>
      </c>
      <c r="K30" s="849">
        <v>20145</v>
      </c>
      <c r="L30" s="849">
        <v>1</v>
      </c>
      <c r="M30" s="849">
        <v>1343</v>
      </c>
      <c r="N30" s="849"/>
      <c r="O30" s="849"/>
      <c r="P30" s="837"/>
      <c r="Q30" s="850"/>
    </row>
    <row r="31" spans="1:17" ht="14.4" customHeight="1" x14ac:dyDescent="0.3">
      <c r="A31" s="831" t="s">
        <v>1521</v>
      </c>
      <c r="B31" s="832" t="s">
        <v>1339</v>
      </c>
      <c r="C31" s="832" t="s">
        <v>1392</v>
      </c>
      <c r="D31" s="832" t="s">
        <v>1445</v>
      </c>
      <c r="E31" s="832" t="s">
        <v>1446</v>
      </c>
      <c r="F31" s="849">
        <v>42</v>
      </c>
      <c r="G31" s="849">
        <v>21378</v>
      </c>
      <c r="H31" s="849">
        <v>1.6767058823529413</v>
      </c>
      <c r="I31" s="849">
        <v>509</v>
      </c>
      <c r="J31" s="849">
        <v>25</v>
      </c>
      <c r="K31" s="849">
        <v>12750</v>
      </c>
      <c r="L31" s="849">
        <v>1</v>
      </c>
      <c r="M31" s="849">
        <v>510</v>
      </c>
      <c r="N31" s="849">
        <v>31</v>
      </c>
      <c r="O31" s="849">
        <v>15872</v>
      </c>
      <c r="P31" s="837">
        <v>1.2448627450980392</v>
      </c>
      <c r="Q31" s="850">
        <v>512</v>
      </c>
    </row>
    <row r="32" spans="1:17" ht="14.4" customHeight="1" x14ac:dyDescent="0.3">
      <c r="A32" s="831" t="s">
        <v>1524</v>
      </c>
      <c r="B32" s="832" t="s">
        <v>1339</v>
      </c>
      <c r="C32" s="832" t="s">
        <v>1473</v>
      </c>
      <c r="D32" s="832" t="s">
        <v>1478</v>
      </c>
      <c r="E32" s="832" t="s">
        <v>1477</v>
      </c>
      <c r="F32" s="849">
        <v>2.0499999999999998</v>
      </c>
      <c r="G32" s="849">
        <v>3729.0299999999997</v>
      </c>
      <c r="H32" s="849">
        <v>5.8571765149373292</v>
      </c>
      <c r="I32" s="849">
        <v>1819.0390243902439</v>
      </c>
      <c r="J32" s="849">
        <v>0.35</v>
      </c>
      <c r="K32" s="849">
        <v>636.66</v>
      </c>
      <c r="L32" s="849">
        <v>1</v>
      </c>
      <c r="M32" s="849">
        <v>1819.0285714285715</v>
      </c>
      <c r="N32" s="849"/>
      <c r="O32" s="849"/>
      <c r="P32" s="837"/>
      <c r="Q32" s="850"/>
    </row>
    <row r="33" spans="1:17" ht="14.4" customHeight="1" x14ac:dyDescent="0.3">
      <c r="A33" s="831" t="s">
        <v>1524</v>
      </c>
      <c r="B33" s="832" t="s">
        <v>1339</v>
      </c>
      <c r="C33" s="832" t="s">
        <v>1473</v>
      </c>
      <c r="D33" s="832" t="s">
        <v>1479</v>
      </c>
      <c r="E33" s="832" t="s">
        <v>1480</v>
      </c>
      <c r="F33" s="849">
        <v>0.13</v>
      </c>
      <c r="G33" s="849">
        <v>112.97</v>
      </c>
      <c r="H33" s="849"/>
      <c r="I33" s="849">
        <v>869</v>
      </c>
      <c r="J33" s="849"/>
      <c r="K33" s="849"/>
      <c r="L33" s="849"/>
      <c r="M33" s="849"/>
      <c r="N33" s="849"/>
      <c r="O33" s="849"/>
      <c r="P33" s="837"/>
      <c r="Q33" s="850"/>
    </row>
    <row r="34" spans="1:17" ht="14.4" customHeight="1" x14ac:dyDescent="0.3">
      <c r="A34" s="831" t="s">
        <v>1524</v>
      </c>
      <c r="B34" s="832" t="s">
        <v>1339</v>
      </c>
      <c r="C34" s="832" t="s">
        <v>1473</v>
      </c>
      <c r="D34" s="832" t="s">
        <v>1481</v>
      </c>
      <c r="E34" s="832" t="s">
        <v>1477</v>
      </c>
      <c r="F34" s="849"/>
      <c r="G34" s="849"/>
      <c r="H34" s="849"/>
      <c r="I34" s="849"/>
      <c r="J34" s="849"/>
      <c r="K34" s="849"/>
      <c r="L34" s="849"/>
      <c r="M34" s="849"/>
      <c r="N34" s="849">
        <v>4.45</v>
      </c>
      <c r="O34" s="849">
        <v>2917.0600000000004</v>
      </c>
      <c r="P34" s="837"/>
      <c r="Q34" s="850">
        <v>655.51910112359553</v>
      </c>
    </row>
    <row r="35" spans="1:17" ht="14.4" customHeight="1" x14ac:dyDescent="0.3">
      <c r="A35" s="831" t="s">
        <v>1524</v>
      </c>
      <c r="B35" s="832" t="s">
        <v>1339</v>
      </c>
      <c r="C35" s="832" t="s">
        <v>1340</v>
      </c>
      <c r="D35" s="832" t="s">
        <v>1345</v>
      </c>
      <c r="E35" s="832" t="s">
        <v>1346</v>
      </c>
      <c r="F35" s="849">
        <v>1890</v>
      </c>
      <c r="G35" s="849">
        <v>13532.399999999998</v>
      </c>
      <c r="H35" s="849">
        <v>1.4937413073713486</v>
      </c>
      <c r="I35" s="849">
        <v>7.1599999999999993</v>
      </c>
      <c r="J35" s="849">
        <v>1260</v>
      </c>
      <c r="K35" s="849">
        <v>9059.4000000000015</v>
      </c>
      <c r="L35" s="849">
        <v>1</v>
      </c>
      <c r="M35" s="849">
        <v>7.1900000000000013</v>
      </c>
      <c r="N35" s="849">
        <v>2329</v>
      </c>
      <c r="O35" s="849">
        <v>17118.150000000001</v>
      </c>
      <c r="P35" s="837">
        <v>1.889545665275846</v>
      </c>
      <c r="Q35" s="850">
        <v>7.3500000000000005</v>
      </c>
    </row>
    <row r="36" spans="1:17" ht="14.4" customHeight="1" x14ac:dyDescent="0.3">
      <c r="A36" s="831" t="s">
        <v>1524</v>
      </c>
      <c r="B36" s="832" t="s">
        <v>1339</v>
      </c>
      <c r="C36" s="832" t="s">
        <v>1340</v>
      </c>
      <c r="D36" s="832" t="s">
        <v>1349</v>
      </c>
      <c r="E36" s="832" t="s">
        <v>1350</v>
      </c>
      <c r="F36" s="849">
        <v>374</v>
      </c>
      <c r="G36" s="849">
        <v>1978.46</v>
      </c>
      <c r="H36" s="849">
        <v>1.0339644729209239</v>
      </c>
      <c r="I36" s="849">
        <v>5.29</v>
      </c>
      <c r="J36" s="849">
        <v>359</v>
      </c>
      <c r="K36" s="849">
        <v>1913.47</v>
      </c>
      <c r="L36" s="849">
        <v>1</v>
      </c>
      <c r="M36" s="849">
        <v>5.33</v>
      </c>
      <c r="N36" s="849"/>
      <c r="O36" s="849"/>
      <c r="P36" s="837"/>
      <c r="Q36" s="850"/>
    </row>
    <row r="37" spans="1:17" ht="14.4" customHeight="1" x14ac:dyDescent="0.3">
      <c r="A37" s="831" t="s">
        <v>1524</v>
      </c>
      <c r="B37" s="832" t="s">
        <v>1339</v>
      </c>
      <c r="C37" s="832" t="s">
        <v>1340</v>
      </c>
      <c r="D37" s="832" t="s">
        <v>1357</v>
      </c>
      <c r="E37" s="832" t="s">
        <v>1358</v>
      </c>
      <c r="F37" s="849">
        <v>700</v>
      </c>
      <c r="G37" s="849">
        <v>18340</v>
      </c>
      <c r="H37" s="849"/>
      <c r="I37" s="849">
        <v>26.2</v>
      </c>
      <c r="J37" s="849"/>
      <c r="K37" s="849"/>
      <c r="L37" s="849"/>
      <c r="M37" s="849"/>
      <c r="N37" s="849"/>
      <c r="O37" s="849"/>
      <c r="P37" s="837"/>
      <c r="Q37" s="850"/>
    </row>
    <row r="38" spans="1:17" ht="14.4" customHeight="1" x14ac:dyDescent="0.3">
      <c r="A38" s="831" t="s">
        <v>1524</v>
      </c>
      <c r="B38" s="832" t="s">
        <v>1339</v>
      </c>
      <c r="C38" s="832" t="s">
        <v>1340</v>
      </c>
      <c r="D38" s="832" t="s">
        <v>1361</v>
      </c>
      <c r="E38" s="832" t="s">
        <v>1362</v>
      </c>
      <c r="F38" s="849"/>
      <c r="G38" s="849"/>
      <c r="H38" s="849"/>
      <c r="I38" s="849"/>
      <c r="J38" s="849">
        <v>440</v>
      </c>
      <c r="K38" s="849">
        <v>9196</v>
      </c>
      <c r="L38" s="849">
        <v>1</v>
      </c>
      <c r="M38" s="849">
        <v>20.9</v>
      </c>
      <c r="N38" s="849"/>
      <c r="O38" s="849"/>
      <c r="P38" s="837"/>
      <c r="Q38" s="850"/>
    </row>
    <row r="39" spans="1:17" ht="14.4" customHeight="1" x14ac:dyDescent="0.3">
      <c r="A39" s="831" t="s">
        <v>1524</v>
      </c>
      <c r="B39" s="832" t="s">
        <v>1339</v>
      </c>
      <c r="C39" s="832" t="s">
        <v>1340</v>
      </c>
      <c r="D39" s="832" t="s">
        <v>1365</v>
      </c>
      <c r="E39" s="832" t="s">
        <v>1366</v>
      </c>
      <c r="F39" s="849">
        <v>6</v>
      </c>
      <c r="G39" s="849">
        <v>11919.9</v>
      </c>
      <c r="H39" s="849">
        <v>0.97966359122043101</v>
      </c>
      <c r="I39" s="849">
        <v>1986.6499999999999</v>
      </c>
      <c r="J39" s="849">
        <v>6</v>
      </c>
      <c r="K39" s="849">
        <v>12167.34</v>
      </c>
      <c r="L39" s="849">
        <v>1</v>
      </c>
      <c r="M39" s="849">
        <v>2027.89</v>
      </c>
      <c r="N39" s="849">
        <v>8</v>
      </c>
      <c r="O39" s="849">
        <v>14542.32</v>
      </c>
      <c r="P39" s="837">
        <v>1.1951930331526857</v>
      </c>
      <c r="Q39" s="850">
        <v>1817.79</v>
      </c>
    </row>
    <row r="40" spans="1:17" ht="14.4" customHeight="1" x14ac:dyDescent="0.3">
      <c r="A40" s="831" t="s">
        <v>1524</v>
      </c>
      <c r="B40" s="832" t="s">
        <v>1339</v>
      </c>
      <c r="C40" s="832" t="s">
        <v>1340</v>
      </c>
      <c r="D40" s="832" t="s">
        <v>1369</v>
      </c>
      <c r="E40" s="832" t="s">
        <v>1370</v>
      </c>
      <c r="F40" s="849"/>
      <c r="G40" s="849"/>
      <c r="H40" s="849"/>
      <c r="I40" s="849"/>
      <c r="J40" s="849"/>
      <c r="K40" s="849"/>
      <c r="L40" s="849"/>
      <c r="M40" s="849"/>
      <c r="N40" s="849">
        <v>570</v>
      </c>
      <c r="O40" s="849">
        <v>2200.1999999999998</v>
      </c>
      <c r="P40" s="837"/>
      <c r="Q40" s="850">
        <v>3.86</v>
      </c>
    </row>
    <row r="41" spans="1:17" ht="14.4" customHeight="1" x14ac:dyDescent="0.3">
      <c r="A41" s="831" t="s">
        <v>1524</v>
      </c>
      <c r="B41" s="832" t="s">
        <v>1339</v>
      </c>
      <c r="C41" s="832" t="s">
        <v>1340</v>
      </c>
      <c r="D41" s="832" t="s">
        <v>1483</v>
      </c>
      <c r="E41" s="832" t="s">
        <v>1484</v>
      </c>
      <c r="F41" s="849">
        <v>1439</v>
      </c>
      <c r="G41" s="849">
        <v>48530.04</v>
      </c>
      <c r="H41" s="849">
        <v>13.390774087093767</v>
      </c>
      <c r="I41" s="849">
        <v>33.724836692147328</v>
      </c>
      <c r="J41" s="849">
        <v>106</v>
      </c>
      <c r="K41" s="849">
        <v>3624.14</v>
      </c>
      <c r="L41" s="849">
        <v>1</v>
      </c>
      <c r="M41" s="849">
        <v>34.19</v>
      </c>
      <c r="N41" s="849">
        <v>2619</v>
      </c>
      <c r="O41" s="849">
        <v>88993.62</v>
      </c>
      <c r="P41" s="837">
        <v>24.555789787370244</v>
      </c>
      <c r="Q41" s="850">
        <v>33.979999999999997</v>
      </c>
    </row>
    <row r="42" spans="1:17" ht="14.4" customHeight="1" x14ac:dyDescent="0.3">
      <c r="A42" s="831" t="s">
        <v>1524</v>
      </c>
      <c r="B42" s="832" t="s">
        <v>1339</v>
      </c>
      <c r="C42" s="832" t="s">
        <v>1392</v>
      </c>
      <c r="D42" s="832" t="s">
        <v>1421</v>
      </c>
      <c r="E42" s="832" t="s">
        <v>1422</v>
      </c>
      <c r="F42" s="849">
        <v>6</v>
      </c>
      <c r="G42" s="849">
        <v>4092</v>
      </c>
      <c r="H42" s="849">
        <v>1</v>
      </c>
      <c r="I42" s="849">
        <v>682</v>
      </c>
      <c r="J42" s="849">
        <v>6</v>
      </c>
      <c r="K42" s="849">
        <v>4092</v>
      </c>
      <c r="L42" s="849">
        <v>1</v>
      </c>
      <c r="M42" s="849">
        <v>682</v>
      </c>
      <c r="N42" s="849">
        <v>8</v>
      </c>
      <c r="O42" s="849">
        <v>5480</v>
      </c>
      <c r="P42" s="837">
        <v>1.3391984359726294</v>
      </c>
      <c r="Q42" s="850">
        <v>685</v>
      </c>
    </row>
    <row r="43" spans="1:17" ht="14.4" customHeight="1" x14ac:dyDescent="0.3">
      <c r="A43" s="831" t="s">
        <v>1524</v>
      </c>
      <c r="B43" s="832" t="s">
        <v>1339</v>
      </c>
      <c r="C43" s="832" t="s">
        <v>1392</v>
      </c>
      <c r="D43" s="832" t="s">
        <v>1425</v>
      </c>
      <c r="E43" s="832" t="s">
        <v>1426</v>
      </c>
      <c r="F43" s="849">
        <v>1</v>
      </c>
      <c r="G43" s="849">
        <v>2638</v>
      </c>
      <c r="H43" s="849"/>
      <c r="I43" s="849">
        <v>2638</v>
      </c>
      <c r="J43" s="849"/>
      <c r="K43" s="849"/>
      <c r="L43" s="849"/>
      <c r="M43" s="849"/>
      <c r="N43" s="849"/>
      <c r="O43" s="849"/>
      <c r="P43" s="837"/>
      <c r="Q43" s="850"/>
    </row>
    <row r="44" spans="1:17" ht="14.4" customHeight="1" x14ac:dyDescent="0.3">
      <c r="A44" s="831" t="s">
        <v>1524</v>
      </c>
      <c r="B44" s="832" t="s">
        <v>1339</v>
      </c>
      <c r="C44" s="832" t="s">
        <v>1392</v>
      </c>
      <c r="D44" s="832" t="s">
        <v>1427</v>
      </c>
      <c r="E44" s="832" t="s">
        <v>1428</v>
      </c>
      <c r="F44" s="849">
        <v>13</v>
      </c>
      <c r="G44" s="849">
        <v>23725</v>
      </c>
      <c r="H44" s="849">
        <v>1.2992880613362541</v>
      </c>
      <c r="I44" s="849">
        <v>1825</v>
      </c>
      <c r="J44" s="849">
        <v>10</v>
      </c>
      <c r="K44" s="849">
        <v>18260</v>
      </c>
      <c r="L44" s="849">
        <v>1</v>
      </c>
      <c r="M44" s="849">
        <v>1826</v>
      </c>
      <c r="N44" s="849">
        <v>19</v>
      </c>
      <c r="O44" s="849">
        <v>34789</v>
      </c>
      <c r="P44" s="837">
        <v>1.9052026286966046</v>
      </c>
      <c r="Q44" s="850">
        <v>1831</v>
      </c>
    </row>
    <row r="45" spans="1:17" ht="14.4" customHeight="1" x14ac:dyDescent="0.3">
      <c r="A45" s="831" t="s">
        <v>1524</v>
      </c>
      <c r="B45" s="832" t="s">
        <v>1339</v>
      </c>
      <c r="C45" s="832" t="s">
        <v>1392</v>
      </c>
      <c r="D45" s="832" t="s">
        <v>1429</v>
      </c>
      <c r="E45" s="832" t="s">
        <v>1430</v>
      </c>
      <c r="F45" s="849">
        <v>2</v>
      </c>
      <c r="G45" s="849">
        <v>858</v>
      </c>
      <c r="H45" s="849">
        <v>0.99767441860465111</v>
      </c>
      <c r="I45" s="849">
        <v>429</v>
      </c>
      <c r="J45" s="849">
        <v>2</v>
      </c>
      <c r="K45" s="849">
        <v>860</v>
      </c>
      <c r="L45" s="849">
        <v>1</v>
      </c>
      <c r="M45" s="849">
        <v>430</v>
      </c>
      <c r="N45" s="849"/>
      <c r="O45" s="849"/>
      <c r="P45" s="837"/>
      <c r="Q45" s="850"/>
    </row>
    <row r="46" spans="1:17" ht="14.4" customHeight="1" x14ac:dyDescent="0.3">
      <c r="A46" s="831" t="s">
        <v>1524</v>
      </c>
      <c r="B46" s="832" t="s">
        <v>1339</v>
      </c>
      <c r="C46" s="832" t="s">
        <v>1392</v>
      </c>
      <c r="D46" s="832" t="s">
        <v>1492</v>
      </c>
      <c r="E46" s="832" t="s">
        <v>1493</v>
      </c>
      <c r="F46" s="849">
        <v>7</v>
      </c>
      <c r="G46" s="849">
        <v>101549</v>
      </c>
      <c r="H46" s="849">
        <v>6.9990350816734441</v>
      </c>
      <c r="I46" s="849">
        <v>14507</v>
      </c>
      <c r="J46" s="849">
        <v>1</v>
      </c>
      <c r="K46" s="849">
        <v>14509</v>
      </c>
      <c r="L46" s="849">
        <v>1</v>
      </c>
      <c r="M46" s="849">
        <v>14509</v>
      </c>
      <c r="N46" s="849">
        <v>10</v>
      </c>
      <c r="O46" s="849">
        <v>145150</v>
      </c>
      <c r="P46" s="837">
        <v>10.004135364256669</v>
      </c>
      <c r="Q46" s="850">
        <v>14515</v>
      </c>
    </row>
    <row r="47" spans="1:17" ht="14.4" customHeight="1" x14ac:dyDescent="0.3">
      <c r="A47" s="831" t="s">
        <v>1524</v>
      </c>
      <c r="B47" s="832" t="s">
        <v>1339</v>
      </c>
      <c r="C47" s="832" t="s">
        <v>1392</v>
      </c>
      <c r="D47" s="832" t="s">
        <v>1443</v>
      </c>
      <c r="E47" s="832" t="s">
        <v>1444</v>
      </c>
      <c r="F47" s="849"/>
      <c r="G47" s="849"/>
      <c r="H47" s="849"/>
      <c r="I47" s="849"/>
      <c r="J47" s="849"/>
      <c r="K47" s="849"/>
      <c r="L47" s="849"/>
      <c r="M47" s="849"/>
      <c r="N47" s="849">
        <v>1</v>
      </c>
      <c r="O47" s="849">
        <v>1347</v>
      </c>
      <c r="P47" s="837"/>
      <c r="Q47" s="850">
        <v>1347</v>
      </c>
    </row>
    <row r="48" spans="1:17" ht="14.4" customHeight="1" x14ac:dyDescent="0.3">
      <c r="A48" s="831" t="s">
        <v>1524</v>
      </c>
      <c r="B48" s="832" t="s">
        <v>1339</v>
      </c>
      <c r="C48" s="832" t="s">
        <v>1392</v>
      </c>
      <c r="D48" s="832" t="s">
        <v>1445</v>
      </c>
      <c r="E48" s="832" t="s">
        <v>1446</v>
      </c>
      <c r="F48" s="849">
        <v>10</v>
      </c>
      <c r="G48" s="849">
        <v>5090</v>
      </c>
      <c r="H48" s="849">
        <v>1.4257703081232493</v>
      </c>
      <c r="I48" s="849">
        <v>509</v>
      </c>
      <c r="J48" s="849">
        <v>7</v>
      </c>
      <c r="K48" s="849">
        <v>3570</v>
      </c>
      <c r="L48" s="849">
        <v>1</v>
      </c>
      <c r="M48" s="849">
        <v>510</v>
      </c>
      <c r="N48" s="849">
        <v>14</v>
      </c>
      <c r="O48" s="849">
        <v>7168</v>
      </c>
      <c r="P48" s="837">
        <v>2.0078431372549019</v>
      </c>
      <c r="Q48" s="850">
        <v>512</v>
      </c>
    </row>
    <row r="49" spans="1:17" ht="14.4" customHeight="1" x14ac:dyDescent="0.3">
      <c r="A49" s="831" t="s">
        <v>1524</v>
      </c>
      <c r="B49" s="832" t="s">
        <v>1339</v>
      </c>
      <c r="C49" s="832" t="s">
        <v>1392</v>
      </c>
      <c r="D49" s="832" t="s">
        <v>1447</v>
      </c>
      <c r="E49" s="832" t="s">
        <v>1448</v>
      </c>
      <c r="F49" s="849"/>
      <c r="G49" s="849"/>
      <c r="H49" s="849"/>
      <c r="I49" s="849"/>
      <c r="J49" s="849">
        <v>1</v>
      </c>
      <c r="K49" s="849">
        <v>2333</v>
      </c>
      <c r="L49" s="849">
        <v>1</v>
      </c>
      <c r="M49" s="849">
        <v>2333</v>
      </c>
      <c r="N49" s="849"/>
      <c r="O49" s="849"/>
      <c r="P49" s="837"/>
      <c r="Q49" s="850"/>
    </row>
    <row r="50" spans="1:17" ht="14.4" customHeight="1" x14ac:dyDescent="0.3">
      <c r="A50" s="831" t="s">
        <v>1524</v>
      </c>
      <c r="B50" s="832" t="s">
        <v>1339</v>
      </c>
      <c r="C50" s="832" t="s">
        <v>1392</v>
      </c>
      <c r="D50" s="832" t="s">
        <v>1465</v>
      </c>
      <c r="E50" s="832" t="s">
        <v>1466</v>
      </c>
      <c r="F50" s="849">
        <v>1</v>
      </c>
      <c r="G50" s="849">
        <v>719</v>
      </c>
      <c r="H50" s="849">
        <v>1</v>
      </c>
      <c r="I50" s="849">
        <v>719</v>
      </c>
      <c r="J50" s="849">
        <v>1</v>
      </c>
      <c r="K50" s="849">
        <v>719</v>
      </c>
      <c r="L50" s="849">
        <v>1</v>
      </c>
      <c r="M50" s="849">
        <v>719</v>
      </c>
      <c r="N50" s="849"/>
      <c r="O50" s="849"/>
      <c r="P50" s="837"/>
      <c r="Q50" s="850"/>
    </row>
    <row r="51" spans="1:17" ht="14.4" customHeight="1" x14ac:dyDescent="0.3">
      <c r="A51" s="831" t="s">
        <v>1525</v>
      </c>
      <c r="B51" s="832" t="s">
        <v>1339</v>
      </c>
      <c r="C51" s="832" t="s">
        <v>1473</v>
      </c>
      <c r="D51" s="832" t="s">
        <v>1474</v>
      </c>
      <c r="E51" s="832" t="s">
        <v>1475</v>
      </c>
      <c r="F51" s="849">
        <v>0.45</v>
      </c>
      <c r="G51" s="849">
        <v>904.34</v>
      </c>
      <c r="H51" s="849"/>
      <c r="I51" s="849">
        <v>2009.6444444444444</v>
      </c>
      <c r="J51" s="849"/>
      <c r="K51" s="849"/>
      <c r="L51" s="849"/>
      <c r="M51" s="849"/>
      <c r="N51" s="849"/>
      <c r="O51" s="849"/>
      <c r="P51" s="837"/>
      <c r="Q51" s="850"/>
    </row>
    <row r="52" spans="1:17" ht="14.4" customHeight="1" x14ac:dyDescent="0.3">
      <c r="A52" s="831" t="s">
        <v>1525</v>
      </c>
      <c r="B52" s="832" t="s">
        <v>1339</v>
      </c>
      <c r="C52" s="832" t="s">
        <v>1473</v>
      </c>
      <c r="D52" s="832" t="s">
        <v>1478</v>
      </c>
      <c r="E52" s="832" t="s">
        <v>1477</v>
      </c>
      <c r="F52" s="849">
        <v>1.9000000000000004</v>
      </c>
      <c r="G52" s="849">
        <v>3456.19</v>
      </c>
      <c r="H52" s="849">
        <v>0.24203892578721353</v>
      </c>
      <c r="I52" s="849">
        <v>1819.0473684210524</v>
      </c>
      <c r="J52" s="849">
        <v>7.8500000000000014</v>
      </c>
      <c r="K52" s="849">
        <v>14279.480000000001</v>
      </c>
      <c r="L52" s="849">
        <v>1</v>
      </c>
      <c r="M52" s="849">
        <v>1819.0420382165603</v>
      </c>
      <c r="N52" s="849"/>
      <c r="O52" s="849"/>
      <c r="P52" s="837"/>
      <c r="Q52" s="850"/>
    </row>
    <row r="53" spans="1:17" ht="14.4" customHeight="1" x14ac:dyDescent="0.3">
      <c r="A53" s="831" t="s">
        <v>1525</v>
      </c>
      <c r="B53" s="832" t="s">
        <v>1339</v>
      </c>
      <c r="C53" s="832" t="s">
        <v>1473</v>
      </c>
      <c r="D53" s="832" t="s">
        <v>1479</v>
      </c>
      <c r="E53" s="832" t="s">
        <v>1480</v>
      </c>
      <c r="F53" s="849">
        <v>0.05</v>
      </c>
      <c r="G53" s="849">
        <v>45.19</v>
      </c>
      <c r="H53" s="849"/>
      <c r="I53" s="849">
        <v>903.8</v>
      </c>
      <c r="J53" s="849"/>
      <c r="K53" s="849"/>
      <c r="L53" s="849"/>
      <c r="M53" s="849"/>
      <c r="N53" s="849"/>
      <c r="O53" s="849"/>
      <c r="P53" s="837"/>
      <c r="Q53" s="850"/>
    </row>
    <row r="54" spans="1:17" ht="14.4" customHeight="1" x14ac:dyDescent="0.3">
      <c r="A54" s="831" t="s">
        <v>1525</v>
      </c>
      <c r="B54" s="832" t="s">
        <v>1339</v>
      </c>
      <c r="C54" s="832" t="s">
        <v>1473</v>
      </c>
      <c r="D54" s="832" t="s">
        <v>1481</v>
      </c>
      <c r="E54" s="832" t="s">
        <v>1477</v>
      </c>
      <c r="F54" s="849"/>
      <c r="G54" s="849"/>
      <c r="H54" s="849"/>
      <c r="I54" s="849"/>
      <c r="J54" s="849"/>
      <c r="K54" s="849"/>
      <c r="L54" s="849"/>
      <c r="M54" s="849"/>
      <c r="N54" s="849">
        <v>8.5499999999999989</v>
      </c>
      <c r="O54" s="849">
        <v>5604.71</v>
      </c>
      <c r="P54" s="837"/>
      <c r="Q54" s="850">
        <v>655.52163742690072</v>
      </c>
    </row>
    <row r="55" spans="1:17" ht="14.4" customHeight="1" x14ac:dyDescent="0.3">
      <c r="A55" s="831" t="s">
        <v>1525</v>
      </c>
      <c r="B55" s="832" t="s">
        <v>1339</v>
      </c>
      <c r="C55" s="832" t="s">
        <v>1473</v>
      </c>
      <c r="D55" s="832" t="s">
        <v>1482</v>
      </c>
      <c r="E55" s="832" t="s">
        <v>1477</v>
      </c>
      <c r="F55" s="849"/>
      <c r="G55" s="849"/>
      <c r="H55" s="849"/>
      <c r="I55" s="849"/>
      <c r="J55" s="849"/>
      <c r="K55" s="849"/>
      <c r="L55" s="849"/>
      <c r="M55" s="849"/>
      <c r="N55" s="849">
        <v>0.06</v>
      </c>
      <c r="O55" s="849">
        <v>196.56</v>
      </c>
      <c r="P55" s="837"/>
      <c r="Q55" s="850">
        <v>3276</v>
      </c>
    </row>
    <row r="56" spans="1:17" ht="14.4" customHeight="1" x14ac:dyDescent="0.3">
      <c r="A56" s="831" t="s">
        <v>1525</v>
      </c>
      <c r="B56" s="832" t="s">
        <v>1339</v>
      </c>
      <c r="C56" s="832" t="s">
        <v>1340</v>
      </c>
      <c r="D56" s="832" t="s">
        <v>1343</v>
      </c>
      <c r="E56" s="832" t="s">
        <v>1344</v>
      </c>
      <c r="F56" s="849">
        <v>300</v>
      </c>
      <c r="G56" s="849">
        <v>777</v>
      </c>
      <c r="H56" s="849"/>
      <c r="I56" s="849">
        <v>2.59</v>
      </c>
      <c r="J56" s="849"/>
      <c r="K56" s="849"/>
      <c r="L56" s="849"/>
      <c r="M56" s="849"/>
      <c r="N56" s="849">
        <v>751</v>
      </c>
      <c r="O56" s="849">
        <v>1997.66</v>
      </c>
      <c r="P56" s="837"/>
      <c r="Q56" s="850">
        <v>2.66</v>
      </c>
    </row>
    <row r="57" spans="1:17" ht="14.4" customHeight="1" x14ac:dyDescent="0.3">
      <c r="A57" s="831" t="s">
        <v>1525</v>
      </c>
      <c r="B57" s="832" t="s">
        <v>1339</v>
      </c>
      <c r="C57" s="832" t="s">
        <v>1340</v>
      </c>
      <c r="D57" s="832" t="s">
        <v>1345</v>
      </c>
      <c r="E57" s="832" t="s">
        <v>1346</v>
      </c>
      <c r="F57" s="849">
        <v>4360</v>
      </c>
      <c r="G57" s="849">
        <v>29188.999999999996</v>
      </c>
      <c r="H57" s="849">
        <v>0.44489492636271832</v>
      </c>
      <c r="I57" s="849">
        <v>6.6947247706422006</v>
      </c>
      <c r="J57" s="849">
        <v>9125</v>
      </c>
      <c r="K57" s="849">
        <v>65608.75</v>
      </c>
      <c r="L57" s="849">
        <v>1</v>
      </c>
      <c r="M57" s="849">
        <v>7.19</v>
      </c>
      <c r="N57" s="849">
        <v>3003</v>
      </c>
      <c r="O57" s="849">
        <v>22072.049999999996</v>
      </c>
      <c r="P57" s="837">
        <v>0.33641930382761437</v>
      </c>
      <c r="Q57" s="850">
        <v>7.3499999999999988</v>
      </c>
    </row>
    <row r="58" spans="1:17" ht="14.4" customHeight="1" x14ac:dyDescent="0.3">
      <c r="A58" s="831" t="s">
        <v>1525</v>
      </c>
      <c r="B58" s="832" t="s">
        <v>1339</v>
      </c>
      <c r="C58" s="832" t="s">
        <v>1340</v>
      </c>
      <c r="D58" s="832" t="s">
        <v>1349</v>
      </c>
      <c r="E58" s="832" t="s">
        <v>1350</v>
      </c>
      <c r="F58" s="849">
        <v>6933</v>
      </c>
      <c r="G58" s="849">
        <v>36675.570000000007</v>
      </c>
      <c r="H58" s="849">
        <v>4.2553926909327613</v>
      </c>
      <c r="I58" s="849">
        <v>5.2900000000000009</v>
      </c>
      <c r="J58" s="849">
        <v>1617</v>
      </c>
      <c r="K58" s="849">
        <v>8618.61</v>
      </c>
      <c r="L58" s="849">
        <v>1</v>
      </c>
      <c r="M58" s="849">
        <v>5.33</v>
      </c>
      <c r="N58" s="849">
        <v>3823</v>
      </c>
      <c r="O58" s="849">
        <v>20529.510000000002</v>
      </c>
      <c r="P58" s="837">
        <v>2.3819977931476188</v>
      </c>
      <c r="Q58" s="850">
        <v>5.37</v>
      </c>
    </row>
    <row r="59" spans="1:17" ht="14.4" customHeight="1" x14ac:dyDescent="0.3">
      <c r="A59" s="831" t="s">
        <v>1525</v>
      </c>
      <c r="B59" s="832" t="s">
        <v>1339</v>
      </c>
      <c r="C59" s="832" t="s">
        <v>1340</v>
      </c>
      <c r="D59" s="832" t="s">
        <v>1353</v>
      </c>
      <c r="E59" s="832" t="s">
        <v>1354</v>
      </c>
      <c r="F59" s="849">
        <v>480</v>
      </c>
      <c r="G59" s="849">
        <v>4406.3999999999996</v>
      </c>
      <c r="H59" s="849">
        <v>2.0689655172413794</v>
      </c>
      <c r="I59" s="849">
        <v>9.18</v>
      </c>
      <c r="J59" s="849">
        <v>232</v>
      </c>
      <c r="K59" s="849">
        <v>2129.7599999999998</v>
      </c>
      <c r="L59" s="849">
        <v>1</v>
      </c>
      <c r="M59" s="849">
        <v>9.18</v>
      </c>
      <c r="N59" s="849">
        <v>42</v>
      </c>
      <c r="O59" s="849">
        <v>394.8</v>
      </c>
      <c r="P59" s="837">
        <v>0.18537299977462252</v>
      </c>
      <c r="Q59" s="850">
        <v>9.4</v>
      </c>
    </row>
    <row r="60" spans="1:17" ht="14.4" customHeight="1" x14ac:dyDescent="0.3">
      <c r="A60" s="831" t="s">
        <v>1525</v>
      </c>
      <c r="B60" s="832" t="s">
        <v>1339</v>
      </c>
      <c r="C60" s="832" t="s">
        <v>1340</v>
      </c>
      <c r="D60" s="832" t="s">
        <v>1355</v>
      </c>
      <c r="E60" s="832" t="s">
        <v>1356</v>
      </c>
      <c r="F60" s="849"/>
      <c r="G60" s="849"/>
      <c r="H60" s="849"/>
      <c r="I60" s="849"/>
      <c r="J60" s="849">
        <v>290</v>
      </c>
      <c r="K60" s="849">
        <v>2931.8999999999996</v>
      </c>
      <c r="L60" s="849">
        <v>1</v>
      </c>
      <c r="M60" s="849">
        <v>10.11</v>
      </c>
      <c r="N60" s="849"/>
      <c r="O60" s="849"/>
      <c r="P60" s="837"/>
      <c r="Q60" s="850"/>
    </row>
    <row r="61" spans="1:17" ht="14.4" customHeight="1" x14ac:dyDescent="0.3">
      <c r="A61" s="831" t="s">
        <v>1525</v>
      </c>
      <c r="B61" s="832" t="s">
        <v>1339</v>
      </c>
      <c r="C61" s="832" t="s">
        <v>1340</v>
      </c>
      <c r="D61" s="832" t="s">
        <v>1361</v>
      </c>
      <c r="E61" s="832" t="s">
        <v>1362</v>
      </c>
      <c r="F61" s="849">
        <v>930</v>
      </c>
      <c r="G61" s="849">
        <v>18999.900000000001</v>
      </c>
      <c r="H61" s="849"/>
      <c r="I61" s="849">
        <v>20.430000000000003</v>
      </c>
      <c r="J61" s="849"/>
      <c r="K61" s="849"/>
      <c r="L61" s="849"/>
      <c r="M61" s="849"/>
      <c r="N61" s="849">
        <v>560</v>
      </c>
      <c r="O61" s="849">
        <v>11228</v>
      </c>
      <c r="P61" s="837"/>
      <c r="Q61" s="850">
        <v>20.05</v>
      </c>
    </row>
    <row r="62" spans="1:17" ht="14.4" customHeight="1" x14ac:dyDescent="0.3">
      <c r="A62" s="831" t="s">
        <v>1525</v>
      </c>
      <c r="B62" s="832" t="s">
        <v>1339</v>
      </c>
      <c r="C62" s="832" t="s">
        <v>1340</v>
      </c>
      <c r="D62" s="832" t="s">
        <v>1365</v>
      </c>
      <c r="E62" s="832" t="s">
        <v>1366</v>
      </c>
      <c r="F62" s="849">
        <v>16</v>
      </c>
      <c r="G62" s="849">
        <v>31786.400000000001</v>
      </c>
      <c r="H62" s="849">
        <v>0.65310906081362086</v>
      </c>
      <c r="I62" s="849">
        <v>1986.65</v>
      </c>
      <c r="J62" s="849">
        <v>24</v>
      </c>
      <c r="K62" s="849">
        <v>48669.359999999993</v>
      </c>
      <c r="L62" s="849">
        <v>1</v>
      </c>
      <c r="M62" s="849">
        <v>2027.8899999999996</v>
      </c>
      <c r="N62" s="849">
        <v>11</v>
      </c>
      <c r="O62" s="849">
        <v>19995.690000000002</v>
      </c>
      <c r="P62" s="837">
        <v>0.41084760514623586</v>
      </c>
      <c r="Q62" s="850">
        <v>1817.7900000000002</v>
      </c>
    </row>
    <row r="63" spans="1:17" ht="14.4" customHeight="1" x14ac:dyDescent="0.3">
      <c r="A63" s="831" t="s">
        <v>1525</v>
      </c>
      <c r="B63" s="832" t="s">
        <v>1339</v>
      </c>
      <c r="C63" s="832" t="s">
        <v>1340</v>
      </c>
      <c r="D63" s="832" t="s">
        <v>1369</v>
      </c>
      <c r="E63" s="832" t="s">
        <v>1370</v>
      </c>
      <c r="F63" s="849">
        <v>3442</v>
      </c>
      <c r="G63" s="849">
        <v>12976.34</v>
      </c>
      <c r="H63" s="849">
        <v>1.6438752177355502</v>
      </c>
      <c r="I63" s="849">
        <v>3.77</v>
      </c>
      <c r="J63" s="849">
        <v>2105</v>
      </c>
      <c r="K63" s="849">
        <v>7893.75</v>
      </c>
      <c r="L63" s="849">
        <v>1</v>
      </c>
      <c r="M63" s="849">
        <v>3.75</v>
      </c>
      <c r="N63" s="849"/>
      <c r="O63" s="849"/>
      <c r="P63" s="837"/>
      <c r="Q63" s="850"/>
    </row>
    <row r="64" spans="1:17" ht="14.4" customHeight="1" x14ac:dyDescent="0.3">
      <c r="A64" s="831" t="s">
        <v>1525</v>
      </c>
      <c r="B64" s="832" t="s">
        <v>1339</v>
      </c>
      <c r="C64" s="832" t="s">
        <v>1340</v>
      </c>
      <c r="D64" s="832" t="s">
        <v>1483</v>
      </c>
      <c r="E64" s="832" t="s">
        <v>1484</v>
      </c>
      <c r="F64" s="849">
        <v>1819</v>
      </c>
      <c r="G64" s="849">
        <v>61348.219999999994</v>
      </c>
      <c r="H64" s="849">
        <v>0.42988314827383767</v>
      </c>
      <c r="I64" s="849">
        <v>33.726344145134689</v>
      </c>
      <c r="J64" s="849">
        <v>4174</v>
      </c>
      <c r="K64" s="849">
        <v>142709.06</v>
      </c>
      <c r="L64" s="849">
        <v>1</v>
      </c>
      <c r="M64" s="849">
        <v>34.19</v>
      </c>
      <c r="N64" s="849">
        <v>5449</v>
      </c>
      <c r="O64" s="849">
        <v>185157.02</v>
      </c>
      <c r="P64" s="837">
        <v>1.2974440445476971</v>
      </c>
      <c r="Q64" s="850">
        <v>33.979999999999997</v>
      </c>
    </row>
    <row r="65" spans="1:17" ht="14.4" customHeight="1" x14ac:dyDescent="0.3">
      <c r="A65" s="831" t="s">
        <v>1525</v>
      </c>
      <c r="B65" s="832" t="s">
        <v>1339</v>
      </c>
      <c r="C65" s="832" t="s">
        <v>1340</v>
      </c>
      <c r="D65" s="832" t="s">
        <v>1381</v>
      </c>
      <c r="E65" s="832" t="s">
        <v>1382</v>
      </c>
      <c r="F65" s="849"/>
      <c r="G65" s="849"/>
      <c r="H65" s="849"/>
      <c r="I65" s="849"/>
      <c r="J65" s="849"/>
      <c r="K65" s="849"/>
      <c r="L65" s="849"/>
      <c r="M65" s="849"/>
      <c r="N65" s="849">
        <v>680</v>
      </c>
      <c r="O65" s="849">
        <v>12988</v>
      </c>
      <c r="P65" s="837"/>
      <c r="Q65" s="850">
        <v>19.100000000000001</v>
      </c>
    </row>
    <row r="66" spans="1:17" ht="14.4" customHeight="1" x14ac:dyDescent="0.3">
      <c r="A66" s="831" t="s">
        <v>1525</v>
      </c>
      <c r="B66" s="832" t="s">
        <v>1339</v>
      </c>
      <c r="C66" s="832" t="s">
        <v>1340</v>
      </c>
      <c r="D66" s="832" t="s">
        <v>1526</v>
      </c>
      <c r="E66" s="832" t="s">
        <v>1527</v>
      </c>
      <c r="F66" s="849"/>
      <c r="G66" s="849"/>
      <c r="H66" s="849"/>
      <c r="I66" s="849"/>
      <c r="J66" s="849"/>
      <c r="K66" s="849"/>
      <c r="L66" s="849"/>
      <c r="M66" s="849"/>
      <c r="N66" s="849">
        <v>100</v>
      </c>
      <c r="O66" s="849">
        <v>602</v>
      </c>
      <c r="P66" s="837"/>
      <c r="Q66" s="850">
        <v>6.02</v>
      </c>
    </row>
    <row r="67" spans="1:17" ht="14.4" customHeight="1" x14ac:dyDescent="0.3">
      <c r="A67" s="831" t="s">
        <v>1525</v>
      </c>
      <c r="B67" s="832" t="s">
        <v>1339</v>
      </c>
      <c r="C67" s="832" t="s">
        <v>1392</v>
      </c>
      <c r="D67" s="832" t="s">
        <v>1395</v>
      </c>
      <c r="E67" s="832" t="s">
        <v>1396</v>
      </c>
      <c r="F67" s="849">
        <v>1</v>
      </c>
      <c r="G67" s="849">
        <v>444</v>
      </c>
      <c r="H67" s="849"/>
      <c r="I67" s="849">
        <v>444</v>
      </c>
      <c r="J67" s="849"/>
      <c r="K67" s="849"/>
      <c r="L67" s="849"/>
      <c r="M67" s="849"/>
      <c r="N67" s="849"/>
      <c r="O67" s="849"/>
      <c r="P67" s="837"/>
      <c r="Q67" s="850"/>
    </row>
    <row r="68" spans="1:17" ht="14.4" customHeight="1" x14ac:dyDescent="0.3">
      <c r="A68" s="831" t="s">
        <v>1525</v>
      </c>
      <c r="B68" s="832" t="s">
        <v>1339</v>
      </c>
      <c r="C68" s="832" t="s">
        <v>1392</v>
      </c>
      <c r="D68" s="832" t="s">
        <v>1405</v>
      </c>
      <c r="E68" s="832" t="s">
        <v>1406</v>
      </c>
      <c r="F68" s="849">
        <v>3</v>
      </c>
      <c r="G68" s="849">
        <v>6117</v>
      </c>
      <c r="H68" s="849"/>
      <c r="I68" s="849">
        <v>2039</v>
      </c>
      <c r="J68" s="849"/>
      <c r="K68" s="849"/>
      <c r="L68" s="849"/>
      <c r="M68" s="849"/>
      <c r="N68" s="849">
        <v>1</v>
      </c>
      <c r="O68" s="849">
        <v>2047</v>
      </c>
      <c r="P68" s="837"/>
      <c r="Q68" s="850">
        <v>2047</v>
      </c>
    </row>
    <row r="69" spans="1:17" ht="14.4" customHeight="1" x14ac:dyDescent="0.3">
      <c r="A69" s="831" t="s">
        <v>1525</v>
      </c>
      <c r="B69" s="832" t="s">
        <v>1339</v>
      </c>
      <c r="C69" s="832" t="s">
        <v>1392</v>
      </c>
      <c r="D69" s="832" t="s">
        <v>1407</v>
      </c>
      <c r="E69" s="832" t="s">
        <v>1408</v>
      </c>
      <c r="F69" s="849">
        <v>1</v>
      </c>
      <c r="G69" s="849">
        <v>3059</v>
      </c>
      <c r="H69" s="849"/>
      <c r="I69" s="849">
        <v>3059</v>
      </c>
      <c r="J69" s="849"/>
      <c r="K69" s="849"/>
      <c r="L69" s="849"/>
      <c r="M69" s="849"/>
      <c r="N69" s="849"/>
      <c r="O69" s="849"/>
      <c r="P69" s="837"/>
      <c r="Q69" s="850"/>
    </row>
    <row r="70" spans="1:17" ht="14.4" customHeight="1" x14ac:dyDescent="0.3">
      <c r="A70" s="831" t="s">
        <v>1525</v>
      </c>
      <c r="B70" s="832" t="s">
        <v>1339</v>
      </c>
      <c r="C70" s="832" t="s">
        <v>1392</v>
      </c>
      <c r="D70" s="832" t="s">
        <v>1409</v>
      </c>
      <c r="E70" s="832" t="s">
        <v>1410</v>
      </c>
      <c r="F70" s="849"/>
      <c r="G70" s="849"/>
      <c r="H70" s="849"/>
      <c r="I70" s="849"/>
      <c r="J70" s="849">
        <v>5</v>
      </c>
      <c r="K70" s="849">
        <v>3335</v>
      </c>
      <c r="L70" s="849">
        <v>1</v>
      </c>
      <c r="M70" s="849">
        <v>667</v>
      </c>
      <c r="N70" s="849">
        <v>1</v>
      </c>
      <c r="O70" s="849">
        <v>671</v>
      </c>
      <c r="P70" s="837">
        <v>0.20119940029985006</v>
      </c>
      <c r="Q70" s="850">
        <v>671</v>
      </c>
    </row>
    <row r="71" spans="1:17" ht="14.4" customHeight="1" x14ac:dyDescent="0.3">
      <c r="A71" s="831" t="s">
        <v>1525</v>
      </c>
      <c r="B71" s="832" t="s">
        <v>1339</v>
      </c>
      <c r="C71" s="832" t="s">
        <v>1392</v>
      </c>
      <c r="D71" s="832" t="s">
        <v>1415</v>
      </c>
      <c r="E71" s="832" t="s">
        <v>1416</v>
      </c>
      <c r="F71" s="849">
        <v>1</v>
      </c>
      <c r="G71" s="849">
        <v>1912</v>
      </c>
      <c r="H71" s="849">
        <v>0.4994775339602926</v>
      </c>
      <c r="I71" s="849">
        <v>1912</v>
      </c>
      <c r="J71" s="849">
        <v>2</v>
      </c>
      <c r="K71" s="849">
        <v>3828</v>
      </c>
      <c r="L71" s="849">
        <v>1</v>
      </c>
      <c r="M71" s="849">
        <v>1914</v>
      </c>
      <c r="N71" s="849"/>
      <c r="O71" s="849"/>
      <c r="P71" s="837"/>
      <c r="Q71" s="850"/>
    </row>
    <row r="72" spans="1:17" ht="14.4" customHeight="1" x14ac:dyDescent="0.3">
      <c r="A72" s="831" t="s">
        <v>1525</v>
      </c>
      <c r="B72" s="832" t="s">
        <v>1339</v>
      </c>
      <c r="C72" s="832" t="s">
        <v>1392</v>
      </c>
      <c r="D72" s="832" t="s">
        <v>1417</v>
      </c>
      <c r="E72" s="832" t="s">
        <v>1418</v>
      </c>
      <c r="F72" s="849">
        <v>3</v>
      </c>
      <c r="G72" s="849">
        <v>3639</v>
      </c>
      <c r="H72" s="849">
        <v>2.9975288303130148</v>
      </c>
      <c r="I72" s="849">
        <v>1213</v>
      </c>
      <c r="J72" s="849">
        <v>1</v>
      </c>
      <c r="K72" s="849">
        <v>1214</v>
      </c>
      <c r="L72" s="849">
        <v>1</v>
      </c>
      <c r="M72" s="849">
        <v>1214</v>
      </c>
      <c r="N72" s="849"/>
      <c r="O72" s="849"/>
      <c r="P72" s="837"/>
      <c r="Q72" s="850"/>
    </row>
    <row r="73" spans="1:17" ht="14.4" customHeight="1" x14ac:dyDescent="0.3">
      <c r="A73" s="831" t="s">
        <v>1525</v>
      </c>
      <c r="B73" s="832" t="s">
        <v>1339</v>
      </c>
      <c r="C73" s="832" t="s">
        <v>1392</v>
      </c>
      <c r="D73" s="832" t="s">
        <v>1421</v>
      </c>
      <c r="E73" s="832" t="s">
        <v>1422</v>
      </c>
      <c r="F73" s="849">
        <v>16</v>
      </c>
      <c r="G73" s="849">
        <v>10912</v>
      </c>
      <c r="H73" s="849">
        <v>0.66666666666666663</v>
      </c>
      <c r="I73" s="849">
        <v>682</v>
      </c>
      <c r="J73" s="849">
        <v>24</v>
      </c>
      <c r="K73" s="849">
        <v>16368</v>
      </c>
      <c r="L73" s="849">
        <v>1</v>
      </c>
      <c r="M73" s="849">
        <v>682</v>
      </c>
      <c r="N73" s="849">
        <v>11</v>
      </c>
      <c r="O73" s="849">
        <v>7535</v>
      </c>
      <c r="P73" s="837">
        <v>0.46034946236559138</v>
      </c>
      <c r="Q73" s="850">
        <v>685</v>
      </c>
    </row>
    <row r="74" spans="1:17" ht="14.4" customHeight="1" x14ac:dyDescent="0.3">
      <c r="A74" s="831" t="s">
        <v>1525</v>
      </c>
      <c r="B74" s="832" t="s">
        <v>1339</v>
      </c>
      <c r="C74" s="832" t="s">
        <v>1392</v>
      </c>
      <c r="D74" s="832" t="s">
        <v>1427</v>
      </c>
      <c r="E74" s="832" t="s">
        <v>1428</v>
      </c>
      <c r="F74" s="849">
        <v>53</v>
      </c>
      <c r="G74" s="849">
        <v>96725</v>
      </c>
      <c r="H74" s="849">
        <v>1.059419496166484</v>
      </c>
      <c r="I74" s="849">
        <v>1825</v>
      </c>
      <c r="J74" s="849">
        <v>50</v>
      </c>
      <c r="K74" s="849">
        <v>91300</v>
      </c>
      <c r="L74" s="849">
        <v>1</v>
      </c>
      <c r="M74" s="849">
        <v>1826</v>
      </c>
      <c r="N74" s="849">
        <v>39</v>
      </c>
      <c r="O74" s="849">
        <v>71409</v>
      </c>
      <c r="P74" s="837">
        <v>0.78213581599123772</v>
      </c>
      <c r="Q74" s="850">
        <v>1831</v>
      </c>
    </row>
    <row r="75" spans="1:17" ht="14.4" customHeight="1" x14ac:dyDescent="0.3">
      <c r="A75" s="831" t="s">
        <v>1525</v>
      </c>
      <c r="B75" s="832" t="s">
        <v>1339</v>
      </c>
      <c r="C75" s="832" t="s">
        <v>1392</v>
      </c>
      <c r="D75" s="832" t="s">
        <v>1429</v>
      </c>
      <c r="E75" s="832" t="s">
        <v>1430</v>
      </c>
      <c r="F75" s="849">
        <v>14</v>
      </c>
      <c r="G75" s="849">
        <v>6006</v>
      </c>
      <c r="H75" s="849">
        <v>2.7934883720930235</v>
      </c>
      <c r="I75" s="849">
        <v>429</v>
      </c>
      <c r="J75" s="849">
        <v>5</v>
      </c>
      <c r="K75" s="849">
        <v>2150</v>
      </c>
      <c r="L75" s="849">
        <v>1</v>
      </c>
      <c r="M75" s="849">
        <v>430</v>
      </c>
      <c r="N75" s="849">
        <v>10</v>
      </c>
      <c r="O75" s="849">
        <v>4310</v>
      </c>
      <c r="P75" s="837">
        <v>2.0046511627906978</v>
      </c>
      <c r="Q75" s="850">
        <v>431</v>
      </c>
    </row>
    <row r="76" spans="1:17" ht="14.4" customHeight="1" x14ac:dyDescent="0.3">
      <c r="A76" s="831" t="s">
        <v>1525</v>
      </c>
      <c r="B76" s="832" t="s">
        <v>1339</v>
      </c>
      <c r="C76" s="832" t="s">
        <v>1392</v>
      </c>
      <c r="D76" s="832" t="s">
        <v>1492</v>
      </c>
      <c r="E76" s="832" t="s">
        <v>1493</v>
      </c>
      <c r="F76" s="849">
        <v>7</v>
      </c>
      <c r="G76" s="849">
        <v>101549</v>
      </c>
      <c r="H76" s="849">
        <v>0.4117079459807908</v>
      </c>
      <c r="I76" s="849">
        <v>14507</v>
      </c>
      <c r="J76" s="849">
        <v>17</v>
      </c>
      <c r="K76" s="849">
        <v>246653</v>
      </c>
      <c r="L76" s="849">
        <v>1</v>
      </c>
      <c r="M76" s="849">
        <v>14509</v>
      </c>
      <c r="N76" s="849">
        <v>23</v>
      </c>
      <c r="O76" s="849">
        <v>333845</v>
      </c>
      <c r="P76" s="837">
        <v>1.3535006669288434</v>
      </c>
      <c r="Q76" s="850">
        <v>14515</v>
      </c>
    </row>
    <row r="77" spans="1:17" ht="14.4" customHeight="1" x14ac:dyDescent="0.3">
      <c r="A77" s="831" t="s">
        <v>1525</v>
      </c>
      <c r="B77" s="832" t="s">
        <v>1339</v>
      </c>
      <c r="C77" s="832" t="s">
        <v>1392</v>
      </c>
      <c r="D77" s="832" t="s">
        <v>1439</v>
      </c>
      <c r="E77" s="832" t="s">
        <v>1440</v>
      </c>
      <c r="F77" s="849">
        <v>5</v>
      </c>
      <c r="G77" s="849">
        <v>3050</v>
      </c>
      <c r="H77" s="849"/>
      <c r="I77" s="849">
        <v>610</v>
      </c>
      <c r="J77" s="849"/>
      <c r="K77" s="849"/>
      <c r="L77" s="849"/>
      <c r="M77" s="849"/>
      <c r="N77" s="849">
        <v>1</v>
      </c>
      <c r="O77" s="849">
        <v>614</v>
      </c>
      <c r="P77" s="837"/>
      <c r="Q77" s="850">
        <v>614</v>
      </c>
    </row>
    <row r="78" spans="1:17" ht="14.4" customHeight="1" x14ac:dyDescent="0.3">
      <c r="A78" s="831" t="s">
        <v>1525</v>
      </c>
      <c r="B78" s="832" t="s">
        <v>1339</v>
      </c>
      <c r="C78" s="832" t="s">
        <v>1392</v>
      </c>
      <c r="D78" s="832" t="s">
        <v>1441</v>
      </c>
      <c r="E78" s="832" t="s">
        <v>1442</v>
      </c>
      <c r="F78" s="849"/>
      <c r="G78" s="849"/>
      <c r="H78" s="849"/>
      <c r="I78" s="849"/>
      <c r="J78" s="849"/>
      <c r="K78" s="849"/>
      <c r="L78" s="849"/>
      <c r="M78" s="849"/>
      <c r="N78" s="849">
        <v>1</v>
      </c>
      <c r="O78" s="849">
        <v>438</v>
      </c>
      <c r="P78" s="837"/>
      <c r="Q78" s="850">
        <v>438</v>
      </c>
    </row>
    <row r="79" spans="1:17" ht="14.4" customHeight="1" x14ac:dyDescent="0.3">
      <c r="A79" s="831" t="s">
        <v>1525</v>
      </c>
      <c r="B79" s="832" t="s">
        <v>1339</v>
      </c>
      <c r="C79" s="832" t="s">
        <v>1392</v>
      </c>
      <c r="D79" s="832" t="s">
        <v>1443</v>
      </c>
      <c r="E79" s="832" t="s">
        <v>1444</v>
      </c>
      <c r="F79" s="849">
        <v>5</v>
      </c>
      <c r="G79" s="849">
        <v>6710</v>
      </c>
      <c r="H79" s="849">
        <v>0.83271283196823032</v>
      </c>
      <c r="I79" s="849">
        <v>1342</v>
      </c>
      <c r="J79" s="849">
        <v>6</v>
      </c>
      <c r="K79" s="849">
        <v>8058</v>
      </c>
      <c r="L79" s="849">
        <v>1</v>
      </c>
      <c r="M79" s="849">
        <v>1343</v>
      </c>
      <c r="N79" s="849"/>
      <c r="O79" s="849"/>
      <c r="P79" s="837"/>
      <c r="Q79" s="850"/>
    </row>
    <row r="80" spans="1:17" ht="14.4" customHeight="1" x14ac:dyDescent="0.3">
      <c r="A80" s="831" t="s">
        <v>1525</v>
      </c>
      <c r="B80" s="832" t="s">
        <v>1339</v>
      </c>
      <c r="C80" s="832" t="s">
        <v>1392</v>
      </c>
      <c r="D80" s="832" t="s">
        <v>1445</v>
      </c>
      <c r="E80" s="832" t="s">
        <v>1446</v>
      </c>
      <c r="F80" s="849">
        <v>24</v>
      </c>
      <c r="G80" s="849">
        <v>12216</v>
      </c>
      <c r="H80" s="849">
        <v>0.4696655132641292</v>
      </c>
      <c r="I80" s="849">
        <v>509</v>
      </c>
      <c r="J80" s="849">
        <v>51</v>
      </c>
      <c r="K80" s="849">
        <v>26010</v>
      </c>
      <c r="L80" s="849">
        <v>1</v>
      </c>
      <c r="M80" s="849">
        <v>510</v>
      </c>
      <c r="N80" s="849">
        <v>18</v>
      </c>
      <c r="O80" s="849">
        <v>9216</v>
      </c>
      <c r="P80" s="837">
        <v>0.35432525951557092</v>
      </c>
      <c r="Q80" s="850">
        <v>512</v>
      </c>
    </row>
    <row r="81" spans="1:17" ht="14.4" customHeight="1" x14ac:dyDescent="0.3">
      <c r="A81" s="831" t="s">
        <v>1525</v>
      </c>
      <c r="B81" s="832" t="s">
        <v>1339</v>
      </c>
      <c r="C81" s="832" t="s">
        <v>1392</v>
      </c>
      <c r="D81" s="832" t="s">
        <v>1447</v>
      </c>
      <c r="E81" s="832" t="s">
        <v>1448</v>
      </c>
      <c r="F81" s="849">
        <v>2</v>
      </c>
      <c r="G81" s="849">
        <v>4660</v>
      </c>
      <c r="H81" s="849"/>
      <c r="I81" s="849">
        <v>2330</v>
      </c>
      <c r="J81" s="849"/>
      <c r="K81" s="849"/>
      <c r="L81" s="849"/>
      <c r="M81" s="849"/>
      <c r="N81" s="849">
        <v>1</v>
      </c>
      <c r="O81" s="849">
        <v>2342</v>
      </c>
      <c r="P81" s="837"/>
      <c r="Q81" s="850">
        <v>2342</v>
      </c>
    </row>
    <row r="82" spans="1:17" ht="14.4" customHeight="1" x14ac:dyDescent="0.3">
      <c r="A82" s="831" t="s">
        <v>1525</v>
      </c>
      <c r="B82" s="832" t="s">
        <v>1339</v>
      </c>
      <c r="C82" s="832" t="s">
        <v>1392</v>
      </c>
      <c r="D82" s="832" t="s">
        <v>1449</v>
      </c>
      <c r="E82" s="832" t="s">
        <v>1450</v>
      </c>
      <c r="F82" s="849"/>
      <c r="G82" s="849"/>
      <c r="H82" s="849"/>
      <c r="I82" s="849"/>
      <c r="J82" s="849"/>
      <c r="K82" s="849"/>
      <c r="L82" s="849"/>
      <c r="M82" s="849"/>
      <c r="N82" s="849">
        <v>1</v>
      </c>
      <c r="O82" s="849">
        <v>2658</v>
      </c>
      <c r="P82" s="837"/>
      <c r="Q82" s="850">
        <v>2658</v>
      </c>
    </row>
    <row r="83" spans="1:17" ht="14.4" customHeight="1" x14ac:dyDescent="0.3">
      <c r="A83" s="831" t="s">
        <v>1525</v>
      </c>
      <c r="B83" s="832" t="s">
        <v>1339</v>
      </c>
      <c r="C83" s="832" t="s">
        <v>1392</v>
      </c>
      <c r="D83" s="832" t="s">
        <v>1465</v>
      </c>
      <c r="E83" s="832" t="s">
        <v>1466</v>
      </c>
      <c r="F83" s="849">
        <v>1</v>
      </c>
      <c r="G83" s="849">
        <v>719</v>
      </c>
      <c r="H83" s="849"/>
      <c r="I83" s="849">
        <v>719</v>
      </c>
      <c r="J83" s="849"/>
      <c r="K83" s="849"/>
      <c r="L83" s="849"/>
      <c r="M83" s="849"/>
      <c r="N83" s="849">
        <v>1</v>
      </c>
      <c r="O83" s="849">
        <v>722</v>
      </c>
      <c r="P83" s="837"/>
      <c r="Q83" s="850">
        <v>722</v>
      </c>
    </row>
    <row r="84" spans="1:17" ht="14.4" customHeight="1" x14ac:dyDescent="0.3">
      <c r="A84" s="831" t="s">
        <v>1525</v>
      </c>
      <c r="B84" s="832" t="s">
        <v>1339</v>
      </c>
      <c r="C84" s="832" t="s">
        <v>1392</v>
      </c>
      <c r="D84" s="832" t="s">
        <v>1528</v>
      </c>
      <c r="E84" s="832" t="s">
        <v>1529</v>
      </c>
      <c r="F84" s="849"/>
      <c r="G84" s="849"/>
      <c r="H84" s="849"/>
      <c r="I84" s="849"/>
      <c r="J84" s="849"/>
      <c r="K84" s="849"/>
      <c r="L84" s="849"/>
      <c r="M84" s="849"/>
      <c r="N84" s="849">
        <v>1</v>
      </c>
      <c r="O84" s="849">
        <v>1944</v>
      </c>
      <c r="P84" s="837"/>
      <c r="Q84" s="850">
        <v>1944</v>
      </c>
    </row>
    <row r="85" spans="1:17" ht="14.4" customHeight="1" x14ac:dyDescent="0.3">
      <c r="A85" s="831" t="s">
        <v>1530</v>
      </c>
      <c r="B85" s="832" t="s">
        <v>1339</v>
      </c>
      <c r="C85" s="832" t="s">
        <v>1473</v>
      </c>
      <c r="D85" s="832" t="s">
        <v>1478</v>
      </c>
      <c r="E85" s="832" t="s">
        <v>1477</v>
      </c>
      <c r="F85" s="849">
        <v>0.85</v>
      </c>
      <c r="G85" s="849">
        <v>1546.1799999999998</v>
      </c>
      <c r="H85" s="849">
        <v>0.53124935577193988</v>
      </c>
      <c r="I85" s="849">
        <v>1819.035294117647</v>
      </c>
      <c r="J85" s="849">
        <v>1.6</v>
      </c>
      <c r="K85" s="849">
        <v>2910.4599999999996</v>
      </c>
      <c r="L85" s="849">
        <v>1</v>
      </c>
      <c r="M85" s="849">
        <v>1819.0374999999997</v>
      </c>
      <c r="N85" s="849"/>
      <c r="O85" s="849"/>
      <c r="P85" s="837"/>
      <c r="Q85" s="850"/>
    </row>
    <row r="86" spans="1:17" ht="14.4" customHeight="1" x14ac:dyDescent="0.3">
      <c r="A86" s="831" t="s">
        <v>1530</v>
      </c>
      <c r="B86" s="832" t="s">
        <v>1339</v>
      </c>
      <c r="C86" s="832" t="s">
        <v>1473</v>
      </c>
      <c r="D86" s="832" t="s">
        <v>1481</v>
      </c>
      <c r="E86" s="832" t="s">
        <v>1477</v>
      </c>
      <c r="F86" s="849"/>
      <c r="G86" s="849"/>
      <c r="H86" s="849"/>
      <c r="I86" s="849"/>
      <c r="J86" s="849"/>
      <c r="K86" s="849"/>
      <c r="L86" s="849"/>
      <c r="M86" s="849"/>
      <c r="N86" s="849">
        <v>1.2</v>
      </c>
      <c r="O86" s="849">
        <v>786.62</v>
      </c>
      <c r="P86" s="837"/>
      <c r="Q86" s="850">
        <v>655.51666666666665</v>
      </c>
    </row>
    <row r="87" spans="1:17" ht="14.4" customHeight="1" x14ac:dyDescent="0.3">
      <c r="A87" s="831" t="s">
        <v>1530</v>
      </c>
      <c r="B87" s="832" t="s">
        <v>1339</v>
      </c>
      <c r="C87" s="832" t="s">
        <v>1340</v>
      </c>
      <c r="D87" s="832" t="s">
        <v>1369</v>
      </c>
      <c r="E87" s="832" t="s">
        <v>1370</v>
      </c>
      <c r="F87" s="849">
        <v>641</v>
      </c>
      <c r="G87" s="849">
        <v>2416.5700000000002</v>
      </c>
      <c r="H87" s="849"/>
      <c r="I87" s="849">
        <v>3.7700000000000005</v>
      </c>
      <c r="J87" s="849"/>
      <c r="K87" s="849"/>
      <c r="L87" s="849"/>
      <c r="M87" s="849"/>
      <c r="N87" s="849"/>
      <c r="O87" s="849"/>
      <c r="P87" s="837"/>
      <c r="Q87" s="850"/>
    </row>
    <row r="88" spans="1:17" ht="14.4" customHeight="1" x14ac:dyDescent="0.3">
      <c r="A88" s="831" t="s">
        <v>1530</v>
      </c>
      <c r="B88" s="832" t="s">
        <v>1339</v>
      </c>
      <c r="C88" s="832" t="s">
        <v>1340</v>
      </c>
      <c r="D88" s="832" t="s">
        <v>1483</v>
      </c>
      <c r="E88" s="832" t="s">
        <v>1484</v>
      </c>
      <c r="F88" s="849">
        <v>657</v>
      </c>
      <c r="G88" s="849">
        <v>21794.57</v>
      </c>
      <c r="H88" s="849">
        <v>0.79483107090419602</v>
      </c>
      <c r="I88" s="849">
        <v>33.172861491628616</v>
      </c>
      <c r="J88" s="849">
        <v>802</v>
      </c>
      <c r="K88" s="849">
        <v>27420.38</v>
      </c>
      <c r="L88" s="849">
        <v>1</v>
      </c>
      <c r="M88" s="849">
        <v>34.19</v>
      </c>
      <c r="N88" s="849">
        <v>818</v>
      </c>
      <c r="O88" s="849">
        <v>27795.64</v>
      </c>
      <c r="P88" s="837">
        <v>1.0136854412666783</v>
      </c>
      <c r="Q88" s="850">
        <v>33.979999999999997</v>
      </c>
    </row>
    <row r="89" spans="1:17" ht="14.4" customHeight="1" x14ac:dyDescent="0.3">
      <c r="A89" s="831" t="s">
        <v>1530</v>
      </c>
      <c r="B89" s="832" t="s">
        <v>1339</v>
      </c>
      <c r="C89" s="832" t="s">
        <v>1340</v>
      </c>
      <c r="D89" s="832" t="s">
        <v>1375</v>
      </c>
      <c r="E89" s="832" t="s">
        <v>1376</v>
      </c>
      <c r="F89" s="849">
        <v>2820</v>
      </c>
      <c r="G89" s="849">
        <v>56982.9</v>
      </c>
      <c r="H89" s="849">
        <v>1.7086367823371091</v>
      </c>
      <c r="I89" s="849">
        <v>20.206702127659575</v>
      </c>
      <c r="J89" s="849">
        <v>1608</v>
      </c>
      <c r="K89" s="849">
        <v>33349.919999999998</v>
      </c>
      <c r="L89" s="849">
        <v>1</v>
      </c>
      <c r="M89" s="849">
        <v>20.74</v>
      </c>
      <c r="N89" s="849">
        <v>3330</v>
      </c>
      <c r="O89" s="849">
        <v>67765.5</v>
      </c>
      <c r="P89" s="837">
        <v>2.0319538997394897</v>
      </c>
      <c r="Q89" s="850">
        <v>20.350000000000001</v>
      </c>
    </row>
    <row r="90" spans="1:17" ht="14.4" customHeight="1" x14ac:dyDescent="0.3">
      <c r="A90" s="831" t="s">
        <v>1530</v>
      </c>
      <c r="B90" s="832" t="s">
        <v>1339</v>
      </c>
      <c r="C90" s="832" t="s">
        <v>1340</v>
      </c>
      <c r="D90" s="832" t="s">
        <v>1385</v>
      </c>
      <c r="E90" s="832"/>
      <c r="F90" s="849"/>
      <c r="G90" s="849"/>
      <c r="H90" s="849"/>
      <c r="I90" s="849"/>
      <c r="J90" s="849">
        <v>300</v>
      </c>
      <c r="K90" s="849">
        <v>2562</v>
      </c>
      <c r="L90" s="849">
        <v>1</v>
      </c>
      <c r="M90" s="849">
        <v>8.5399999999999991</v>
      </c>
      <c r="N90" s="849"/>
      <c r="O90" s="849"/>
      <c r="P90" s="837"/>
      <c r="Q90" s="850"/>
    </row>
    <row r="91" spans="1:17" ht="14.4" customHeight="1" x14ac:dyDescent="0.3">
      <c r="A91" s="831" t="s">
        <v>1530</v>
      </c>
      <c r="B91" s="832" t="s">
        <v>1339</v>
      </c>
      <c r="C91" s="832" t="s">
        <v>1392</v>
      </c>
      <c r="D91" s="832" t="s">
        <v>1427</v>
      </c>
      <c r="E91" s="832" t="s">
        <v>1428</v>
      </c>
      <c r="F91" s="849">
        <v>2</v>
      </c>
      <c r="G91" s="849">
        <v>3650</v>
      </c>
      <c r="H91" s="849">
        <v>0.9994523548740416</v>
      </c>
      <c r="I91" s="849">
        <v>1825</v>
      </c>
      <c r="J91" s="849">
        <v>2</v>
      </c>
      <c r="K91" s="849">
        <v>3652</v>
      </c>
      <c r="L91" s="849">
        <v>1</v>
      </c>
      <c r="M91" s="849">
        <v>1826</v>
      </c>
      <c r="N91" s="849">
        <v>1</v>
      </c>
      <c r="O91" s="849">
        <v>1831</v>
      </c>
      <c r="P91" s="837">
        <v>0.50136911281489593</v>
      </c>
      <c r="Q91" s="850">
        <v>1831</v>
      </c>
    </row>
    <row r="92" spans="1:17" ht="14.4" customHeight="1" x14ac:dyDescent="0.3">
      <c r="A92" s="831" t="s">
        <v>1530</v>
      </c>
      <c r="B92" s="832" t="s">
        <v>1339</v>
      </c>
      <c r="C92" s="832" t="s">
        <v>1392</v>
      </c>
      <c r="D92" s="832" t="s">
        <v>1431</v>
      </c>
      <c r="E92" s="832" t="s">
        <v>1432</v>
      </c>
      <c r="F92" s="849">
        <v>38</v>
      </c>
      <c r="G92" s="849">
        <v>133760</v>
      </c>
      <c r="H92" s="849">
        <v>1.8989210675752413</v>
      </c>
      <c r="I92" s="849">
        <v>3520</v>
      </c>
      <c r="J92" s="849">
        <v>20</v>
      </c>
      <c r="K92" s="849">
        <v>70440</v>
      </c>
      <c r="L92" s="849">
        <v>1</v>
      </c>
      <c r="M92" s="849">
        <v>3522</v>
      </c>
      <c r="N92" s="849">
        <v>37</v>
      </c>
      <c r="O92" s="849">
        <v>130721</v>
      </c>
      <c r="P92" s="837">
        <v>1.8557779670641681</v>
      </c>
      <c r="Q92" s="850">
        <v>3533</v>
      </c>
    </row>
    <row r="93" spans="1:17" ht="14.4" customHeight="1" x14ac:dyDescent="0.3">
      <c r="A93" s="831" t="s">
        <v>1530</v>
      </c>
      <c r="B93" s="832" t="s">
        <v>1339</v>
      </c>
      <c r="C93" s="832" t="s">
        <v>1392</v>
      </c>
      <c r="D93" s="832" t="s">
        <v>1492</v>
      </c>
      <c r="E93" s="832" t="s">
        <v>1493</v>
      </c>
      <c r="F93" s="849">
        <v>3</v>
      </c>
      <c r="G93" s="849">
        <v>43521</v>
      </c>
      <c r="H93" s="849">
        <v>0.74989661589358325</v>
      </c>
      <c r="I93" s="849">
        <v>14507</v>
      </c>
      <c r="J93" s="849">
        <v>4</v>
      </c>
      <c r="K93" s="849">
        <v>58036</v>
      </c>
      <c r="L93" s="849">
        <v>1</v>
      </c>
      <c r="M93" s="849">
        <v>14509</v>
      </c>
      <c r="N93" s="849">
        <v>2</v>
      </c>
      <c r="O93" s="849">
        <v>29030</v>
      </c>
      <c r="P93" s="837">
        <v>0.50020676821283339</v>
      </c>
      <c r="Q93" s="850">
        <v>14515</v>
      </c>
    </row>
    <row r="94" spans="1:17" ht="14.4" customHeight="1" x14ac:dyDescent="0.3">
      <c r="A94" s="831" t="s">
        <v>1530</v>
      </c>
      <c r="B94" s="832" t="s">
        <v>1339</v>
      </c>
      <c r="C94" s="832" t="s">
        <v>1392</v>
      </c>
      <c r="D94" s="832" t="s">
        <v>1443</v>
      </c>
      <c r="E94" s="832" t="s">
        <v>1444</v>
      </c>
      <c r="F94" s="849">
        <v>1</v>
      </c>
      <c r="G94" s="849">
        <v>1342</v>
      </c>
      <c r="H94" s="849"/>
      <c r="I94" s="849">
        <v>1342</v>
      </c>
      <c r="J94" s="849"/>
      <c r="K94" s="849"/>
      <c r="L94" s="849"/>
      <c r="M94" s="849"/>
      <c r="N94" s="849"/>
      <c r="O94" s="849"/>
      <c r="P94" s="837"/>
      <c r="Q94" s="850"/>
    </row>
    <row r="95" spans="1:17" ht="14.4" customHeight="1" x14ac:dyDescent="0.3">
      <c r="A95" s="831" t="s">
        <v>1530</v>
      </c>
      <c r="B95" s="832" t="s">
        <v>1339</v>
      </c>
      <c r="C95" s="832" t="s">
        <v>1392</v>
      </c>
      <c r="D95" s="832" t="s">
        <v>1463</v>
      </c>
      <c r="E95" s="832" t="s">
        <v>1464</v>
      </c>
      <c r="F95" s="849"/>
      <c r="G95" s="849"/>
      <c r="H95" s="849"/>
      <c r="I95" s="849"/>
      <c r="J95" s="849">
        <v>1</v>
      </c>
      <c r="K95" s="849">
        <v>1693</v>
      </c>
      <c r="L95" s="849">
        <v>1</v>
      </c>
      <c r="M95" s="849">
        <v>1693</v>
      </c>
      <c r="N95" s="849"/>
      <c r="O95" s="849"/>
      <c r="P95" s="837"/>
      <c r="Q95" s="850"/>
    </row>
    <row r="96" spans="1:17" ht="14.4" customHeight="1" x14ac:dyDescent="0.3">
      <c r="A96" s="831" t="s">
        <v>1531</v>
      </c>
      <c r="B96" s="832" t="s">
        <v>1339</v>
      </c>
      <c r="C96" s="832" t="s">
        <v>1473</v>
      </c>
      <c r="D96" s="832" t="s">
        <v>1478</v>
      </c>
      <c r="E96" s="832" t="s">
        <v>1477</v>
      </c>
      <c r="F96" s="849"/>
      <c r="G96" s="849"/>
      <c r="H96" s="849"/>
      <c r="I96" s="849"/>
      <c r="J96" s="849">
        <v>0.9</v>
      </c>
      <c r="K96" s="849">
        <v>1637.13</v>
      </c>
      <c r="L96" s="849">
        <v>1</v>
      </c>
      <c r="M96" s="849">
        <v>1819.0333333333333</v>
      </c>
      <c r="N96" s="849"/>
      <c r="O96" s="849"/>
      <c r="P96" s="837"/>
      <c r="Q96" s="850"/>
    </row>
    <row r="97" spans="1:17" ht="14.4" customHeight="1" x14ac:dyDescent="0.3">
      <c r="A97" s="831" t="s">
        <v>1531</v>
      </c>
      <c r="B97" s="832" t="s">
        <v>1339</v>
      </c>
      <c r="C97" s="832" t="s">
        <v>1340</v>
      </c>
      <c r="D97" s="832" t="s">
        <v>1483</v>
      </c>
      <c r="E97" s="832" t="s">
        <v>1484</v>
      </c>
      <c r="F97" s="849"/>
      <c r="G97" s="849"/>
      <c r="H97" s="849"/>
      <c r="I97" s="849"/>
      <c r="J97" s="849">
        <v>522</v>
      </c>
      <c r="K97" s="849">
        <v>17847.18</v>
      </c>
      <c r="L97" s="849">
        <v>1</v>
      </c>
      <c r="M97" s="849">
        <v>34.19</v>
      </c>
      <c r="N97" s="849"/>
      <c r="O97" s="849"/>
      <c r="P97" s="837"/>
      <c r="Q97" s="850"/>
    </row>
    <row r="98" spans="1:17" ht="14.4" customHeight="1" x14ac:dyDescent="0.3">
      <c r="A98" s="831" t="s">
        <v>1531</v>
      </c>
      <c r="B98" s="832" t="s">
        <v>1339</v>
      </c>
      <c r="C98" s="832" t="s">
        <v>1392</v>
      </c>
      <c r="D98" s="832" t="s">
        <v>1393</v>
      </c>
      <c r="E98" s="832" t="s">
        <v>1394</v>
      </c>
      <c r="F98" s="849"/>
      <c r="G98" s="849"/>
      <c r="H98" s="849"/>
      <c r="I98" s="849"/>
      <c r="J98" s="849"/>
      <c r="K98" s="849"/>
      <c r="L98" s="849"/>
      <c r="M98" s="849"/>
      <c r="N98" s="849">
        <v>1</v>
      </c>
      <c r="O98" s="849">
        <v>38</v>
      </c>
      <c r="P98" s="837"/>
      <c r="Q98" s="850">
        <v>38</v>
      </c>
    </row>
    <row r="99" spans="1:17" ht="14.4" customHeight="1" x14ac:dyDescent="0.3">
      <c r="A99" s="831" t="s">
        <v>1531</v>
      </c>
      <c r="B99" s="832" t="s">
        <v>1339</v>
      </c>
      <c r="C99" s="832" t="s">
        <v>1392</v>
      </c>
      <c r="D99" s="832" t="s">
        <v>1492</v>
      </c>
      <c r="E99" s="832" t="s">
        <v>1493</v>
      </c>
      <c r="F99" s="849"/>
      <c r="G99" s="849"/>
      <c r="H99" s="849"/>
      <c r="I99" s="849"/>
      <c r="J99" s="849">
        <v>2</v>
      </c>
      <c r="K99" s="849">
        <v>29018</v>
      </c>
      <c r="L99" s="849">
        <v>1</v>
      </c>
      <c r="M99" s="849">
        <v>14509</v>
      </c>
      <c r="N99" s="849"/>
      <c r="O99" s="849"/>
      <c r="P99" s="837"/>
      <c r="Q99" s="850"/>
    </row>
    <row r="100" spans="1:17" ht="14.4" customHeight="1" x14ac:dyDescent="0.3">
      <c r="A100" s="831" t="s">
        <v>1338</v>
      </c>
      <c r="B100" s="832" t="s">
        <v>1339</v>
      </c>
      <c r="C100" s="832" t="s">
        <v>1473</v>
      </c>
      <c r="D100" s="832" t="s">
        <v>1474</v>
      </c>
      <c r="E100" s="832" t="s">
        <v>1475</v>
      </c>
      <c r="F100" s="849">
        <v>0.45</v>
      </c>
      <c r="G100" s="849">
        <v>904.34</v>
      </c>
      <c r="H100" s="849"/>
      <c r="I100" s="849">
        <v>2009.6444444444444</v>
      </c>
      <c r="J100" s="849"/>
      <c r="K100" s="849"/>
      <c r="L100" s="849"/>
      <c r="M100" s="849"/>
      <c r="N100" s="849"/>
      <c r="O100" s="849"/>
      <c r="P100" s="837"/>
      <c r="Q100" s="850"/>
    </row>
    <row r="101" spans="1:17" ht="14.4" customHeight="1" x14ac:dyDescent="0.3">
      <c r="A101" s="831" t="s">
        <v>1338</v>
      </c>
      <c r="B101" s="832" t="s">
        <v>1339</v>
      </c>
      <c r="C101" s="832" t="s">
        <v>1473</v>
      </c>
      <c r="D101" s="832" t="s">
        <v>1478</v>
      </c>
      <c r="E101" s="832" t="s">
        <v>1477</v>
      </c>
      <c r="F101" s="849">
        <v>0.25</v>
      </c>
      <c r="G101" s="849">
        <v>454.76</v>
      </c>
      <c r="H101" s="849">
        <v>0.55555419817486584</v>
      </c>
      <c r="I101" s="849">
        <v>1819.04</v>
      </c>
      <c r="J101" s="849">
        <v>0.45</v>
      </c>
      <c r="K101" s="849">
        <v>818.57</v>
      </c>
      <c r="L101" s="849">
        <v>1</v>
      </c>
      <c r="M101" s="849">
        <v>1819.0444444444445</v>
      </c>
      <c r="N101" s="849"/>
      <c r="O101" s="849"/>
      <c r="P101" s="837"/>
      <c r="Q101" s="850"/>
    </row>
    <row r="102" spans="1:17" ht="14.4" customHeight="1" x14ac:dyDescent="0.3">
      <c r="A102" s="831" t="s">
        <v>1338</v>
      </c>
      <c r="B102" s="832" t="s">
        <v>1339</v>
      </c>
      <c r="C102" s="832" t="s">
        <v>1473</v>
      </c>
      <c r="D102" s="832" t="s">
        <v>1479</v>
      </c>
      <c r="E102" s="832" t="s">
        <v>1480</v>
      </c>
      <c r="F102" s="849">
        <v>0.05</v>
      </c>
      <c r="G102" s="849">
        <v>45.19</v>
      </c>
      <c r="H102" s="849"/>
      <c r="I102" s="849">
        <v>903.8</v>
      </c>
      <c r="J102" s="849"/>
      <c r="K102" s="849"/>
      <c r="L102" s="849"/>
      <c r="M102" s="849"/>
      <c r="N102" s="849"/>
      <c r="O102" s="849"/>
      <c r="P102" s="837"/>
      <c r="Q102" s="850"/>
    </row>
    <row r="103" spans="1:17" ht="14.4" customHeight="1" x14ac:dyDescent="0.3">
      <c r="A103" s="831" t="s">
        <v>1338</v>
      </c>
      <c r="B103" s="832" t="s">
        <v>1339</v>
      </c>
      <c r="C103" s="832" t="s">
        <v>1340</v>
      </c>
      <c r="D103" s="832" t="s">
        <v>1483</v>
      </c>
      <c r="E103" s="832" t="s">
        <v>1484</v>
      </c>
      <c r="F103" s="849">
        <v>252</v>
      </c>
      <c r="G103" s="849">
        <v>8321.0400000000009</v>
      </c>
      <c r="H103" s="849">
        <v>1.0015490775947051</v>
      </c>
      <c r="I103" s="849">
        <v>33.020000000000003</v>
      </c>
      <c r="J103" s="849">
        <v>243</v>
      </c>
      <c r="K103" s="849">
        <v>8308.17</v>
      </c>
      <c r="L103" s="849">
        <v>1</v>
      </c>
      <c r="M103" s="849">
        <v>34.19</v>
      </c>
      <c r="N103" s="849"/>
      <c r="O103" s="849"/>
      <c r="P103" s="837"/>
      <c r="Q103" s="850"/>
    </row>
    <row r="104" spans="1:17" ht="14.4" customHeight="1" x14ac:dyDescent="0.3">
      <c r="A104" s="831" t="s">
        <v>1338</v>
      </c>
      <c r="B104" s="832" t="s">
        <v>1339</v>
      </c>
      <c r="C104" s="832" t="s">
        <v>1340</v>
      </c>
      <c r="D104" s="832" t="s">
        <v>1487</v>
      </c>
      <c r="E104" s="832" t="s">
        <v>1488</v>
      </c>
      <c r="F104" s="849">
        <v>114</v>
      </c>
      <c r="G104" s="849">
        <v>6511.68</v>
      </c>
      <c r="H104" s="849"/>
      <c r="I104" s="849">
        <v>57.120000000000005</v>
      </c>
      <c r="J104" s="849"/>
      <c r="K104" s="849"/>
      <c r="L104" s="849"/>
      <c r="M104" s="849"/>
      <c r="N104" s="849"/>
      <c r="O104" s="849"/>
      <c r="P104" s="837"/>
      <c r="Q104" s="850"/>
    </row>
    <row r="105" spans="1:17" ht="14.4" customHeight="1" x14ac:dyDescent="0.3">
      <c r="A105" s="831" t="s">
        <v>1338</v>
      </c>
      <c r="B105" s="832" t="s">
        <v>1339</v>
      </c>
      <c r="C105" s="832" t="s">
        <v>1392</v>
      </c>
      <c r="D105" s="832" t="s">
        <v>1492</v>
      </c>
      <c r="E105" s="832" t="s">
        <v>1493</v>
      </c>
      <c r="F105" s="849">
        <v>2</v>
      </c>
      <c r="G105" s="849">
        <v>29014</v>
      </c>
      <c r="H105" s="849">
        <v>1.9997243090495553</v>
      </c>
      <c r="I105" s="849">
        <v>14507</v>
      </c>
      <c r="J105" s="849">
        <v>1</v>
      </c>
      <c r="K105" s="849">
        <v>14509</v>
      </c>
      <c r="L105" s="849">
        <v>1</v>
      </c>
      <c r="M105" s="849">
        <v>14509</v>
      </c>
      <c r="N105" s="849"/>
      <c r="O105" s="849"/>
      <c r="P105" s="837"/>
      <c r="Q105" s="850"/>
    </row>
    <row r="106" spans="1:17" ht="14.4" customHeight="1" x14ac:dyDescent="0.3">
      <c r="A106" s="831" t="s">
        <v>1532</v>
      </c>
      <c r="B106" s="832" t="s">
        <v>1339</v>
      </c>
      <c r="C106" s="832" t="s">
        <v>1473</v>
      </c>
      <c r="D106" s="832" t="s">
        <v>1481</v>
      </c>
      <c r="E106" s="832" t="s">
        <v>1477</v>
      </c>
      <c r="F106" s="849"/>
      <c r="G106" s="849"/>
      <c r="H106" s="849"/>
      <c r="I106" s="849"/>
      <c r="J106" s="849"/>
      <c r="K106" s="849"/>
      <c r="L106" s="849"/>
      <c r="M106" s="849"/>
      <c r="N106" s="849">
        <v>0.4</v>
      </c>
      <c r="O106" s="849">
        <v>262.20999999999998</v>
      </c>
      <c r="P106" s="837"/>
      <c r="Q106" s="850">
        <v>655.52499999999986</v>
      </c>
    </row>
    <row r="107" spans="1:17" ht="14.4" customHeight="1" x14ac:dyDescent="0.3">
      <c r="A107" s="831" t="s">
        <v>1532</v>
      </c>
      <c r="B107" s="832" t="s">
        <v>1339</v>
      </c>
      <c r="C107" s="832" t="s">
        <v>1340</v>
      </c>
      <c r="D107" s="832" t="s">
        <v>1483</v>
      </c>
      <c r="E107" s="832" t="s">
        <v>1484</v>
      </c>
      <c r="F107" s="849"/>
      <c r="G107" s="849"/>
      <c r="H107" s="849"/>
      <c r="I107" s="849"/>
      <c r="J107" s="849"/>
      <c r="K107" s="849"/>
      <c r="L107" s="849"/>
      <c r="M107" s="849"/>
      <c r="N107" s="849">
        <v>278</v>
      </c>
      <c r="O107" s="849">
        <v>9446.44</v>
      </c>
      <c r="P107" s="837"/>
      <c r="Q107" s="850">
        <v>33.980000000000004</v>
      </c>
    </row>
    <row r="108" spans="1:17" ht="14.4" customHeight="1" x14ac:dyDescent="0.3">
      <c r="A108" s="831" t="s">
        <v>1532</v>
      </c>
      <c r="B108" s="832" t="s">
        <v>1339</v>
      </c>
      <c r="C108" s="832" t="s">
        <v>1392</v>
      </c>
      <c r="D108" s="832" t="s">
        <v>1492</v>
      </c>
      <c r="E108" s="832" t="s">
        <v>1493</v>
      </c>
      <c r="F108" s="849"/>
      <c r="G108" s="849"/>
      <c r="H108" s="849"/>
      <c r="I108" s="849"/>
      <c r="J108" s="849"/>
      <c r="K108" s="849"/>
      <c r="L108" s="849"/>
      <c r="M108" s="849"/>
      <c r="N108" s="849">
        <v>1</v>
      </c>
      <c r="O108" s="849">
        <v>14515</v>
      </c>
      <c r="P108" s="837"/>
      <c r="Q108" s="850">
        <v>14515</v>
      </c>
    </row>
    <row r="109" spans="1:17" ht="14.4" customHeight="1" x14ac:dyDescent="0.3">
      <c r="A109" s="831" t="s">
        <v>1533</v>
      </c>
      <c r="B109" s="832" t="s">
        <v>1339</v>
      </c>
      <c r="C109" s="832" t="s">
        <v>1473</v>
      </c>
      <c r="D109" s="832" t="s">
        <v>1478</v>
      </c>
      <c r="E109" s="832" t="s">
        <v>1477</v>
      </c>
      <c r="F109" s="849">
        <v>1.2999999999999998</v>
      </c>
      <c r="G109" s="849">
        <v>2364.75</v>
      </c>
      <c r="H109" s="849">
        <v>1.529414427815649</v>
      </c>
      <c r="I109" s="849">
        <v>1819.0384615384619</v>
      </c>
      <c r="J109" s="849">
        <v>0.85</v>
      </c>
      <c r="K109" s="849">
        <v>1546.1799999999998</v>
      </c>
      <c r="L109" s="849">
        <v>1</v>
      </c>
      <c r="M109" s="849">
        <v>1819.035294117647</v>
      </c>
      <c r="N109" s="849"/>
      <c r="O109" s="849"/>
      <c r="P109" s="837"/>
      <c r="Q109" s="850"/>
    </row>
    <row r="110" spans="1:17" ht="14.4" customHeight="1" x14ac:dyDescent="0.3">
      <c r="A110" s="831" t="s">
        <v>1533</v>
      </c>
      <c r="B110" s="832" t="s">
        <v>1339</v>
      </c>
      <c r="C110" s="832" t="s">
        <v>1473</v>
      </c>
      <c r="D110" s="832" t="s">
        <v>1479</v>
      </c>
      <c r="E110" s="832" t="s">
        <v>1480</v>
      </c>
      <c r="F110" s="849">
        <v>0.1</v>
      </c>
      <c r="G110" s="849">
        <v>90.38</v>
      </c>
      <c r="H110" s="849"/>
      <c r="I110" s="849">
        <v>903.8</v>
      </c>
      <c r="J110" s="849"/>
      <c r="K110" s="849"/>
      <c r="L110" s="849"/>
      <c r="M110" s="849"/>
      <c r="N110" s="849"/>
      <c r="O110" s="849"/>
      <c r="P110" s="837"/>
      <c r="Q110" s="850"/>
    </row>
    <row r="111" spans="1:17" ht="14.4" customHeight="1" x14ac:dyDescent="0.3">
      <c r="A111" s="831" t="s">
        <v>1533</v>
      </c>
      <c r="B111" s="832" t="s">
        <v>1339</v>
      </c>
      <c r="C111" s="832" t="s">
        <v>1340</v>
      </c>
      <c r="D111" s="832" t="s">
        <v>1345</v>
      </c>
      <c r="E111" s="832" t="s">
        <v>1346</v>
      </c>
      <c r="F111" s="849">
        <v>640</v>
      </c>
      <c r="G111" s="849">
        <v>4260.3999999999996</v>
      </c>
      <c r="H111" s="849">
        <v>1.5593294780762754</v>
      </c>
      <c r="I111" s="849">
        <v>6.6568749999999994</v>
      </c>
      <c r="J111" s="849">
        <v>380</v>
      </c>
      <c r="K111" s="849">
        <v>2732.2</v>
      </c>
      <c r="L111" s="849">
        <v>1</v>
      </c>
      <c r="M111" s="849">
        <v>7.1899999999999995</v>
      </c>
      <c r="N111" s="849">
        <v>80</v>
      </c>
      <c r="O111" s="849">
        <v>588</v>
      </c>
      <c r="P111" s="837">
        <v>0.21521118512553988</v>
      </c>
      <c r="Q111" s="850">
        <v>7.35</v>
      </c>
    </row>
    <row r="112" spans="1:17" ht="14.4" customHeight="1" x14ac:dyDescent="0.3">
      <c r="A112" s="831" t="s">
        <v>1533</v>
      </c>
      <c r="B112" s="832" t="s">
        <v>1339</v>
      </c>
      <c r="C112" s="832" t="s">
        <v>1340</v>
      </c>
      <c r="D112" s="832" t="s">
        <v>1365</v>
      </c>
      <c r="E112" s="832" t="s">
        <v>1366</v>
      </c>
      <c r="F112" s="849">
        <v>1</v>
      </c>
      <c r="G112" s="849">
        <v>1986.65</v>
      </c>
      <c r="H112" s="849">
        <v>0.97966359122043112</v>
      </c>
      <c r="I112" s="849">
        <v>1986.65</v>
      </c>
      <c r="J112" s="849">
        <v>1</v>
      </c>
      <c r="K112" s="849">
        <v>2027.89</v>
      </c>
      <c r="L112" s="849">
        <v>1</v>
      </c>
      <c r="M112" s="849">
        <v>2027.89</v>
      </c>
      <c r="N112" s="849"/>
      <c r="O112" s="849"/>
      <c r="P112" s="837"/>
      <c r="Q112" s="850"/>
    </row>
    <row r="113" spans="1:17" ht="14.4" customHeight="1" x14ac:dyDescent="0.3">
      <c r="A113" s="831" t="s">
        <v>1533</v>
      </c>
      <c r="B113" s="832" t="s">
        <v>1339</v>
      </c>
      <c r="C113" s="832" t="s">
        <v>1340</v>
      </c>
      <c r="D113" s="832" t="s">
        <v>1483</v>
      </c>
      <c r="E113" s="832" t="s">
        <v>1484</v>
      </c>
      <c r="F113" s="849">
        <v>762</v>
      </c>
      <c r="G113" s="849">
        <v>25566.28</v>
      </c>
      <c r="H113" s="849">
        <v>1.5775753020783581</v>
      </c>
      <c r="I113" s="849">
        <v>33.551548556430447</v>
      </c>
      <c r="J113" s="849">
        <v>474</v>
      </c>
      <c r="K113" s="849">
        <v>16206.060000000001</v>
      </c>
      <c r="L113" s="849">
        <v>1</v>
      </c>
      <c r="M113" s="849">
        <v>34.190000000000005</v>
      </c>
      <c r="N113" s="849"/>
      <c r="O113" s="849"/>
      <c r="P113" s="837"/>
      <c r="Q113" s="850"/>
    </row>
    <row r="114" spans="1:17" ht="14.4" customHeight="1" x14ac:dyDescent="0.3">
      <c r="A114" s="831" t="s">
        <v>1533</v>
      </c>
      <c r="B114" s="832" t="s">
        <v>1339</v>
      </c>
      <c r="C114" s="832" t="s">
        <v>1340</v>
      </c>
      <c r="D114" s="832" t="s">
        <v>1375</v>
      </c>
      <c r="E114" s="832" t="s">
        <v>1376</v>
      </c>
      <c r="F114" s="849">
        <v>650</v>
      </c>
      <c r="G114" s="849">
        <v>13125.5</v>
      </c>
      <c r="H114" s="849">
        <v>2.1095306975249115</v>
      </c>
      <c r="I114" s="849">
        <v>20.193076923076923</v>
      </c>
      <c r="J114" s="849">
        <v>300</v>
      </c>
      <c r="K114" s="849">
        <v>6222</v>
      </c>
      <c r="L114" s="849">
        <v>1</v>
      </c>
      <c r="M114" s="849">
        <v>20.74</v>
      </c>
      <c r="N114" s="849">
        <v>257</v>
      </c>
      <c r="O114" s="849">
        <v>5229.95</v>
      </c>
      <c r="P114" s="837">
        <v>0.84055769848923167</v>
      </c>
      <c r="Q114" s="850">
        <v>20.349999999999998</v>
      </c>
    </row>
    <row r="115" spans="1:17" ht="14.4" customHeight="1" x14ac:dyDescent="0.3">
      <c r="A115" s="831" t="s">
        <v>1533</v>
      </c>
      <c r="B115" s="832" t="s">
        <v>1339</v>
      </c>
      <c r="C115" s="832" t="s">
        <v>1392</v>
      </c>
      <c r="D115" s="832" t="s">
        <v>1421</v>
      </c>
      <c r="E115" s="832" t="s">
        <v>1422</v>
      </c>
      <c r="F115" s="849">
        <v>1</v>
      </c>
      <c r="G115" s="849">
        <v>682</v>
      </c>
      <c r="H115" s="849">
        <v>1</v>
      </c>
      <c r="I115" s="849">
        <v>682</v>
      </c>
      <c r="J115" s="849">
        <v>1</v>
      </c>
      <c r="K115" s="849">
        <v>682</v>
      </c>
      <c r="L115" s="849">
        <v>1</v>
      </c>
      <c r="M115" s="849">
        <v>682</v>
      </c>
      <c r="N115" s="849"/>
      <c r="O115" s="849"/>
      <c r="P115" s="837"/>
      <c r="Q115" s="850"/>
    </row>
    <row r="116" spans="1:17" ht="14.4" customHeight="1" x14ac:dyDescent="0.3">
      <c r="A116" s="831" t="s">
        <v>1533</v>
      </c>
      <c r="B116" s="832" t="s">
        <v>1339</v>
      </c>
      <c r="C116" s="832" t="s">
        <v>1392</v>
      </c>
      <c r="D116" s="832" t="s">
        <v>1427</v>
      </c>
      <c r="E116" s="832" t="s">
        <v>1428</v>
      </c>
      <c r="F116" s="849">
        <v>6</v>
      </c>
      <c r="G116" s="849">
        <v>10950</v>
      </c>
      <c r="H116" s="849">
        <v>2.9983570646221249</v>
      </c>
      <c r="I116" s="849">
        <v>1825</v>
      </c>
      <c r="J116" s="849">
        <v>2</v>
      </c>
      <c r="K116" s="849">
        <v>3652</v>
      </c>
      <c r="L116" s="849">
        <v>1</v>
      </c>
      <c r="M116" s="849">
        <v>1826</v>
      </c>
      <c r="N116" s="849">
        <v>2</v>
      </c>
      <c r="O116" s="849">
        <v>3662</v>
      </c>
      <c r="P116" s="837">
        <v>1.0027382256297919</v>
      </c>
      <c r="Q116" s="850">
        <v>1831</v>
      </c>
    </row>
    <row r="117" spans="1:17" ht="14.4" customHeight="1" x14ac:dyDescent="0.3">
      <c r="A117" s="831" t="s">
        <v>1533</v>
      </c>
      <c r="B117" s="832" t="s">
        <v>1339</v>
      </c>
      <c r="C117" s="832" t="s">
        <v>1392</v>
      </c>
      <c r="D117" s="832" t="s">
        <v>1431</v>
      </c>
      <c r="E117" s="832" t="s">
        <v>1432</v>
      </c>
      <c r="F117" s="849">
        <v>5</v>
      </c>
      <c r="G117" s="849">
        <v>17600</v>
      </c>
      <c r="H117" s="849">
        <v>2.4985803520726861</v>
      </c>
      <c r="I117" s="849">
        <v>3520</v>
      </c>
      <c r="J117" s="849">
        <v>2</v>
      </c>
      <c r="K117" s="849">
        <v>7044</v>
      </c>
      <c r="L117" s="849">
        <v>1</v>
      </c>
      <c r="M117" s="849">
        <v>3522</v>
      </c>
      <c r="N117" s="849">
        <v>3</v>
      </c>
      <c r="O117" s="849">
        <v>10599</v>
      </c>
      <c r="P117" s="837">
        <v>1.5046848381601363</v>
      </c>
      <c r="Q117" s="850">
        <v>3533</v>
      </c>
    </row>
    <row r="118" spans="1:17" ht="14.4" customHeight="1" x14ac:dyDescent="0.3">
      <c r="A118" s="831" t="s">
        <v>1533</v>
      </c>
      <c r="B118" s="832" t="s">
        <v>1339</v>
      </c>
      <c r="C118" s="832" t="s">
        <v>1392</v>
      </c>
      <c r="D118" s="832" t="s">
        <v>1492</v>
      </c>
      <c r="E118" s="832" t="s">
        <v>1493</v>
      </c>
      <c r="F118" s="849">
        <v>3</v>
      </c>
      <c r="G118" s="849">
        <v>43521</v>
      </c>
      <c r="H118" s="849">
        <v>1.4997932317871665</v>
      </c>
      <c r="I118" s="849">
        <v>14507</v>
      </c>
      <c r="J118" s="849">
        <v>2</v>
      </c>
      <c r="K118" s="849">
        <v>29018</v>
      </c>
      <c r="L118" s="849">
        <v>1</v>
      </c>
      <c r="M118" s="849">
        <v>14509</v>
      </c>
      <c r="N118" s="849"/>
      <c r="O118" s="849"/>
      <c r="P118" s="837"/>
      <c r="Q118" s="850"/>
    </row>
    <row r="119" spans="1:17" ht="14.4" customHeight="1" x14ac:dyDescent="0.3">
      <c r="A119" s="831" t="s">
        <v>1533</v>
      </c>
      <c r="B119" s="832" t="s">
        <v>1339</v>
      </c>
      <c r="C119" s="832" t="s">
        <v>1392</v>
      </c>
      <c r="D119" s="832" t="s">
        <v>1445</v>
      </c>
      <c r="E119" s="832" t="s">
        <v>1446</v>
      </c>
      <c r="F119" s="849">
        <v>6</v>
      </c>
      <c r="G119" s="849">
        <v>3054</v>
      </c>
      <c r="H119" s="849">
        <v>2.9941176470588236</v>
      </c>
      <c r="I119" s="849">
        <v>509</v>
      </c>
      <c r="J119" s="849">
        <v>2</v>
      </c>
      <c r="K119" s="849">
        <v>1020</v>
      </c>
      <c r="L119" s="849">
        <v>1</v>
      </c>
      <c r="M119" s="849">
        <v>510</v>
      </c>
      <c r="N119" s="849">
        <v>1</v>
      </c>
      <c r="O119" s="849">
        <v>512</v>
      </c>
      <c r="P119" s="837">
        <v>0.50196078431372548</v>
      </c>
      <c r="Q119" s="850">
        <v>512</v>
      </c>
    </row>
    <row r="120" spans="1:17" ht="14.4" customHeight="1" x14ac:dyDescent="0.3">
      <c r="A120" s="831" t="s">
        <v>1534</v>
      </c>
      <c r="B120" s="832" t="s">
        <v>1339</v>
      </c>
      <c r="C120" s="832" t="s">
        <v>1473</v>
      </c>
      <c r="D120" s="832" t="s">
        <v>1478</v>
      </c>
      <c r="E120" s="832" t="s">
        <v>1477</v>
      </c>
      <c r="F120" s="849">
        <v>0.3</v>
      </c>
      <c r="G120" s="849">
        <v>545.71</v>
      </c>
      <c r="H120" s="849">
        <v>6.0001099505222655</v>
      </c>
      <c r="I120" s="849">
        <v>1819.0333333333335</v>
      </c>
      <c r="J120" s="849">
        <v>0.05</v>
      </c>
      <c r="K120" s="849">
        <v>90.95</v>
      </c>
      <c r="L120" s="849">
        <v>1</v>
      </c>
      <c r="M120" s="849">
        <v>1819</v>
      </c>
      <c r="N120" s="849"/>
      <c r="O120" s="849"/>
      <c r="P120" s="837"/>
      <c r="Q120" s="850"/>
    </row>
    <row r="121" spans="1:17" ht="14.4" customHeight="1" x14ac:dyDescent="0.3">
      <c r="A121" s="831" t="s">
        <v>1534</v>
      </c>
      <c r="B121" s="832" t="s">
        <v>1339</v>
      </c>
      <c r="C121" s="832" t="s">
        <v>1340</v>
      </c>
      <c r="D121" s="832" t="s">
        <v>1343</v>
      </c>
      <c r="E121" s="832" t="s">
        <v>1344</v>
      </c>
      <c r="F121" s="849">
        <v>170</v>
      </c>
      <c r="G121" s="849">
        <v>440.3</v>
      </c>
      <c r="H121" s="849"/>
      <c r="I121" s="849">
        <v>2.59</v>
      </c>
      <c r="J121" s="849"/>
      <c r="K121" s="849"/>
      <c r="L121" s="849"/>
      <c r="M121" s="849"/>
      <c r="N121" s="849">
        <v>65</v>
      </c>
      <c r="O121" s="849">
        <v>172.9</v>
      </c>
      <c r="P121" s="837"/>
      <c r="Q121" s="850">
        <v>2.66</v>
      </c>
    </row>
    <row r="122" spans="1:17" ht="14.4" customHeight="1" x14ac:dyDescent="0.3">
      <c r="A122" s="831" t="s">
        <v>1534</v>
      </c>
      <c r="B122" s="832" t="s">
        <v>1339</v>
      </c>
      <c r="C122" s="832" t="s">
        <v>1340</v>
      </c>
      <c r="D122" s="832" t="s">
        <v>1345</v>
      </c>
      <c r="E122" s="832" t="s">
        <v>1346</v>
      </c>
      <c r="F122" s="849"/>
      <c r="G122" s="849"/>
      <c r="H122" s="849"/>
      <c r="I122" s="849"/>
      <c r="J122" s="849"/>
      <c r="K122" s="849"/>
      <c r="L122" s="849"/>
      <c r="M122" s="849"/>
      <c r="N122" s="849">
        <v>95</v>
      </c>
      <c r="O122" s="849">
        <v>698.25</v>
      </c>
      <c r="P122" s="837"/>
      <c r="Q122" s="850">
        <v>7.35</v>
      </c>
    </row>
    <row r="123" spans="1:17" ht="14.4" customHeight="1" x14ac:dyDescent="0.3">
      <c r="A123" s="831" t="s">
        <v>1534</v>
      </c>
      <c r="B123" s="832" t="s">
        <v>1339</v>
      </c>
      <c r="C123" s="832" t="s">
        <v>1340</v>
      </c>
      <c r="D123" s="832" t="s">
        <v>1351</v>
      </c>
      <c r="E123" s="832" t="s">
        <v>1352</v>
      </c>
      <c r="F123" s="849">
        <v>62</v>
      </c>
      <c r="G123" s="849">
        <v>566.68000000000006</v>
      </c>
      <c r="H123" s="849">
        <v>0.71264367816091967</v>
      </c>
      <c r="I123" s="849">
        <v>9.14</v>
      </c>
      <c r="J123" s="849">
        <v>87</v>
      </c>
      <c r="K123" s="849">
        <v>795.18</v>
      </c>
      <c r="L123" s="849">
        <v>1</v>
      </c>
      <c r="M123" s="849">
        <v>9.1399999999999988</v>
      </c>
      <c r="N123" s="849">
        <v>39</v>
      </c>
      <c r="O123" s="849">
        <v>365.03999999999996</v>
      </c>
      <c r="P123" s="837">
        <v>0.4590658718780653</v>
      </c>
      <c r="Q123" s="850">
        <v>9.36</v>
      </c>
    </row>
    <row r="124" spans="1:17" ht="14.4" customHeight="1" x14ac:dyDescent="0.3">
      <c r="A124" s="831" t="s">
        <v>1534</v>
      </c>
      <c r="B124" s="832" t="s">
        <v>1339</v>
      </c>
      <c r="C124" s="832" t="s">
        <v>1340</v>
      </c>
      <c r="D124" s="832" t="s">
        <v>1355</v>
      </c>
      <c r="E124" s="832" t="s">
        <v>1356</v>
      </c>
      <c r="F124" s="849">
        <v>120</v>
      </c>
      <c r="G124" s="849">
        <v>1227.5999999999999</v>
      </c>
      <c r="H124" s="849">
        <v>6.0712166172106823</v>
      </c>
      <c r="I124" s="849">
        <v>10.229999999999999</v>
      </c>
      <c r="J124" s="849">
        <v>20</v>
      </c>
      <c r="K124" s="849">
        <v>202.2</v>
      </c>
      <c r="L124" s="849">
        <v>1</v>
      </c>
      <c r="M124" s="849">
        <v>10.11</v>
      </c>
      <c r="N124" s="849">
        <v>96</v>
      </c>
      <c r="O124" s="849">
        <v>988.8</v>
      </c>
      <c r="P124" s="837">
        <v>4.8902077151335313</v>
      </c>
      <c r="Q124" s="850">
        <v>10.299999999999999</v>
      </c>
    </row>
    <row r="125" spans="1:17" ht="14.4" customHeight="1" x14ac:dyDescent="0.3">
      <c r="A125" s="831" t="s">
        <v>1534</v>
      </c>
      <c r="B125" s="832" t="s">
        <v>1339</v>
      </c>
      <c r="C125" s="832" t="s">
        <v>1340</v>
      </c>
      <c r="D125" s="832" t="s">
        <v>1361</v>
      </c>
      <c r="E125" s="832" t="s">
        <v>1362</v>
      </c>
      <c r="F125" s="849"/>
      <c r="G125" s="849"/>
      <c r="H125" s="849"/>
      <c r="I125" s="849"/>
      <c r="J125" s="849">
        <v>240</v>
      </c>
      <c r="K125" s="849">
        <v>5016</v>
      </c>
      <c r="L125" s="849">
        <v>1</v>
      </c>
      <c r="M125" s="849">
        <v>20.9</v>
      </c>
      <c r="N125" s="849"/>
      <c r="O125" s="849"/>
      <c r="P125" s="837"/>
      <c r="Q125" s="850"/>
    </row>
    <row r="126" spans="1:17" ht="14.4" customHeight="1" x14ac:dyDescent="0.3">
      <c r="A126" s="831" t="s">
        <v>1534</v>
      </c>
      <c r="B126" s="832" t="s">
        <v>1339</v>
      </c>
      <c r="C126" s="832" t="s">
        <v>1340</v>
      </c>
      <c r="D126" s="832" t="s">
        <v>1363</v>
      </c>
      <c r="E126" s="832" t="s">
        <v>1364</v>
      </c>
      <c r="F126" s="849">
        <v>4.3</v>
      </c>
      <c r="G126" s="849">
        <v>6613.91</v>
      </c>
      <c r="H126" s="849"/>
      <c r="I126" s="849">
        <v>1538.1186046511627</v>
      </c>
      <c r="J126" s="849"/>
      <c r="K126" s="849"/>
      <c r="L126" s="849"/>
      <c r="M126" s="849"/>
      <c r="N126" s="849"/>
      <c r="O126" s="849"/>
      <c r="P126" s="837"/>
      <c r="Q126" s="850"/>
    </row>
    <row r="127" spans="1:17" ht="14.4" customHeight="1" x14ac:dyDescent="0.3">
      <c r="A127" s="831" t="s">
        <v>1534</v>
      </c>
      <c r="B127" s="832" t="s">
        <v>1339</v>
      </c>
      <c r="C127" s="832" t="s">
        <v>1340</v>
      </c>
      <c r="D127" s="832" t="s">
        <v>1365</v>
      </c>
      <c r="E127" s="832" t="s">
        <v>1366</v>
      </c>
      <c r="F127" s="849"/>
      <c r="G127" s="849"/>
      <c r="H127" s="849"/>
      <c r="I127" s="849"/>
      <c r="J127" s="849"/>
      <c r="K127" s="849"/>
      <c r="L127" s="849"/>
      <c r="M127" s="849"/>
      <c r="N127" s="849">
        <v>1</v>
      </c>
      <c r="O127" s="849">
        <v>1817.79</v>
      </c>
      <c r="P127" s="837"/>
      <c r="Q127" s="850">
        <v>1817.79</v>
      </c>
    </row>
    <row r="128" spans="1:17" ht="14.4" customHeight="1" x14ac:dyDescent="0.3">
      <c r="A128" s="831" t="s">
        <v>1534</v>
      </c>
      <c r="B128" s="832" t="s">
        <v>1339</v>
      </c>
      <c r="C128" s="832" t="s">
        <v>1340</v>
      </c>
      <c r="D128" s="832" t="s">
        <v>1483</v>
      </c>
      <c r="E128" s="832" t="s">
        <v>1484</v>
      </c>
      <c r="F128" s="849">
        <v>147</v>
      </c>
      <c r="G128" s="849">
        <v>4975.95</v>
      </c>
      <c r="H128" s="849">
        <v>4.1582334015794089</v>
      </c>
      <c r="I128" s="849">
        <v>33.85</v>
      </c>
      <c r="J128" s="849">
        <v>35</v>
      </c>
      <c r="K128" s="849">
        <v>1196.6500000000001</v>
      </c>
      <c r="L128" s="849">
        <v>1</v>
      </c>
      <c r="M128" s="849">
        <v>34.190000000000005</v>
      </c>
      <c r="N128" s="849"/>
      <c r="O128" s="849"/>
      <c r="P128" s="837"/>
      <c r="Q128" s="850"/>
    </row>
    <row r="129" spans="1:17" ht="14.4" customHeight="1" x14ac:dyDescent="0.3">
      <c r="A129" s="831" t="s">
        <v>1534</v>
      </c>
      <c r="B129" s="832" t="s">
        <v>1339</v>
      </c>
      <c r="C129" s="832" t="s">
        <v>1392</v>
      </c>
      <c r="D129" s="832" t="s">
        <v>1411</v>
      </c>
      <c r="E129" s="832" t="s">
        <v>1412</v>
      </c>
      <c r="F129" s="849">
        <v>1</v>
      </c>
      <c r="G129" s="849">
        <v>1349</v>
      </c>
      <c r="H129" s="849"/>
      <c r="I129" s="849">
        <v>1349</v>
      </c>
      <c r="J129" s="849"/>
      <c r="K129" s="849"/>
      <c r="L129" s="849"/>
      <c r="M129" s="849"/>
      <c r="N129" s="849">
        <v>1</v>
      </c>
      <c r="O129" s="849">
        <v>1357</v>
      </c>
      <c r="P129" s="837"/>
      <c r="Q129" s="850">
        <v>1357</v>
      </c>
    </row>
    <row r="130" spans="1:17" ht="14.4" customHeight="1" x14ac:dyDescent="0.3">
      <c r="A130" s="831" t="s">
        <v>1534</v>
      </c>
      <c r="B130" s="832" t="s">
        <v>1339</v>
      </c>
      <c r="C130" s="832" t="s">
        <v>1392</v>
      </c>
      <c r="D130" s="832" t="s">
        <v>1413</v>
      </c>
      <c r="E130" s="832" t="s">
        <v>1414</v>
      </c>
      <c r="F130" s="849">
        <v>2</v>
      </c>
      <c r="G130" s="849">
        <v>2862</v>
      </c>
      <c r="H130" s="849">
        <v>0.99930167597765363</v>
      </c>
      <c r="I130" s="849">
        <v>1431</v>
      </c>
      <c r="J130" s="849">
        <v>2</v>
      </c>
      <c r="K130" s="849">
        <v>2864</v>
      </c>
      <c r="L130" s="849">
        <v>1</v>
      </c>
      <c r="M130" s="849">
        <v>1432</v>
      </c>
      <c r="N130" s="849">
        <v>2</v>
      </c>
      <c r="O130" s="849">
        <v>2874</v>
      </c>
      <c r="P130" s="837">
        <v>1.0034916201117319</v>
      </c>
      <c r="Q130" s="850">
        <v>1437</v>
      </c>
    </row>
    <row r="131" spans="1:17" ht="14.4" customHeight="1" x14ac:dyDescent="0.3">
      <c r="A131" s="831" t="s">
        <v>1534</v>
      </c>
      <c r="B131" s="832" t="s">
        <v>1339</v>
      </c>
      <c r="C131" s="832" t="s">
        <v>1392</v>
      </c>
      <c r="D131" s="832" t="s">
        <v>1415</v>
      </c>
      <c r="E131" s="832" t="s">
        <v>1416</v>
      </c>
      <c r="F131" s="849">
        <v>1</v>
      </c>
      <c r="G131" s="849">
        <v>1912</v>
      </c>
      <c r="H131" s="849">
        <v>0.99895506792058519</v>
      </c>
      <c r="I131" s="849">
        <v>1912</v>
      </c>
      <c r="J131" s="849">
        <v>1</v>
      </c>
      <c r="K131" s="849">
        <v>1914</v>
      </c>
      <c r="L131" s="849">
        <v>1</v>
      </c>
      <c r="M131" s="849">
        <v>1914</v>
      </c>
      <c r="N131" s="849">
        <v>2</v>
      </c>
      <c r="O131" s="849">
        <v>3840</v>
      </c>
      <c r="P131" s="837">
        <v>2.0062695924764888</v>
      </c>
      <c r="Q131" s="850">
        <v>1920</v>
      </c>
    </row>
    <row r="132" spans="1:17" ht="14.4" customHeight="1" x14ac:dyDescent="0.3">
      <c r="A132" s="831" t="s">
        <v>1534</v>
      </c>
      <c r="B132" s="832" t="s">
        <v>1339</v>
      </c>
      <c r="C132" s="832" t="s">
        <v>1392</v>
      </c>
      <c r="D132" s="832" t="s">
        <v>1421</v>
      </c>
      <c r="E132" s="832" t="s">
        <v>1422</v>
      </c>
      <c r="F132" s="849"/>
      <c r="G132" s="849"/>
      <c r="H132" s="849"/>
      <c r="I132" s="849"/>
      <c r="J132" s="849"/>
      <c r="K132" s="849"/>
      <c r="L132" s="849"/>
      <c r="M132" s="849"/>
      <c r="N132" s="849">
        <v>1</v>
      </c>
      <c r="O132" s="849">
        <v>685</v>
      </c>
      <c r="P132" s="837"/>
      <c r="Q132" s="850">
        <v>685</v>
      </c>
    </row>
    <row r="133" spans="1:17" ht="14.4" customHeight="1" x14ac:dyDescent="0.3">
      <c r="A133" s="831" t="s">
        <v>1534</v>
      </c>
      <c r="B133" s="832" t="s">
        <v>1339</v>
      </c>
      <c r="C133" s="832" t="s">
        <v>1392</v>
      </c>
      <c r="D133" s="832" t="s">
        <v>1427</v>
      </c>
      <c r="E133" s="832" t="s">
        <v>1428</v>
      </c>
      <c r="F133" s="849"/>
      <c r="G133" s="849"/>
      <c r="H133" s="849"/>
      <c r="I133" s="849"/>
      <c r="J133" s="849">
        <v>2</v>
      </c>
      <c r="K133" s="849">
        <v>3652</v>
      </c>
      <c r="L133" s="849">
        <v>1</v>
      </c>
      <c r="M133" s="849">
        <v>1826</v>
      </c>
      <c r="N133" s="849">
        <v>1</v>
      </c>
      <c r="O133" s="849">
        <v>1831</v>
      </c>
      <c r="P133" s="837">
        <v>0.50136911281489593</v>
      </c>
      <c r="Q133" s="850">
        <v>1831</v>
      </c>
    </row>
    <row r="134" spans="1:17" ht="14.4" customHeight="1" x14ac:dyDescent="0.3">
      <c r="A134" s="831" t="s">
        <v>1534</v>
      </c>
      <c r="B134" s="832" t="s">
        <v>1339</v>
      </c>
      <c r="C134" s="832" t="s">
        <v>1392</v>
      </c>
      <c r="D134" s="832" t="s">
        <v>1429</v>
      </c>
      <c r="E134" s="832" t="s">
        <v>1430</v>
      </c>
      <c r="F134" s="849"/>
      <c r="G134" s="849"/>
      <c r="H134" s="849"/>
      <c r="I134" s="849"/>
      <c r="J134" s="849">
        <v>1</v>
      </c>
      <c r="K134" s="849">
        <v>430</v>
      </c>
      <c r="L134" s="849">
        <v>1</v>
      </c>
      <c r="M134" s="849">
        <v>430</v>
      </c>
      <c r="N134" s="849"/>
      <c r="O134" s="849"/>
      <c r="P134" s="837"/>
      <c r="Q134" s="850"/>
    </row>
    <row r="135" spans="1:17" ht="14.4" customHeight="1" x14ac:dyDescent="0.3">
      <c r="A135" s="831" t="s">
        <v>1534</v>
      </c>
      <c r="B135" s="832" t="s">
        <v>1339</v>
      </c>
      <c r="C135" s="832" t="s">
        <v>1392</v>
      </c>
      <c r="D135" s="832" t="s">
        <v>1492</v>
      </c>
      <c r="E135" s="832" t="s">
        <v>1493</v>
      </c>
      <c r="F135" s="849">
        <v>1</v>
      </c>
      <c r="G135" s="849">
        <v>14507</v>
      </c>
      <c r="H135" s="849">
        <v>0.99986215452477767</v>
      </c>
      <c r="I135" s="849">
        <v>14507</v>
      </c>
      <c r="J135" s="849">
        <v>1</v>
      </c>
      <c r="K135" s="849">
        <v>14509</v>
      </c>
      <c r="L135" s="849">
        <v>1</v>
      </c>
      <c r="M135" s="849">
        <v>14509</v>
      </c>
      <c r="N135" s="849"/>
      <c r="O135" s="849"/>
      <c r="P135" s="837"/>
      <c r="Q135" s="850"/>
    </row>
    <row r="136" spans="1:17" ht="14.4" customHeight="1" x14ac:dyDescent="0.3">
      <c r="A136" s="831" t="s">
        <v>1534</v>
      </c>
      <c r="B136" s="832" t="s">
        <v>1339</v>
      </c>
      <c r="C136" s="832" t="s">
        <v>1392</v>
      </c>
      <c r="D136" s="832" t="s">
        <v>1445</v>
      </c>
      <c r="E136" s="832" t="s">
        <v>1446</v>
      </c>
      <c r="F136" s="849"/>
      <c r="G136" s="849"/>
      <c r="H136" s="849"/>
      <c r="I136" s="849"/>
      <c r="J136" s="849"/>
      <c r="K136" s="849"/>
      <c r="L136" s="849"/>
      <c r="M136" s="849"/>
      <c r="N136" s="849">
        <v>1</v>
      </c>
      <c r="O136" s="849">
        <v>512</v>
      </c>
      <c r="P136" s="837"/>
      <c r="Q136" s="850">
        <v>512</v>
      </c>
    </row>
    <row r="137" spans="1:17" ht="14.4" customHeight="1" x14ac:dyDescent="0.3">
      <c r="A137" s="831" t="s">
        <v>1534</v>
      </c>
      <c r="B137" s="832" t="s">
        <v>1339</v>
      </c>
      <c r="C137" s="832" t="s">
        <v>1392</v>
      </c>
      <c r="D137" s="832" t="s">
        <v>1447</v>
      </c>
      <c r="E137" s="832" t="s">
        <v>1448</v>
      </c>
      <c r="F137" s="849"/>
      <c r="G137" s="849"/>
      <c r="H137" s="849"/>
      <c r="I137" s="849"/>
      <c r="J137" s="849">
        <v>1</v>
      </c>
      <c r="K137" s="849">
        <v>2333</v>
      </c>
      <c r="L137" s="849">
        <v>1</v>
      </c>
      <c r="M137" s="849">
        <v>2333</v>
      </c>
      <c r="N137" s="849"/>
      <c r="O137" s="849"/>
      <c r="P137" s="837"/>
      <c r="Q137" s="850"/>
    </row>
    <row r="138" spans="1:17" ht="14.4" customHeight="1" x14ac:dyDescent="0.3">
      <c r="A138" s="831" t="s">
        <v>1534</v>
      </c>
      <c r="B138" s="832" t="s">
        <v>1339</v>
      </c>
      <c r="C138" s="832" t="s">
        <v>1392</v>
      </c>
      <c r="D138" s="832" t="s">
        <v>1459</v>
      </c>
      <c r="E138" s="832" t="s">
        <v>1460</v>
      </c>
      <c r="F138" s="849">
        <v>1</v>
      </c>
      <c r="G138" s="849">
        <v>142</v>
      </c>
      <c r="H138" s="849"/>
      <c r="I138" s="849">
        <v>142</v>
      </c>
      <c r="J138" s="849"/>
      <c r="K138" s="849"/>
      <c r="L138" s="849"/>
      <c r="M138" s="849"/>
      <c r="N138" s="849"/>
      <c r="O138" s="849"/>
      <c r="P138" s="837"/>
      <c r="Q138" s="850"/>
    </row>
    <row r="139" spans="1:17" ht="14.4" customHeight="1" x14ac:dyDescent="0.3">
      <c r="A139" s="831" t="s">
        <v>1534</v>
      </c>
      <c r="B139" s="832" t="s">
        <v>1339</v>
      </c>
      <c r="C139" s="832" t="s">
        <v>1392</v>
      </c>
      <c r="D139" s="832" t="s">
        <v>1465</v>
      </c>
      <c r="E139" s="832" t="s">
        <v>1466</v>
      </c>
      <c r="F139" s="849"/>
      <c r="G139" s="849"/>
      <c r="H139" s="849"/>
      <c r="I139" s="849"/>
      <c r="J139" s="849">
        <v>1</v>
      </c>
      <c r="K139" s="849">
        <v>719</v>
      </c>
      <c r="L139" s="849">
        <v>1</v>
      </c>
      <c r="M139" s="849">
        <v>719</v>
      </c>
      <c r="N139" s="849"/>
      <c r="O139" s="849"/>
      <c r="P139" s="837"/>
      <c r="Q139" s="850"/>
    </row>
    <row r="140" spans="1:17" ht="14.4" customHeight="1" x14ac:dyDescent="0.3">
      <c r="A140" s="831" t="s">
        <v>1535</v>
      </c>
      <c r="B140" s="832" t="s">
        <v>1339</v>
      </c>
      <c r="C140" s="832" t="s">
        <v>1473</v>
      </c>
      <c r="D140" s="832" t="s">
        <v>1478</v>
      </c>
      <c r="E140" s="832" t="s">
        <v>1477</v>
      </c>
      <c r="F140" s="849">
        <v>0.55000000000000004</v>
      </c>
      <c r="G140" s="849">
        <v>1000.47</v>
      </c>
      <c r="H140" s="849">
        <v>1.0999978010379101</v>
      </c>
      <c r="I140" s="849">
        <v>1819.0363636363636</v>
      </c>
      <c r="J140" s="849">
        <v>0.5</v>
      </c>
      <c r="K140" s="849">
        <v>909.52</v>
      </c>
      <c r="L140" s="849">
        <v>1</v>
      </c>
      <c r="M140" s="849">
        <v>1819.04</v>
      </c>
      <c r="N140" s="849"/>
      <c r="O140" s="849"/>
      <c r="P140" s="837"/>
      <c r="Q140" s="850"/>
    </row>
    <row r="141" spans="1:17" ht="14.4" customHeight="1" x14ac:dyDescent="0.3">
      <c r="A141" s="831" t="s">
        <v>1535</v>
      </c>
      <c r="B141" s="832" t="s">
        <v>1339</v>
      </c>
      <c r="C141" s="832" t="s">
        <v>1473</v>
      </c>
      <c r="D141" s="832" t="s">
        <v>1479</v>
      </c>
      <c r="E141" s="832" t="s">
        <v>1480</v>
      </c>
      <c r="F141" s="849">
        <v>0.05</v>
      </c>
      <c r="G141" s="849">
        <v>45.19</v>
      </c>
      <c r="H141" s="849"/>
      <c r="I141" s="849">
        <v>903.8</v>
      </c>
      <c r="J141" s="849"/>
      <c r="K141" s="849"/>
      <c r="L141" s="849"/>
      <c r="M141" s="849"/>
      <c r="N141" s="849"/>
      <c r="O141" s="849"/>
      <c r="P141" s="837"/>
      <c r="Q141" s="850"/>
    </row>
    <row r="142" spans="1:17" ht="14.4" customHeight="1" x14ac:dyDescent="0.3">
      <c r="A142" s="831" t="s">
        <v>1535</v>
      </c>
      <c r="B142" s="832" t="s">
        <v>1339</v>
      </c>
      <c r="C142" s="832" t="s">
        <v>1473</v>
      </c>
      <c r="D142" s="832" t="s">
        <v>1481</v>
      </c>
      <c r="E142" s="832" t="s">
        <v>1477</v>
      </c>
      <c r="F142" s="849"/>
      <c r="G142" s="849"/>
      <c r="H142" s="849"/>
      <c r="I142" s="849"/>
      <c r="J142" s="849"/>
      <c r="K142" s="849"/>
      <c r="L142" s="849"/>
      <c r="M142" s="849"/>
      <c r="N142" s="849">
        <v>2.1</v>
      </c>
      <c r="O142" s="849">
        <v>1376.59</v>
      </c>
      <c r="P142" s="837"/>
      <c r="Q142" s="850">
        <v>655.51904761904757</v>
      </c>
    </row>
    <row r="143" spans="1:17" ht="14.4" customHeight="1" x14ac:dyDescent="0.3">
      <c r="A143" s="831" t="s">
        <v>1535</v>
      </c>
      <c r="B143" s="832" t="s">
        <v>1339</v>
      </c>
      <c r="C143" s="832" t="s">
        <v>1340</v>
      </c>
      <c r="D143" s="832" t="s">
        <v>1345</v>
      </c>
      <c r="E143" s="832" t="s">
        <v>1346</v>
      </c>
      <c r="F143" s="849">
        <v>180</v>
      </c>
      <c r="G143" s="849">
        <v>1288.8</v>
      </c>
      <c r="H143" s="849">
        <v>0.19697687569732075</v>
      </c>
      <c r="I143" s="849">
        <v>7.16</v>
      </c>
      <c r="J143" s="849">
        <v>910</v>
      </c>
      <c r="K143" s="849">
        <v>6542.9</v>
      </c>
      <c r="L143" s="849">
        <v>1</v>
      </c>
      <c r="M143" s="849">
        <v>7.1899999999999995</v>
      </c>
      <c r="N143" s="849"/>
      <c r="O143" s="849"/>
      <c r="P143" s="837"/>
      <c r="Q143" s="850"/>
    </row>
    <row r="144" spans="1:17" ht="14.4" customHeight="1" x14ac:dyDescent="0.3">
      <c r="A144" s="831" t="s">
        <v>1535</v>
      </c>
      <c r="B144" s="832" t="s">
        <v>1339</v>
      </c>
      <c r="C144" s="832" t="s">
        <v>1340</v>
      </c>
      <c r="D144" s="832" t="s">
        <v>1349</v>
      </c>
      <c r="E144" s="832" t="s">
        <v>1350</v>
      </c>
      <c r="F144" s="849"/>
      <c r="G144" s="849"/>
      <c r="H144" s="849"/>
      <c r="I144" s="849"/>
      <c r="J144" s="849"/>
      <c r="K144" s="849"/>
      <c r="L144" s="849"/>
      <c r="M144" s="849"/>
      <c r="N144" s="849">
        <v>280</v>
      </c>
      <c r="O144" s="849">
        <v>1503.6</v>
      </c>
      <c r="P144" s="837"/>
      <c r="Q144" s="850">
        <v>5.37</v>
      </c>
    </row>
    <row r="145" spans="1:17" ht="14.4" customHeight="1" x14ac:dyDescent="0.3">
      <c r="A145" s="831" t="s">
        <v>1535</v>
      </c>
      <c r="B145" s="832" t="s">
        <v>1339</v>
      </c>
      <c r="C145" s="832" t="s">
        <v>1340</v>
      </c>
      <c r="D145" s="832" t="s">
        <v>1361</v>
      </c>
      <c r="E145" s="832" t="s">
        <v>1362</v>
      </c>
      <c r="F145" s="849">
        <v>1880</v>
      </c>
      <c r="G145" s="849">
        <v>38408.400000000001</v>
      </c>
      <c r="H145" s="849"/>
      <c r="I145" s="849">
        <v>20.43</v>
      </c>
      <c r="J145" s="849"/>
      <c r="K145" s="849"/>
      <c r="L145" s="849"/>
      <c r="M145" s="849"/>
      <c r="N145" s="849">
        <v>1643</v>
      </c>
      <c r="O145" s="849">
        <v>32942.15</v>
      </c>
      <c r="P145" s="837"/>
      <c r="Q145" s="850">
        <v>20.05</v>
      </c>
    </row>
    <row r="146" spans="1:17" ht="14.4" customHeight="1" x14ac:dyDescent="0.3">
      <c r="A146" s="831" t="s">
        <v>1535</v>
      </c>
      <c r="B146" s="832" t="s">
        <v>1339</v>
      </c>
      <c r="C146" s="832" t="s">
        <v>1340</v>
      </c>
      <c r="D146" s="832" t="s">
        <v>1365</v>
      </c>
      <c r="E146" s="832" t="s">
        <v>1366</v>
      </c>
      <c r="F146" s="849">
        <v>1</v>
      </c>
      <c r="G146" s="849">
        <v>1986.65</v>
      </c>
      <c r="H146" s="849">
        <v>0.32655453040681037</v>
      </c>
      <c r="I146" s="849">
        <v>1986.65</v>
      </c>
      <c r="J146" s="849">
        <v>3</v>
      </c>
      <c r="K146" s="849">
        <v>6083.67</v>
      </c>
      <c r="L146" s="849">
        <v>1</v>
      </c>
      <c r="M146" s="849">
        <v>2027.89</v>
      </c>
      <c r="N146" s="849"/>
      <c r="O146" s="849"/>
      <c r="P146" s="837"/>
      <c r="Q146" s="850"/>
    </row>
    <row r="147" spans="1:17" ht="14.4" customHeight="1" x14ac:dyDescent="0.3">
      <c r="A147" s="831" t="s">
        <v>1535</v>
      </c>
      <c r="B147" s="832" t="s">
        <v>1339</v>
      </c>
      <c r="C147" s="832" t="s">
        <v>1340</v>
      </c>
      <c r="D147" s="832" t="s">
        <v>1483</v>
      </c>
      <c r="E147" s="832" t="s">
        <v>1484</v>
      </c>
      <c r="F147" s="849">
        <v>319</v>
      </c>
      <c r="G147" s="849">
        <v>10798.15</v>
      </c>
      <c r="H147" s="849">
        <v>1.7071769048955361</v>
      </c>
      <c r="I147" s="849">
        <v>33.85</v>
      </c>
      <c r="J147" s="849">
        <v>185</v>
      </c>
      <c r="K147" s="849">
        <v>6325.15</v>
      </c>
      <c r="L147" s="849">
        <v>1</v>
      </c>
      <c r="M147" s="849">
        <v>34.19</v>
      </c>
      <c r="N147" s="849">
        <v>1662</v>
      </c>
      <c r="O147" s="849">
        <v>56474.759999999995</v>
      </c>
      <c r="P147" s="837">
        <v>8.9286040647257376</v>
      </c>
      <c r="Q147" s="850">
        <v>33.979999999999997</v>
      </c>
    </row>
    <row r="148" spans="1:17" ht="14.4" customHeight="1" x14ac:dyDescent="0.3">
      <c r="A148" s="831" t="s">
        <v>1535</v>
      </c>
      <c r="B148" s="832" t="s">
        <v>1339</v>
      </c>
      <c r="C148" s="832" t="s">
        <v>1340</v>
      </c>
      <c r="D148" s="832" t="s">
        <v>1383</v>
      </c>
      <c r="E148" s="832" t="s">
        <v>1384</v>
      </c>
      <c r="F148" s="849">
        <v>400</v>
      </c>
      <c r="G148" s="849">
        <v>8132</v>
      </c>
      <c r="H148" s="849"/>
      <c r="I148" s="849">
        <v>20.329999999999998</v>
      </c>
      <c r="J148" s="849"/>
      <c r="K148" s="849"/>
      <c r="L148" s="849"/>
      <c r="M148" s="849"/>
      <c r="N148" s="849"/>
      <c r="O148" s="849"/>
      <c r="P148" s="837"/>
      <c r="Q148" s="850"/>
    </row>
    <row r="149" spans="1:17" ht="14.4" customHeight="1" x14ac:dyDescent="0.3">
      <c r="A149" s="831" t="s">
        <v>1535</v>
      </c>
      <c r="B149" s="832" t="s">
        <v>1339</v>
      </c>
      <c r="C149" s="832" t="s">
        <v>1392</v>
      </c>
      <c r="D149" s="832" t="s">
        <v>1421</v>
      </c>
      <c r="E149" s="832" t="s">
        <v>1422</v>
      </c>
      <c r="F149" s="849">
        <v>1</v>
      </c>
      <c r="G149" s="849">
        <v>682</v>
      </c>
      <c r="H149" s="849">
        <v>0.33333333333333331</v>
      </c>
      <c r="I149" s="849">
        <v>682</v>
      </c>
      <c r="J149" s="849">
        <v>3</v>
      </c>
      <c r="K149" s="849">
        <v>2046</v>
      </c>
      <c r="L149" s="849">
        <v>1</v>
      </c>
      <c r="M149" s="849">
        <v>682</v>
      </c>
      <c r="N149" s="849"/>
      <c r="O149" s="849"/>
      <c r="P149" s="837"/>
      <c r="Q149" s="850"/>
    </row>
    <row r="150" spans="1:17" ht="14.4" customHeight="1" x14ac:dyDescent="0.3">
      <c r="A150" s="831" t="s">
        <v>1535</v>
      </c>
      <c r="B150" s="832" t="s">
        <v>1339</v>
      </c>
      <c r="C150" s="832" t="s">
        <v>1392</v>
      </c>
      <c r="D150" s="832" t="s">
        <v>1425</v>
      </c>
      <c r="E150" s="832" t="s">
        <v>1426</v>
      </c>
      <c r="F150" s="849">
        <v>1</v>
      </c>
      <c r="G150" s="849">
        <v>2638</v>
      </c>
      <c r="H150" s="849"/>
      <c r="I150" s="849">
        <v>2638</v>
      </c>
      <c r="J150" s="849"/>
      <c r="K150" s="849"/>
      <c r="L150" s="849"/>
      <c r="M150" s="849"/>
      <c r="N150" s="849"/>
      <c r="O150" s="849"/>
      <c r="P150" s="837"/>
      <c r="Q150" s="850"/>
    </row>
    <row r="151" spans="1:17" ht="14.4" customHeight="1" x14ac:dyDescent="0.3">
      <c r="A151" s="831" t="s">
        <v>1535</v>
      </c>
      <c r="B151" s="832" t="s">
        <v>1339</v>
      </c>
      <c r="C151" s="832" t="s">
        <v>1392</v>
      </c>
      <c r="D151" s="832" t="s">
        <v>1427</v>
      </c>
      <c r="E151" s="832" t="s">
        <v>1428</v>
      </c>
      <c r="F151" s="849">
        <v>9</v>
      </c>
      <c r="G151" s="849">
        <v>16425</v>
      </c>
      <c r="H151" s="849">
        <v>2.9983570646221249</v>
      </c>
      <c r="I151" s="849">
        <v>1825</v>
      </c>
      <c r="J151" s="849">
        <v>3</v>
      </c>
      <c r="K151" s="849">
        <v>5478</v>
      </c>
      <c r="L151" s="849">
        <v>1</v>
      </c>
      <c r="M151" s="849">
        <v>1826</v>
      </c>
      <c r="N151" s="849">
        <v>7</v>
      </c>
      <c r="O151" s="849">
        <v>12817</v>
      </c>
      <c r="P151" s="837">
        <v>2.3397225264695143</v>
      </c>
      <c r="Q151" s="850">
        <v>1831</v>
      </c>
    </row>
    <row r="152" spans="1:17" ht="14.4" customHeight="1" x14ac:dyDescent="0.3">
      <c r="A152" s="831" t="s">
        <v>1535</v>
      </c>
      <c r="B152" s="832" t="s">
        <v>1339</v>
      </c>
      <c r="C152" s="832" t="s">
        <v>1392</v>
      </c>
      <c r="D152" s="832" t="s">
        <v>1429</v>
      </c>
      <c r="E152" s="832" t="s">
        <v>1430</v>
      </c>
      <c r="F152" s="849">
        <v>2</v>
      </c>
      <c r="G152" s="849">
        <v>858</v>
      </c>
      <c r="H152" s="849"/>
      <c r="I152" s="849">
        <v>429</v>
      </c>
      <c r="J152" s="849"/>
      <c r="K152" s="849"/>
      <c r="L152" s="849"/>
      <c r="M152" s="849"/>
      <c r="N152" s="849">
        <v>4</v>
      </c>
      <c r="O152" s="849">
        <v>1724</v>
      </c>
      <c r="P152" s="837"/>
      <c r="Q152" s="850">
        <v>431</v>
      </c>
    </row>
    <row r="153" spans="1:17" ht="14.4" customHeight="1" x14ac:dyDescent="0.3">
      <c r="A153" s="831" t="s">
        <v>1535</v>
      </c>
      <c r="B153" s="832" t="s">
        <v>1339</v>
      </c>
      <c r="C153" s="832" t="s">
        <v>1392</v>
      </c>
      <c r="D153" s="832" t="s">
        <v>1492</v>
      </c>
      <c r="E153" s="832" t="s">
        <v>1493</v>
      </c>
      <c r="F153" s="849">
        <v>1</v>
      </c>
      <c r="G153" s="849">
        <v>14507</v>
      </c>
      <c r="H153" s="849">
        <v>0.99986215452477767</v>
      </c>
      <c r="I153" s="849">
        <v>14507</v>
      </c>
      <c r="J153" s="849">
        <v>1</v>
      </c>
      <c r="K153" s="849">
        <v>14509</v>
      </c>
      <c r="L153" s="849">
        <v>1</v>
      </c>
      <c r="M153" s="849">
        <v>14509</v>
      </c>
      <c r="N153" s="849">
        <v>5</v>
      </c>
      <c r="O153" s="849">
        <v>72575</v>
      </c>
      <c r="P153" s="837">
        <v>5.0020676821283345</v>
      </c>
      <c r="Q153" s="850">
        <v>14515</v>
      </c>
    </row>
    <row r="154" spans="1:17" ht="14.4" customHeight="1" x14ac:dyDescent="0.3">
      <c r="A154" s="831" t="s">
        <v>1535</v>
      </c>
      <c r="B154" s="832" t="s">
        <v>1339</v>
      </c>
      <c r="C154" s="832" t="s">
        <v>1392</v>
      </c>
      <c r="D154" s="832" t="s">
        <v>1445</v>
      </c>
      <c r="E154" s="832" t="s">
        <v>1446</v>
      </c>
      <c r="F154" s="849">
        <v>1</v>
      </c>
      <c r="G154" s="849">
        <v>509</v>
      </c>
      <c r="H154" s="849">
        <v>0.24950980392156863</v>
      </c>
      <c r="I154" s="849">
        <v>509</v>
      </c>
      <c r="J154" s="849">
        <v>4</v>
      </c>
      <c r="K154" s="849">
        <v>2040</v>
      </c>
      <c r="L154" s="849">
        <v>1</v>
      </c>
      <c r="M154" s="849">
        <v>510</v>
      </c>
      <c r="N154" s="849"/>
      <c r="O154" s="849"/>
      <c r="P154" s="837"/>
      <c r="Q154" s="850"/>
    </row>
    <row r="155" spans="1:17" ht="14.4" customHeight="1" x14ac:dyDescent="0.3">
      <c r="A155" s="831" t="s">
        <v>1535</v>
      </c>
      <c r="B155" s="832" t="s">
        <v>1339</v>
      </c>
      <c r="C155" s="832" t="s">
        <v>1392</v>
      </c>
      <c r="D155" s="832" t="s">
        <v>1447</v>
      </c>
      <c r="E155" s="832" t="s">
        <v>1448</v>
      </c>
      <c r="F155" s="849">
        <v>3</v>
      </c>
      <c r="G155" s="849">
        <v>6990</v>
      </c>
      <c r="H155" s="849"/>
      <c r="I155" s="849">
        <v>2330</v>
      </c>
      <c r="J155" s="849"/>
      <c r="K155" s="849"/>
      <c r="L155" s="849"/>
      <c r="M155" s="849"/>
      <c r="N155" s="849">
        <v>3</v>
      </c>
      <c r="O155" s="849">
        <v>7026</v>
      </c>
      <c r="P155" s="837"/>
      <c r="Q155" s="850">
        <v>2342</v>
      </c>
    </row>
    <row r="156" spans="1:17" ht="14.4" customHeight="1" x14ac:dyDescent="0.3">
      <c r="A156" s="831" t="s">
        <v>1535</v>
      </c>
      <c r="B156" s="832" t="s">
        <v>1339</v>
      </c>
      <c r="C156" s="832" t="s">
        <v>1392</v>
      </c>
      <c r="D156" s="832" t="s">
        <v>1465</v>
      </c>
      <c r="E156" s="832" t="s">
        <v>1466</v>
      </c>
      <c r="F156" s="849">
        <v>4</v>
      </c>
      <c r="G156" s="849">
        <v>2876</v>
      </c>
      <c r="H156" s="849"/>
      <c r="I156" s="849">
        <v>719</v>
      </c>
      <c r="J156" s="849"/>
      <c r="K156" s="849"/>
      <c r="L156" s="849"/>
      <c r="M156" s="849"/>
      <c r="N156" s="849">
        <v>3</v>
      </c>
      <c r="O156" s="849">
        <v>2166</v>
      </c>
      <c r="P156" s="837"/>
      <c r="Q156" s="850">
        <v>722</v>
      </c>
    </row>
    <row r="157" spans="1:17" ht="14.4" customHeight="1" x14ac:dyDescent="0.3">
      <c r="A157" s="831" t="s">
        <v>1536</v>
      </c>
      <c r="B157" s="832" t="s">
        <v>1339</v>
      </c>
      <c r="C157" s="832" t="s">
        <v>1473</v>
      </c>
      <c r="D157" s="832" t="s">
        <v>1478</v>
      </c>
      <c r="E157" s="832" t="s">
        <v>1477</v>
      </c>
      <c r="F157" s="849">
        <v>1.35</v>
      </c>
      <c r="G157" s="849">
        <v>2455.71</v>
      </c>
      <c r="H157" s="849"/>
      <c r="I157" s="849">
        <v>1819.0444444444443</v>
      </c>
      <c r="J157" s="849"/>
      <c r="K157" s="849"/>
      <c r="L157" s="849"/>
      <c r="M157" s="849"/>
      <c r="N157" s="849"/>
      <c r="O157" s="849"/>
      <c r="P157" s="837"/>
      <c r="Q157" s="850"/>
    </row>
    <row r="158" spans="1:17" ht="14.4" customHeight="1" x14ac:dyDescent="0.3">
      <c r="A158" s="831" t="s">
        <v>1536</v>
      </c>
      <c r="B158" s="832" t="s">
        <v>1339</v>
      </c>
      <c r="C158" s="832" t="s">
        <v>1473</v>
      </c>
      <c r="D158" s="832" t="s">
        <v>1479</v>
      </c>
      <c r="E158" s="832" t="s">
        <v>1480</v>
      </c>
      <c r="F158" s="849">
        <v>0.1</v>
      </c>
      <c r="G158" s="849">
        <v>90.38</v>
      </c>
      <c r="H158" s="849"/>
      <c r="I158" s="849">
        <v>903.8</v>
      </c>
      <c r="J158" s="849"/>
      <c r="K158" s="849"/>
      <c r="L158" s="849"/>
      <c r="M158" s="849"/>
      <c r="N158" s="849"/>
      <c r="O158" s="849"/>
      <c r="P158" s="837"/>
      <c r="Q158" s="850"/>
    </row>
    <row r="159" spans="1:17" ht="14.4" customHeight="1" x14ac:dyDescent="0.3">
      <c r="A159" s="831" t="s">
        <v>1536</v>
      </c>
      <c r="B159" s="832" t="s">
        <v>1339</v>
      </c>
      <c r="C159" s="832" t="s">
        <v>1340</v>
      </c>
      <c r="D159" s="832" t="s">
        <v>1351</v>
      </c>
      <c r="E159" s="832" t="s">
        <v>1352</v>
      </c>
      <c r="F159" s="849">
        <v>270</v>
      </c>
      <c r="G159" s="849">
        <v>2467.8000000000002</v>
      </c>
      <c r="H159" s="849"/>
      <c r="I159" s="849">
        <v>9.14</v>
      </c>
      <c r="J159" s="849"/>
      <c r="K159" s="849"/>
      <c r="L159" s="849"/>
      <c r="M159" s="849"/>
      <c r="N159" s="849">
        <v>208</v>
      </c>
      <c r="O159" s="849">
        <v>1946.88</v>
      </c>
      <c r="P159" s="837"/>
      <c r="Q159" s="850">
        <v>9.3600000000000012</v>
      </c>
    </row>
    <row r="160" spans="1:17" ht="14.4" customHeight="1" x14ac:dyDescent="0.3">
      <c r="A160" s="831" t="s">
        <v>1536</v>
      </c>
      <c r="B160" s="832" t="s">
        <v>1339</v>
      </c>
      <c r="C160" s="832" t="s">
        <v>1340</v>
      </c>
      <c r="D160" s="832" t="s">
        <v>1355</v>
      </c>
      <c r="E160" s="832" t="s">
        <v>1356</v>
      </c>
      <c r="F160" s="849">
        <v>165</v>
      </c>
      <c r="G160" s="849">
        <v>1687.95</v>
      </c>
      <c r="H160" s="849"/>
      <c r="I160" s="849">
        <v>10.23</v>
      </c>
      <c r="J160" s="849"/>
      <c r="K160" s="849"/>
      <c r="L160" s="849"/>
      <c r="M160" s="849"/>
      <c r="N160" s="849">
        <v>139</v>
      </c>
      <c r="O160" s="849">
        <v>1431.7</v>
      </c>
      <c r="P160" s="837"/>
      <c r="Q160" s="850">
        <v>10.3</v>
      </c>
    </row>
    <row r="161" spans="1:17" ht="14.4" customHeight="1" x14ac:dyDescent="0.3">
      <c r="A161" s="831" t="s">
        <v>1536</v>
      </c>
      <c r="B161" s="832" t="s">
        <v>1339</v>
      </c>
      <c r="C161" s="832" t="s">
        <v>1340</v>
      </c>
      <c r="D161" s="832" t="s">
        <v>1369</v>
      </c>
      <c r="E161" s="832" t="s">
        <v>1370</v>
      </c>
      <c r="F161" s="849">
        <v>1520</v>
      </c>
      <c r="G161" s="849">
        <v>5730.4</v>
      </c>
      <c r="H161" s="849">
        <v>0.95806060606060595</v>
      </c>
      <c r="I161" s="849">
        <v>3.7699999999999996</v>
      </c>
      <c r="J161" s="849">
        <v>1595</v>
      </c>
      <c r="K161" s="849">
        <v>5981.25</v>
      </c>
      <c r="L161" s="849">
        <v>1</v>
      </c>
      <c r="M161" s="849">
        <v>3.75</v>
      </c>
      <c r="N161" s="849">
        <v>720</v>
      </c>
      <c r="O161" s="849">
        <v>2779.2</v>
      </c>
      <c r="P161" s="837">
        <v>0.4646520376175548</v>
      </c>
      <c r="Q161" s="850">
        <v>3.86</v>
      </c>
    </row>
    <row r="162" spans="1:17" ht="14.4" customHeight="1" x14ac:dyDescent="0.3">
      <c r="A162" s="831" t="s">
        <v>1536</v>
      </c>
      <c r="B162" s="832" t="s">
        <v>1339</v>
      </c>
      <c r="C162" s="832" t="s">
        <v>1340</v>
      </c>
      <c r="D162" s="832" t="s">
        <v>1483</v>
      </c>
      <c r="E162" s="832" t="s">
        <v>1484</v>
      </c>
      <c r="F162" s="849">
        <v>742</v>
      </c>
      <c r="G162" s="849">
        <v>25116.699999999997</v>
      </c>
      <c r="H162" s="849"/>
      <c r="I162" s="849">
        <v>33.849999999999994</v>
      </c>
      <c r="J162" s="849"/>
      <c r="K162" s="849"/>
      <c r="L162" s="849"/>
      <c r="M162" s="849"/>
      <c r="N162" s="849"/>
      <c r="O162" s="849"/>
      <c r="P162" s="837"/>
      <c r="Q162" s="850"/>
    </row>
    <row r="163" spans="1:17" ht="14.4" customHeight="1" x14ac:dyDescent="0.3">
      <c r="A163" s="831" t="s">
        <v>1536</v>
      </c>
      <c r="B163" s="832" t="s">
        <v>1339</v>
      </c>
      <c r="C163" s="832" t="s">
        <v>1392</v>
      </c>
      <c r="D163" s="832" t="s">
        <v>1413</v>
      </c>
      <c r="E163" s="832" t="s">
        <v>1414</v>
      </c>
      <c r="F163" s="849">
        <v>2</v>
      </c>
      <c r="G163" s="849">
        <v>2862</v>
      </c>
      <c r="H163" s="849"/>
      <c r="I163" s="849">
        <v>1431</v>
      </c>
      <c r="J163" s="849"/>
      <c r="K163" s="849"/>
      <c r="L163" s="849"/>
      <c r="M163" s="849"/>
      <c r="N163" s="849"/>
      <c r="O163" s="849"/>
      <c r="P163" s="837"/>
      <c r="Q163" s="850"/>
    </row>
    <row r="164" spans="1:17" ht="14.4" customHeight="1" x14ac:dyDescent="0.3">
      <c r="A164" s="831" t="s">
        <v>1536</v>
      </c>
      <c r="B164" s="832" t="s">
        <v>1339</v>
      </c>
      <c r="C164" s="832" t="s">
        <v>1392</v>
      </c>
      <c r="D164" s="832" t="s">
        <v>1415</v>
      </c>
      <c r="E164" s="832" t="s">
        <v>1416</v>
      </c>
      <c r="F164" s="849">
        <v>1</v>
      </c>
      <c r="G164" s="849">
        <v>1912</v>
      </c>
      <c r="H164" s="849"/>
      <c r="I164" s="849">
        <v>1912</v>
      </c>
      <c r="J164" s="849"/>
      <c r="K164" s="849"/>
      <c r="L164" s="849"/>
      <c r="M164" s="849"/>
      <c r="N164" s="849">
        <v>1</v>
      </c>
      <c r="O164" s="849">
        <v>1920</v>
      </c>
      <c r="P164" s="837"/>
      <c r="Q164" s="850">
        <v>1920</v>
      </c>
    </row>
    <row r="165" spans="1:17" ht="14.4" customHeight="1" x14ac:dyDescent="0.3">
      <c r="A165" s="831" t="s">
        <v>1536</v>
      </c>
      <c r="B165" s="832" t="s">
        <v>1339</v>
      </c>
      <c r="C165" s="832" t="s">
        <v>1392</v>
      </c>
      <c r="D165" s="832" t="s">
        <v>1427</v>
      </c>
      <c r="E165" s="832" t="s">
        <v>1428</v>
      </c>
      <c r="F165" s="849">
        <v>5</v>
      </c>
      <c r="G165" s="849">
        <v>9125</v>
      </c>
      <c r="H165" s="849">
        <v>1.249315443592552</v>
      </c>
      <c r="I165" s="849">
        <v>1825</v>
      </c>
      <c r="J165" s="849">
        <v>4</v>
      </c>
      <c r="K165" s="849">
        <v>7304</v>
      </c>
      <c r="L165" s="849">
        <v>1</v>
      </c>
      <c r="M165" s="849">
        <v>1826</v>
      </c>
      <c r="N165" s="849">
        <v>2</v>
      </c>
      <c r="O165" s="849">
        <v>3662</v>
      </c>
      <c r="P165" s="837">
        <v>0.50136911281489593</v>
      </c>
      <c r="Q165" s="850">
        <v>1831</v>
      </c>
    </row>
    <row r="166" spans="1:17" ht="14.4" customHeight="1" x14ac:dyDescent="0.3">
      <c r="A166" s="831" t="s">
        <v>1536</v>
      </c>
      <c r="B166" s="832" t="s">
        <v>1339</v>
      </c>
      <c r="C166" s="832" t="s">
        <v>1392</v>
      </c>
      <c r="D166" s="832" t="s">
        <v>1492</v>
      </c>
      <c r="E166" s="832" t="s">
        <v>1493</v>
      </c>
      <c r="F166" s="849">
        <v>3</v>
      </c>
      <c r="G166" s="849">
        <v>43521</v>
      </c>
      <c r="H166" s="849"/>
      <c r="I166" s="849">
        <v>14507</v>
      </c>
      <c r="J166" s="849"/>
      <c r="K166" s="849"/>
      <c r="L166" s="849"/>
      <c r="M166" s="849"/>
      <c r="N166" s="849"/>
      <c r="O166" s="849"/>
      <c r="P166" s="837"/>
      <c r="Q166" s="850"/>
    </row>
    <row r="167" spans="1:17" ht="14.4" customHeight="1" x14ac:dyDescent="0.3">
      <c r="A167" s="831" t="s">
        <v>1536</v>
      </c>
      <c r="B167" s="832" t="s">
        <v>1339</v>
      </c>
      <c r="C167" s="832" t="s">
        <v>1392</v>
      </c>
      <c r="D167" s="832" t="s">
        <v>1443</v>
      </c>
      <c r="E167" s="832" t="s">
        <v>1444</v>
      </c>
      <c r="F167" s="849">
        <v>2</v>
      </c>
      <c r="G167" s="849">
        <v>2684</v>
      </c>
      <c r="H167" s="849">
        <v>0.99925539836187638</v>
      </c>
      <c r="I167" s="849">
        <v>1342</v>
      </c>
      <c r="J167" s="849">
        <v>2</v>
      </c>
      <c r="K167" s="849">
        <v>2686</v>
      </c>
      <c r="L167" s="849">
        <v>1</v>
      </c>
      <c r="M167" s="849">
        <v>1343</v>
      </c>
      <c r="N167" s="849">
        <v>1</v>
      </c>
      <c r="O167" s="849">
        <v>1347</v>
      </c>
      <c r="P167" s="837">
        <v>0.50148920327624724</v>
      </c>
      <c r="Q167" s="850">
        <v>1347</v>
      </c>
    </row>
    <row r="168" spans="1:17" ht="14.4" customHeight="1" x14ac:dyDescent="0.3">
      <c r="A168" s="831" t="s">
        <v>1536</v>
      </c>
      <c r="B168" s="832" t="s">
        <v>1339</v>
      </c>
      <c r="C168" s="832" t="s">
        <v>1392</v>
      </c>
      <c r="D168" s="832" t="s">
        <v>1457</v>
      </c>
      <c r="E168" s="832" t="s">
        <v>1458</v>
      </c>
      <c r="F168" s="849"/>
      <c r="G168" s="849"/>
      <c r="H168" s="849"/>
      <c r="I168" s="849"/>
      <c r="J168" s="849"/>
      <c r="K168" s="849"/>
      <c r="L168" s="849"/>
      <c r="M168" s="849"/>
      <c r="N168" s="849">
        <v>2</v>
      </c>
      <c r="O168" s="849">
        <v>1054</v>
      </c>
      <c r="P168" s="837"/>
      <c r="Q168" s="850">
        <v>527</v>
      </c>
    </row>
    <row r="169" spans="1:17" ht="14.4" customHeight="1" x14ac:dyDescent="0.3">
      <c r="A169" s="831" t="s">
        <v>1537</v>
      </c>
      <c r="B169" s="832" t="s">
        <v>1339</v>
      </c>
      <c r="C169" s="832" t="s">
        <v>1473</v>
      </c>
      <c r="D169" s="832" t="s">
        <v>1478</v>
      </c>
      <c r="E169" s="832" t="s">
        <v>1477</v>
      </c>
      <c r="F169" s="849">
        <v>1.5500000000000003</v>
      </c>
      <c r="G169" s="849">
        <v>2819.5099999999998</v>
      </c>
      <c r="H169" s="849">
        <v>3.4444335853989267</v>
      </c>
      <c r="I169" s="849">
        <v>1819.0387096774189</v>
      </c>
      <c r="J169" s="849">
        <v>0.45</v>
      </c>
      <c r="K169" s="849">
        <v>818.57</v>
      </c>
      <c r="L169" s="849">
        <v>1</v>
      </c>
      <c r="M169" s="849">
        <v>1819.0444444444445</v>
      </c>
      <c r="N169" s="849"/>
      <c r="O169" s="849"/>
      <c r="P169" s="837"/>
      <c r="Q169" s="850"/>
    </row>
    <row r="170" spans="1:17" ht="14.4" customHeight="1" x14ac:dyDescent="0.3">
      <c r="A170" s="831" t="s">
        <v>1537</v>
      </c>
      <c r="B170" s="832" t="s">
        <v>1339</v>
      </c>
      <c r="C170" s="832" t="s">
        <v>1473</v>
      </c>
      <c r="D170" s="832" t="s">
        <v>1479</v>
      </c>
      <c r="E170" s="832" t="s">
        <v>1480</v>
      </c>
      <c r="F170" s="849">
        <v>0.08</v>
      </c>
      <c r="G170" s="849">
        <v>67.78</v>
      </c>
      <c r="H170" s="849"/>
      <c r="I170" s="849">
        <v>847.25</v>
      </c>
      <c r="J170" s="849"/>
      <c r="K170" s="849"/>
      <c r="L170" s="849"/>
      <c r="M170" s="849"/>
      <c r="N170" s="849"/>
      <c r="O170" s="849"/>
      <c r="P170" s="837"/>
      <c r="Q170" s="850"/>
    </row>
    <row r="171" spans="1:17" ht="14.4" customHeight="1" x14ac:dyDescent="0.3">
      <c r="A171" s="831" t="s">
        <v>1537</v>
      </c>
      <c r="B171" s="832" t="s">
        <v>1339</v>
      </c>
      <c r="C171" s="832" t="s">
        <v>1473</v>
      </c>
      <c r="D171" s="832" t="s">
        <v>1481</v>
      </c>
      <c r="E171" s="832" t="s">
        <v>1477</v>
      </c>
      <c r="F171" s="849"/>
      <c r="G171" s="849"/>
      <c r="H171" s="849"/>
      <c r="I171" s="849"/>
      <c r="J171" s="849"/>
      <c r="K171" s="849"/>
      <c r="L171" s="849"/>
      <c r="M171" s="849"/>
      <c r="N171" s="849">
        <v>0.5</v>
      </c>
      <c r="O171" s="849">
        <v>327.76</v>
      </c>
      <c r="P171" s="837"/>
      <c r="Q171" s="850">
        <v>655.52</v>
      </c>
    </row>
    <row r="172" spans="1:17" ht="14.4" customHeight="1" x14ac:dyDescent="0.3">
      <c r="A172" s="831" t="s">
        <v>1537</v>
      </c>
      <c r="B172" s="832" t="s">
        <v>1339</v>
      </c>
      <c r="C172" s="832" t="s">
        <v>1340</v>
      </c>
      <c r="D172" s="832" t="s">
        <v>1345</v>
      </c>
      <c r="E172" s="832" t="s">
        <v>1346</v>
      </c>
      <c r="F172" s="849">
        <v>180</v>
      </c>
      <c r="G172" s="849">
        <v>1288.8</v>
      </c>
      <c r="H172" s="849"/>
      <c r="I172" s="849">
        <v>7.16</v>
      </c>
      <c r="J172" s="849"/>
      <c r="K172" s="849"/>
      <c r="L172" s="849"/>
      <c r="M172" s="849"/>
      <c r="N172" s="849"/>
      <c r="O172" s="849"/>
      <c r="P172" s="837"/>
      <c r="Q172" s="850"/>
    </row>
    <row r="173" spans="1:17" ht="14.4" customHeight="1" x14ac:dyDescent="0.3">
      <c r="A173" s="831" t="s">
        <v>1537</v>
      </c>
      <c r="B173" s="832" t="s">
        <v>1339</v>
      </c>
      <c r="C173" s="832" t="s">
        <v>1340</v>
      </c>
      <c r="D173" s="832" t="s">
        <v>1365</v>
      </c>
      <c r="E173" s="832" t="s">
        <v>1366</v>
      </c>
      <c r="F173" s="849">
        <v>1</v>
      </c>
      <c r="G173" s="849">
        <v>1986.65</v>
      </c>
      <c r="H173" s="849"/>
      <c r="I173" s="849">
        <v>1986.65</v>
      </c>
      <c r="J173" s="849"/>
      <c r="K173" s="849"/>
      <c r="L173" s="849"/>
      <c r="M173" s="849"/>
      <c r="N173" s="849"/>
      <c r="O173" s="849"/>
      <c r="P173" s="837"/>
      <c r="Q173" s="850"/>
    </row>
    <row r="174" spans="1:17" ht="14.4" customHeight="1" x14ac:dyDescent="0.3">
      <c r="A174" s="831" t="s">
        <v>1537</v>
      </c>
      <c r="B174" s="832" t="s">
        <v>1339</v>
      </c>
      <c r="C174" s="832" t="s">
        <v>1340</v>
      </c>
      <c r="D174" s="832" t="s">
        <v>1483</v>
      </c>
      <c r="E174" s="832" t="s">
        <v>1484</v>
      </c>
      <c r="F174" s="849">
        <v>774</v>
      </c>
      <c r="G174" s="849">
        <v>26066.27</v>
      </c>
      <c r="H174" s="849">
        <v>3.8897681623102591</v>
      </c>
      <c r="I174" s="849">
        <v>33.677351421188632</v>
      </c>
      <c r="J174" s="849">
        <v>196</v>
      </c>
      <c r="K174" s="849">
        <v>6701.24</v>
      </c>
      <c r="L174" s="849">
        <v>1</v>
      </c>
      <c r="M174" s="849">
        <v>34.19</v>
      </c>
      <c r="N174" s="849">
        <v>203</v>
      </c>
      <c r="O174" s="849">
        <v>6897.94</v>
      </c>
      <c r="P174" s="837">
        <v>1.0293527765010655</v>
      </c>
      <c r="Q174" s="850">
        <v>33.979999999999997</v>
      </c>
    </row>
    <row r="175" spans="1:17" ht="14.4" customHeight="1" x14ac:dyDescent="0.3">
      <c r="A175" s="831" t="s">
        <v>1537</v>
      </c>
      <c r="B175" s="832" t="s">
        <v>1339</v>
      </c>
      <c r="C175" s="832" t="s">
        <v>1392</v>
      </c>
      <c r="D175" s="832" t="s">
        <v>1421</v>
      </c>
      <c r="E175" s="832" t="s">
        <v>1422</v>
      </c>
      <c r="F175" s="849">
        <v>1</v>
      </c>
      <c r="G175" s="849">
        <v>682</v>
      </c>
      <c r="H175" s="849"/>
      <c r="I175" s="849">
        <v>682</v>
      </c>
      <c r="J175" s="849"/>
      <c r="K175" s="849"/>
      <c r="L175" s="849"/>
      <c r="M175" s="849"/>
      <c r="N175" s="849"/>
      <c r="O175" s="849"/>
      <c r="P175" s="837"/>
      <c r="Q175" s="850"/>
    </row>
    <row r="176" spans="1:17" ht="14.4" customHeight="1" x14ac:dyDescent="0.3">
      <c r="A176" s="831" t="s">
        <v>1537</v>
      </c>
      <c r="B176" s="832" t="s">
        <v>1339</v>
      </c>
      <c r="C176" s="832" t="s">
        <v>1392</v>
      </c>
      <c r="D176" s="832" t="s">
        <v>1427</v>
      </c>
      <c r="E176" s="832" t="s">
        <v>1428</v>
      </c>
      <c r="F176" s="849">
        <v>1</v>
      </c>
      <c r="G176" s="849">
        <v>1825</v>
      </c>
      <c r="H176" s="849"/>
      <c r="I176" s="849">
        <v>1825</v>
      </c>
      <c r="J176" s="849"/>
      <c r="K176" s="849"/>
      <c r="L176" s="849"/>
      <c r="M176" s="849"/>
      <c r="N176" s="849"/>
      <c r="O176" s="849"/>
      <c r="P176" s="837"/>
      <c r="Q176" s="850"/>
    </row>
    <row r="177" spans="1:17" ht="14.4" customHeight="1" x14ac:dyDescent="0.3">
      <c r="A177" s="831" t="s">
        <v>1537</v>
      </c>
      <c r="B177" s="832" t="s">
        <v>1339</v>
      </c>
      <c r="C177" s="832" t="s">
        <v>1392</v>
      </c>
      <c r="D177" s="832" t="s">
        <v>1492</v>
      </c>
      <c r="E177" s="832" t="s">
        <v>1493</v>
      </c>
      <c r="F177" s="849">
        <v>4</v>
      </c>
      <c r="G177" s="849">
        <v>58028</v>
      </c>
      <c r="H177" s="849">
        <v>3.9994486180991107</v>
      </c>
      <c r="I177" s="849">
        <v>14507</v>
      </c>
      <c r="J177" s="849">
        <v>1</v>
      </c>
      <c r="K177" s="849">
        <v>14509</v>
      </c>
      <c r="L177" s="849">
        <v>1</v>
      </c>
      <c r="M177" s="849">
        <v>14509</v>
      </c>
      <c r="N177" s="849">
        <v>1</v>
      </c>
      <c r="O177" s="849">
        <v>14515</v>
      </c>
      <c r="P177" s="837">
        <v>1.0004135364256668</v>
      </c>
      <c r="Q177" s="850">
        <v>14515</v>
      </c>
    </row>
    <row r="178" spans="1:17" ht="14.4" customHeight="1" x14ac:dyDescent="0.3">
      <c r="A178" s="831" t="s">
        <v>1537</v>
      </c>
      <c r="B178" s="832" t="s">
        <v>1339</v>
      </c>
      <c r="C178" s="832" t="s">
        <v>1392</v>
      </c>
      <c r="D178" s="832" t="s">
        <v>1435</v>
      </c>
      <c r="E178" s="832" t="s">
        <v>1436</v>
      </c>
      <c r="F178" s="849"/>
      <c r="G178" s="849"/>
      <c r="H178" s="849"/>
      <c r="I178" s="849"/>
      <c r="J178" s="849">
        <v>1</v>
      </c>
      <c r="K178" s="849">
        <v>33.33</v>
      </c>
      <c r="L178" s="849">
        <v>1</v>
      </c>
      <c r="M178" s="849">
        <v>33.33</v>
      </c>
      <c r="N178" s="849"/>
      <c r="O178" s="849"/>
      <c r="P178" s="837"/>
      <c r="Q178" s="850"/>
    </row>
    <row r="179" spans="1:17" ht="14.4" customHeight="1" x14ac:dyDescent="0.3">
      <c r="A179" s="831" t="s">
        <v>1537</v>
      </c>
      <c r="B179" s="832" t="s">
        <v>1339</v>
      </c>
      <c r="C179" s="832" t="s">
        <v>1392</v>
      </c>
      <c r="D179" s="832" t="s">
        <v>1445</v>
      </c>
      <c r="E179" s="832" t="s">
        <v>1446</v>
      </c>
      <c r="F179" s="849">
        <v>1</v>
      </c>
      <c r="G179" s="849">
        <v>509</v>
      </c>
      <c r="H179" s="849"/>
      <c r="I179" s="849">
        <v>509</v>
      </c>
      <c r="J179" s="849"/>
      <c r="K179" s="849"/>
      <c r="L179" s="849"/>
      <c r="M179" s="849"/>
      <c r="N179" s="849"/>
      <c r="O179" s="849"/>
      <c r="P179" s="837"/>
      <c r="Q179" s="850"/>
    </row>
    <row r="180" spans="1:17" ht="14.4" customHeight="1" x14ac:dyDescent="0.3">
      <c r="A180" s="831" t="s">
        <v>1537</v>
      </c>
      <c r="B180" s="832" t="s">
        <v>1339</v>
      </c>
      <c r="C180" s="832" t="s">
        <v>1392</v>
      </c>
      <c r="D180" s="832" t="s">
        <v>1538</v>
      </c>
      <c r="E180" s="832" t="s">
        <v>1539</v>
      </c>
      <c r="F180" s="849"/>
      <c r="G180" s="849"/>
      <c r="H180" s="849"/>
      <c r="I180" s="849"/>
      <c r="J180" s="849">
        <v>2</v>
      </c>
      <c r="K180" s="849">
        <v>1404</v>
      </c>
      <c r="L180" s="849">
        <v>1</v>
      </c>
      <c r="M180" s="849">
        <v>702</v>
      </c>
      <c r="N180" s="849">
        <v>2</v>
      </c>
      <c r="O180" s="849">
        <v>1414</v>
      </c>
      <c r="P180" s="837">
        <v>1.0071225071225072</v>
      </c>
      <c r="Q180" s="850">
        <v>707</v>
      </c>
    </row>
    <row r="181" spans="1:17" ht="14.4" customHeight="1" x14ac:dyDescent="0.3">
      <c r="A181" s="831" t="s">
        <v>1540</v>
      </c>
      <c r="B181" s="832" t="s">
        <v>1339</v>
      </c>
      <c r="C181" s="832" t="s">
        <v>1473</v>
      </c>
      <c r="D181" s="832" t="s">
        <v>1478</v>
      </c>
      <c r="E181" s="832" t="s">
        <v>1477</v>
      </c>
      <c r="F181" s="849">
        <v>2.2000000000000002</v>
      </c>
      <c r="G181" s="849">
        <v>4001.8900000000003</v>
      </c>
      <c r="H181" s="849">
        <v>0.58666523978878304</v>
      </c>
      <c r="I181" s="849">
        <v>1819.0409090909091</v>
      </c>
      <c r="J181" s="849">
        <v>3.7500000000000004</v>
      </c>
      <c r="K181" s="849">
        <v>6821.42</v>
      </c>
      <c r="L181" s="849">
        <v>1</v>
      </c>
      <c r="M181" s="849">
        <v>1819.0453333333332</v>
      </c>
      <c r="N181" s="849">
        <v>0.5</v>
      </c>
      <c r="O181" s="849">
        <v>909.52</v>
      </c>
      <c r="P181" s="837">
        <v>0.13333294240788574</v>
      </c>
      <c r="Q181" s="850">
        <v>1819.04</v>
      </c>
    </row>
    <row r="182" spans="1:17" ht="14.4" customHeight="1" x14ac:dyDescent="0.3">
      <c r="A182" s="831" t="s">
        <v>1540</v>
      </c>
      <c r="B182" s="832" t="s">
        <v>1339</v>
      </c>
      <c r="C182" s="832" t="s">
        <v>1473</v>
      </c>
      <c r="D182" s="832" t="s">
        <v>1479</v>
      </c>
      <c r="E182" s="832" t="s">
        <v>1480</v>
      </c>
      <c r="F182" s="849">
        <v>0.25</v>
      </c>
      <c r="G182" s="849">
        <v>225.95</v>
      </c>
      <c r="H182" s="849"/>
      <c r="I182" s="849">
        <v>903.8</v>
      </c>
      <c r="J182" s="849"/>
      <c r="K182" s="849"/>
      <c r="L182" s="849"/>
      <c r="M182" s="849"/>
      <c r="N182" s="849"/>
      <c r="O182" s="849"/>
      <c r="P182" s="837"/>
      <c r="Q182" s="850"/>
    </row>
    <row r="183" spans="1:17" ht="14.4" customHeight="1" x14ac:dyDescent="0.3">
      <c r="A183" s="831" t="s">
        <v>1540</v>
      </c>
      <c r="B183" s="832" t="s">
        <v>1339</v>
      </c>
      <c r="C183" s="832" t="s">
        <v>1473</v>
      </c>
      <c r="D183" s="832" t="s">
        <v>1481</v>
      </c>
      <c r="E183" s="832" t="s">
        <v>1477</v>
      </c>
      <c r="F183" s="849"/>
      <c r="G183" s="849"/>
      <c r="H183" s="849"/>
      <c r="I183" s="849"/>
      <c r="J183" s="849"/>
      <c r="K183" s="849"/>
      <c r="L183" s="849"/>
      <c r="M183" s="849"/>
      <c r="N183" s="849">
        <v>2.4</v>
      </c>
      <c r="O183" s="849">
        <v>1573.24</v>
      </c>
      <c r="P183" s="837"/>
      <c r="Q183" s="850">
        <v>655.51666666666665</v>
      </c>
    </row>
    <row r="184" spans="1:17" ht="14.4" customHeight="1" x14ac:dyDescent="0.3">
      <c r="A184" s="831" t="s">
        <v>1540</v>
      </c>
      <c r="B184" s="832" t="s">
        <v>1339</v>
      </c>
      <c r="C184" s="832" t="s">
        <v>1340</v>
      </c>
      <c r="D184" s="832" t="s">
        <v>1343</v>
      </c>
      <c r="E184" s="832" t="s">
        <v>1344</v>
      </c>
      <c r="F184" s="849"/>
      <c r="G184" s="849"/>
      <c r="H184" s="849"/>
      <c r="I184" s="849"/>
      <c r="J184" s="849"/>
      <c r="K184" s="849"/>
      <c r="L184" s="849"/>
      <c r="M184" s="849"/>
      <c r="N184" s="849">
        <v>190</v>
      </c>
      <c r="O184" s="849">
        <v>505.4</v>
      </c>
      <c r="P184" s="837"/>
      <c r="Q184" s="850">
        <v>2.6599999999999997</v>
      </c>
    </row>
    <row r="185" spans="1:17" ht="14.4" customHeight="1" x14ac:dyDescent="0.3">
      <c r="A185" s="831" t="s">
        <v>1540</v>
      </c>
      <c r="B185" s="832" t="s">
        <v>1339</v>
      </c>
      <c r="C185" s="832" t="s">
        <v>1340</v>
      </c>
      <c r="D185" s="832" t="s">
        <v>1345</v>
      </c>
      <c r="E185" s="832" t="s">
        <v>1346</v>
      </c>
      <c r="F185" s="849">
        <v>5970</v>
      </c>
      <c r="G185" s="849">
        <v>40426.80000000001</v>
      </c>
      <c r="H185" s="849">
        <v>2.2223883632845354</v>
      </c>
      <c r="I185" s="849">
        <v>6.771658291457288</v>
      </c>
      <c r="J185" s="849">
        <v>2530</v>
      </c>
      <c r="K185" s="849">
        <v>18190.700000000004</v>
      </c>
      <c r="L185" s="849">
        <v>1</v>
      </c>
      <c r="M185" s="849">
        <v>7.1900000000000022</v>
      </c>
      <c r="N185" s="849">
        <v>6493</v>
      </c>
      <c r="O185" s="849">
        <v>47723.549999999996</v>
      </c>
      <c r="P185" s="837">
        <v>2.6235136635753427</v>
      </c>
      <c r="Q185" s="850">
        <v>7.35</v>
      </c>
    </row>
    <row r="186" spans="1:17" ht="14.4" customHeight="1" x14ac:dyDescent="0.3">
      <c r="A186" s="831" t="s">
        <v>1540</v>
      </c>
      <c r="B186" s="832" t="s">
        <v>1339</v>
      </c>
      <c r="C186" s="832" t="s">
        <v>1340</v>
      </c>
      <c r="D186" s="832" t="s">
        <v>1349</v>
      </c>
      <c r="E186" s="832" t="s">
        <v>1350</v>
      </c>
      <c r="F186" s="849">
        <v>605</v>
      </c>
      <c r="G186" s="849">
        <v>3200.45</v>
      </c>
      <c r="H186" s="849"/>
      <c r="I186" s="849">
        <v>5.29</v>
      </c>
      <c r="J186" s="849"/>
      <c r="K186" s="849"/>
      <c r="L186" s="849"/>
      <c r="M186" s="849"/>
      <c r="N186" s="849">
        <v>1461</v>
      </c>
      <c r="O186" s="849">
        <v>7845.57</v>
      </c>
      <c r="P186" s="837"/>
      <c r="Q186" s="850">
        <v>5.37</v>
      </c>
    </row>
    <row r="187" spans="1:17" ht="14.4" customHeight="1" x14ac:dyDescent="0.3">
      <c r="A187" s="831" t="s">
        <v>1540</v>
      </c>
      <c r="B187" s="832" t="s">
        <v>1339</v>
      </c>
      <c r="C187" s="832" t="s">
        <v>1340</v>
      </c>
      <c r="D187" s="832" t="s">
        <v>1353</v>
      </c>
      <c r="E187" s="832" t="s">
        <v>1354</v>
      </c>
      <c r="F187" s="849">
        <v>495</v>
      </c>
      <c r="G187" s="849">
        <v>4544.1000000000004</v>
      </c>
      <c r="H187" s="849"/>
      <c r="I187" s="849">
        <v>9.1800000000000015</v>
      </c>
      <c r="J187" s="849"/>
      <c r="K187" s="849"/>
      <c r="L187" s="849"/>
      <c r="M187" s="849"/>
      <c r="N187" s="849">
        <v>482</v>
      </c>
      <c r="O187" s="849">
        <v>4530.8</v>
      </c>
      <c r="P187" s="837"/>
      <c r="Q187" s="850">
        <v>9.4</v>
      </c>
    </row>
    <row r="188" spans="1:17" ht="14.4" customHeight="1" x14ac:dyDescent="0.3">
      <c r="A188" s="831" t="s">
        <v>1540</v>
      </c>
      <c r="B188" s="832" t="s">
        <v>1339</v>
      </c>
      <c r="C188" s="832" t="s">
        <v>1340</v>
      </c>
      <c r="D188" s="832" t="s">
        <v>1361</v>
      </c>
      <c r="E188" s="832" t="s">
        <v>1362</v>
      </c>
      <c r="F188" s="849"/>
      <c r="G188" s="849"/>
      <c r="H188" s="849"/>
      <c r="I188" s="849"/>
      <c r="J188" s="849">
        <v>520</v>
      </c>
      <c r="K188" s="849">
        <v>10868</v>
      </c>
      <c r="L188" s="849">
        <v>1</v>
      </c>
      <c r="M188" s="849">
        <v>20.9</v>
      </c>
      <c r="N188" s="849"/>
      <c r="O188" s="849"/>
      <c r="P188" s="837"/>
      <c r="Q188" s="850"/>
    </row>
    <row r="189" spans="1:17" ht="14.4" customHeight="1" x14ac:dyDescent="0.3">
      <c r="A189" s="831" t="s">
        <v>1540</v>
      </c>
      <c r="B189" s="832" t="s">
        <v>1339</v>
      </c>
      <c r="C189" s="832" t="s">
        <v>1340</v>
      </c>
      <c r="D189" s="832" t="s">
        <v>1365</v>
      </c>
      <c r="E189" s="832" t="s">
        <v>1366</v>
      </c>
      <c r="F189" s="849">
        <v>24</v>
      </c>
      <c r="G189" s="849">
        <v>47679.600000000013</v>
      </c>
      <c r="H189" s="849">
        <v>2.1374478353900321</v>
      </c>
      <c r="I189" s="849">
        <v>1986.6500000000005</v>
      </c>
      <c r="J189" s="849">
        <v>11</v>
      </c>
      <c r="K189" s="849">
        <v>22306.79</v>
      </c>
      <c r="L189" s="849">
        <v>1</v>
      </c>
      <c r="M189" s="849">
        <v>2027.89</v>
      </c>
      <c r="N189" s="849">
        <v>25</v>
      </c>
      <c r="O189" s="849">
        <v>45444.750000000007</v>
      </c>
      <c r="P189" s="837">
        <v>2.0372608519648057</v>
      </c>
      <c r="Q189" s="850">
        <v>1817.7900000000002</v>
      </c>
    </row>
    <row r="190" spans="1:17" ht="14.4" customHeight="1" x14ac:dyDescent="0.3">
      <c r="A190" s="831" t="s">
        <v>1540</v>
      </c>
      <c r="B190" s="832" t="s">
        <v>1339</v>
      </c>
      <c r="C190" s="832" t="s">
        <v>1340</v>
      </c>
      <c r="D190" s="832" t="s">
        <v>1369</v>
      </c>
      <c r="E190" s="832" t="s">
        <v>1370</v>
      </c>
      <c r="F190" s="849">
        <v>3962</v>
      </c>
      <c r="G190" s="849">
        <v>14936.739999999998</v>
      </c>
      <c r="H190" s="849">
        <v>0.97410874704491712</v>
      </c>
      <c r="I190" s="849">
        <v>3.7699999999999996</v>
      </c>
      <c r="J190" s="849">
        <v>4089</v>
      </c>
      <c r="K190" s="849">
        <v>15333.75</v>
      </c>
      <c r="L190" s="849">
        <v>1</v>
      </c>
      <c r="M190" s="849">
        <v>3.75</v>
      </c>
      <c r="N190" s="849">
        <v>3182</v>
      </c>
      <c r="O190" s="849">
        <v>12282.52</v>
      </c>
      <c r="P190" s="837">
        <v>0.80101214640906504</v>
      </c>
      <c r="Q190" s="850">
        <v>3.8600000000000003</v>
      </c>
    </row>
    <row r="191" spans="1:17" ht="14.4" customHeight="1" x14ac:dyDescent="0.3">
      <c r="A191" s="831" t="s">
        <v>1540</v>
      </c>
      <c r="B191" s="832" t="s">
        <v>1339</v>
      </c>
      <c r="C191" s="832" t="s">
        <v>1340</v>
      </c>
      <c r="D191" s="832" t="s">
        <v>1483</v>
      </c>
      <c r="E191" s="832" t="s">
        <v>1484</v>
      </c>
      <c r="F191" s="849">
        <v>1118</v>
      </c>
      <c r="G191" s="849">
        <v>37619.369999999995</v>
      </c>
      <c r="H191" s="849">
        <v>0.45598976587648532</v>
      </c>
      <c r="I191" s="849">
        <v>33.648810375670834</v>
      </c>
      <c r="J191" s="849">
        <v>2413</v>
      </c>
      <c r="K191" s="849">
        <v>82500.469999999987</v>
      </c>
      <c r="L191" s="849">
        <v>1</v>
      </c>
      <c r="M191" s="849">
        <v>34.19</v>
      </c>
      <c r="N191" s="849">
        <v>1851</v>
      </c>
      <c r="O191" s="849">
        <v>62896.979999999996</v>
      </c>
      <c r="P191" s="837">
        <v>0.76238329308911823</v>
      </c>
      <c r="Q191" s="850">
        <v>33.979999999999997</v>
      </c>
    </row>
    <row r="192" spans="1:17" ht="14.4" customHeight="1" x14ac:dyDescent="0.3">
      <c r="A192" s="831" t="s">
        <v>1540</v>
      </c>
      <c r="B192" s="832" t="s">
        <v>1339</v>
      </c>
      <c r="C192" s="832" t="s">
        <v>1392</v>
      </c>
      <c r="D192" s="832" t="s">
        <v>1395</v>
      </c>
      <c r="E192" s="832" t="s">
        <v>1396</v>
      </c>
      <c r="F192" s="849"/>
      <c r="G192" s="849"/>
      <c r="H192" s="849"/>
      <c r="I192" s="849"/>
      <c r="J192" s="849"/>
      <c r="K192" s="849"/>
      <c r="L192" s="849"/>
      <c r="M192" s="849"/>
      <c r="N192" s="849">
        <v>1</v>
      </c>
      <c r="O192" s="849">
        <v>447</v>
      </c>
      <c r="P192" s="837"/>
      <c r="Q192" s="850">
        <v>447</v>
      </c>
    </row>
    <row r="193" spans="1:17" ht="14.4" customHeight="1" x14ac:dyDescent="0.3">
      <c r="A193" s="831" t="s">
        <v>1540</v>
      </c>
      <c r="B193" s="832" t="s">
        <v>1339</v>
      </c>
      <c r="C193" s="832" t="s">
        <v>1392</v>
      </c>
      <c r="D193" s="832" t="s">
        <v>1415</v>
      </c>
      <c r="E193" s="832" t="s">
        <v>1416</v>
      </c>
      <c r="F193" s="849">
        <v>3</v>
      </c>
      <c r="G193" s="849">
        <v>5736</v>
      </c>
      <c r="H193" s="849"/>
      <c r="I193" s="849">
        <v>1912</v>
      </c>
      <c r="J193" s="849"/>
      <c r="K193" s="849"/>
      <c r="L193" s="849"/>
      <c r="M193" s="849"/>
      <c r="N193" s="849">
        <v>3</v>
      </c>
      <c r="O193" s="849">
        <v>5760</v>
      </c>
      <c r="P193" s="837"/>
      <c r="Q193" s="850">
        <v>1920</v>
      </c>
    </row>
    <row r="194" spans="1:17" ht="14.4" customHeight="1" x14ac:dyDescent="0.3">
      <c r="A194" s="831" t="s">
        <v>1540</v>
      </c>
      <c r="B194" s="832" t="s">
        <v>1339</v>
      </c>
      <c r="C194" s="832" t="s">
        <v>1392</v>
      </c>
      <c r="D194" s="832" t="s">
        <v>1421</v>
      </c>
      <c r="E194" s="832" t="s">
        <v>1422</v>
      </c>
      <c r="F194" s="849">
        <v>24</v>
      </c>
      <c r="G194" s="849">
        <v>16368</v>
      </c>
      <c r="H194" s="849">
        <v>2.1818181818181817</v>
      </c>
      <c r="I194" s="849">
        <v>682</v>
      </c>
      <c r="J194" s="849">
        <v>11</v>
      </c>
      <c r="K194" s="849">
        <v>7502</v>
      </c>
      <c r="L194" s="849">
        <v>1</v>
      </c>
      <c r="M194" s="849">
        <v>682</v>
      </c>
      <c r="N194" s="849">
        <v>24</v>
      </c>
      <c r="O194" s="849">
        <v>16440</v>
      </c>
      <c r="P194" s="837">
        <v>2.1914156225006667</v>
      </c>
      <c r="Q194" s="850">
        <v>685</v>
      </c>
    </row>
    <row r="195" spans="1:17" ht="14.4" customHeight="1" x14ac:dyDescent="0.3">
      <c r="A195" s="831" t="s">
        <v>1540</v>
      </c>
      <c r="B195" s="832" t="s">
        <v>1339</v>
      </c>
      <c r="C195" s="832" t="s">
        <v>1392</v>
      </c>
      <c r="D195" s="832" t="s">
        <v>1427</v>
      </c>
      <c r="E195" s="832" t="s">
        <v>1428</v>
      </c>
      <c r="F195" s="849">
        <v>46</v>
      </c>
      <c r="G195" s="849">
        <v>83950</v>
      </c>
      <c r="H195" s="849">
        <v>2.0897640147366325</v>
      </c>
      <c r="I195" s="849">
        <v>1825</v>
      </c>
      <c r="J195" s="849">
        <v>22</v>
      </c>
      <c r="K195" s="849">
        <v>40172</v>
      </c>
      <c r="L195" s="849">
        <v>1</v>
      </c>
      <c r="M195" s="849">
        <v>1826</v>
      </c>
      <c r="N195" s="849">
        <v>58</v>
      </c>
      <c r="O195" s="849">
        <v>106198</v>
      </c>
      <c r="P195" s="837">
        <v>2.6435825948421785</v>
      </c>
      <c r="Q195" s="850">
        <v>1831</v>
      </c>
    </row>
    <row r="196" spans="1:17" ht="14.4" customHeight="1" x14ac:dyDescent="0.3">
      <c r="A196" s="831" t="s">
        <v>1540</v>
      </c>
      <c r="B196" s="832" t="s">
        <v>1339</v>
      </c>
      <c r="C196" s="832" t="s">
        <v>1392</v>
      </c>
      <c r="D196" s="832" t="s">
        <v>1429</v>
      </c>
      <c r="E196" s="832" t="s">
        <v>1430</v>
      </c>
      <c r="F196" s="849">
        <v>2</v>
      </c>
      <c r="G196" s="849">
        <v>858</v>
      </c>
      <c r="H196" s="849">
        <v>1.9953488372093022</v>
      </c>
      <c r="I196" s="849">
        <v>429</v>
      </c>
      <c r="J196" s="849">
        <v>1</v>
      </c>
      <c r="K196" s="849">
        <v>430</v>
      </c>
      <c r="L196" s="849">
        <v>1</v>
      </c>
      <c r="M196" s="849">
        <v>430</v>
      </c>
      <c r="N196" s="849">
        <v>4</v>
      </c>
      <c r="O196" s="849">
        <v>1724</v>
      </c>
      <c r="P196" s="837">
        <v>4.0093023255813955</v>
      </c>
      <c r="Q196" s="850">
        <v>431</v>
      </c>
    </row>
    <row r="197" spans="1:17" ht="14.4" customHeight="1" x14ac:dyDescent="0.3">
      <c r="A197" s="831" t="s">
        <v>1540</v>
      </c>
      <c r="B197" s="832" t="s">
        <v>1339</v>
      </c>
      <c r="C197" s="832" t="s">
        <v>1392</v>
      </c>
      <c r="D197" s="832" t="s">
        <v>1492</v>
      </c>
      <c r="E197" s="832" t="s">
        <v>1493</v>
      </c>
      <c r="F197" s="849">
        <v>5</v>
      </c>
      <c r="G197" s="849">
        <v>72535</v>
      </c>
      <c r="H197" s="849">
        <v>0.55547897473598762</v>
      </c>
      <c r="I197" s="849">
        <v>14507</v>
      </c>
      <c r="J197" s="849">
        <v>9</v>
      </c>
      <c r="K197" s="849">
        <v>130581</v>
      </c>
      <c r="L197" s="849">
        <v>1</v>
      </c>
      <c r="M197" s="849">
        <v>14509</v>
      </c>
      <c r="N197" s="849">
        <v>7</v>
      </c>
      <c r="O197" s="849">
        <v>101605</v>
      </c>
      <c r="P197" s="837">
        <v>0.77809941721996312</v>
      </c>
      <c r="Q197" s="850">
        <v>14515</v>
      </c>
    </row>
    <row r="198" spans="1:17" ht="14.4" customHeight="1" x14ac:dyDescent="0.3">
      <c r="A198" s="831" t="s">
        <v>1540</v>
      </c>
      <c r="B198" s="832" t="s">
        <v>1339</v>
      </c>
      <c r="C198" s="832" t="s">
        <v>1392</v>
      </c>
      <c r="D198" s="832" t="s">
        <v>1441</v>
      </c>
      <c r="E198" s="832" t="s">
        <v>1442</v>
      </c>
      <c r="F198" s="849"/>
      <c r="G198" s="849"/>
      <c r="H198" s="849"/>
      <c r="I198" s="849"/>
      <c r="J198" s="849"/>
      <c r="K198" s="849"/>
      <c r="L198" s="849"/>
      <c r="M198" s="849"/>
      <c r="N198" s="849">
        <v>1</v>
      </c>
      <c r="O198" s="849">
        <v>438</v>
      </c>
      <c r="P198" s="837"/>
      <c r="Q198" s="850">
        <v>438</v>
      </c>
    </row>
    <row r="199" spans="1:17" ht="14.4" customHeight="1" x14ac:dyDescent="0.3">
      <c r="A199" s="831" t="s">
        <v>1540</v>
      </c>
      <c r="B199" s="832" t="s">
        <v>1339</v>
      </c>
      <c r="C199" s="832" t="s">
        <v>1392</v>
      </c>
      <c r="D199" s="832" t="s">
        <v>1443</v>
      </c>
      <c r="E199" s="832" t="s">
        <v>1444</v>
      </c>
      <c r="F199" s="849">
        <v>6</v>
      </c>
      <c r="G199" s="849">
        <v>8052</v>
      </c>
      <c r="H199" s="849">
        <v>0.99925539836187638</v>
      </c>
      <c r="I199" s="849">
        <v>1342</v>
      </c>
      <c r="J199" s="849">
        <v>6</v>
      </c>
      <c r="K199" s="849">
        <v>8058</v>
      </c>
      <c r="L199" s="849">
        <v>1</v>
      </c>
      <c r="M199" s="849">
        <v>1343</v>
      </c>
      <c r="N199" s="849">
        <v>5</v>
      </c>
      <c r="O199" s="849">
        <v>6735</v>
      </c>
      <c r="P199" s="837">
        <v>0.83581533879374537</v>
      </c>
      <c r="Q199" s="850">
        <v>1347</v>
      </c>
    </row>
    <row r="200" spans="1:17" ht="14.4" customHeight="1" x14ac:dyDescent="0.3">
      <c r="A200" s="831" t="s">
        <v>1540</v>
      </c>
      <c r="B200" s="832" t="s">
        <v>1339</v>
      </c>
      <c r="C200" s="832" t="s">
        <v>1392</v>
      </c>
      <c r="D200" s="832" t="s">
        <v>1445</v>
      </c>
      <c r="E200" s="832" t="s">
        <v>1446</v>
      </c>
      <c r="F200" s="849">
        <v>33</v>
      </c>
      <c r="G200" s="849">
        <v>16797</v>
      </c>
      <c r="H200" s="849">
        <v>2.3525210084033614</v>
      </c>
      <c r="I200" s="849">
        <v>509</v>
      </c>
      <c r="J200" s="849">
        <v>14</v>
      </c>
      <c r="K200" s="849">
        <v>7140</v>
      </c>
      <c r="L200" s="849">
        <v>1</v>
      </c>
      <c r="M200" s="849">
        <v>510</v>
      </c>
      <c r="N200" s="849">
        <v>38</v>
      </c>
      <c r="O200" s="849">
        <v>19456</v>
      </c>
      <c r="P200" s="837">
        <v>2.7249299719887956</v>
      </c>
      <c r="Q200" s="850">
        <v>512</v>
      </c>
    </row>
    <row r="201" spans="1:17" ht="14.4" customHeight="1" x14ac:dyDescent="0.3">
      <c r="A201" s="831" t="s">
        <v>1540</v>
      </c>
      <c r="B201" s="832" t="s">
        <v>1339</v>
      </c>
      <c r="C201" s="832" t="s">
        <v>1392</v>
      </c>
      <c r="D201" s="832" t="s">
        <v>1447</v>
      </c>
      <c r="E201" s="832" t="s">
        <v>1448</v>
      </c>
      <c r="F201" s="849"/>
      <c r="G201" s="849"/>
      <c r="H201" s="849"/>
      <c r="I201" s="849"/>
      <c r="J201" s="849">
        <v>1</v>
      </c>
      <c r="K201" s="849">
        <v>2333</v>
      </c>
      <c r="L201" s="849">
        <v>1</v>
      </c>
      <c r="M201" s="849">
        <v>2333</v>
      </c>
      <c r="N201" s="849"/>
      <c r="O201" s="849"/>
      <c r="P201" s="837"/>
      <c r="Q201" s="850"/>
    </row>
    <row r="202" spans="1:17" ht="14.4" customHeight="1" x14ac:dyDescent="0.3">
      <c r="A202" s="831" t="s">
        <v>1540</v>
      </c>
      <c r="B202" s="832" t="s">
        <v>1339</v>
      </c>
      <c r="C202" s="832" t="s">
        <v>1392</v>
      </c>
      <c r="D202" s="832" t="s">
        <v>1465</v>
      </c>
      <c r="E202" s="832" t="s">
        <v>1466</v>
      </c>
      <c r="F202" s="849"/>
      <c r="G202" s="849"/>
      <c r="H202" s="849"/>
      <c r="I202" s="849"/>
      <c r="J202" s="849">
        <v>1</v>
      </c>
      <c r="K202" s="849">
        <v>719</v>
      </c>
      <c r="L202" s="849">
        <v>1</v>
      </c>
      <c r="M202" s="849">
        <v>719</v>
      </c>
      <c r="N202" s="849"/>
      <c r="O202" s="849"/>
      <c r="P202" s="837"/>
      <c r="Q202" s="850"/>
    </row>
    <row r="203" spans="1:17" ht="14.4" customHeight="1" x14ac:dyDescent="0.3">
      <c r="A203" s="831" t="s">
        <v>1541</v>
      </c>
      <c r="B203" s="832" t="s">
        <v>1339</v>
      </c>
      <c r="C203" s="832" t="s">
        <v>1473</v>
      </c>
      <c r="D203" s="832" t="s">
        <v>1478</v>
      </c>
      <c r="E203" s="832" t="s">
        <v>1477</v>
      </c>
      <c r="F203" s="849">
        <v>2.5</v>
      </c>
      <c r="G203" s="849">
        <v>4547.6000000000004</v>
      </c>
      <c r="H203" s="849">
        <v>1</v>
      </c>
      <c r="I203" s="849">
        <v>1819.0400000000002</v>
      </c>
      <c r="J203" s="849">
        <v>2.5</v>
      </c>
      <c r="K203" s="849">
        <v>4547.6000000000004</v>
      </c>
      <c r="L203" s="849">
        <v>1</v>
      </c>
      <c r="M203" s="849">
        <v>1819.0400000000002</v>
      </c>
      <c r="N203" s="849"/>
      <c r="O203" s="849"/>
      <c r="P203" s="837"/>
      <c r="Q203" s="850"/>
    </row>
    <row r="204" spans="1:17" ht="14.4" customHeight="1" x14ac:dyDescent="0.3">
      <c r="A204" s="831" t="s">
        <v>1541</v>
      </c>
      <c r="B204" s="832" t="s">
        <v>1339</v>
      </c>
      <c r="C204" s="832" t="s">
        <v>1473</v>
      </c>
      <c r="D204" s="832" t="s">
        <v>1479</v>
      </c>
      <c r="E204" s="832" t="s">
        <v>1480</v>
      </c>
      <c r="F204" s="849">
        <v>0.05</v>
      </c>
      <c r="G204" s="849">
        <v>45.19</v>
      </c>
      <c r="H204" s="849"/>
      <c r="I204" s="849">
        <v>903.8</v>
      </c>
      <c r="J204" s="849"/>
      <c r="K204" s="849"/>
      <c r="L204" s="849"/>
      <c r="M204" s="849"/>
      <c r="N204" s="849"/>
      <c r="O204" s="849"/>
      <c r="P204" s="837"/>
      <c r="Q204" s="850"/>
    </row>
    <row r="205" spans="1:17" ht="14.4" customHeight="1" x14ac:dyDescent="0.3">
      <c r="A205" s="831" t="s">
        <v>1541</v>
      </c>
      <c r="B205" s="832" t="s">
        <v>1339</v>
      </c>
      <c r="C205" s="832" t="s">
        <v>1473</v>
      </c>
      <c r="D205" s="832" t="s">
        <v>1481</v>
      </c>
      <c r="E205" s="832" t="s">
        <v>1477</v>
      </c>
      <c r="F205" s="849"/>
      <c r="G205" s="849"/>
      <c r="H205" s="849"/>
      <c r="I205" s="849"/>
      <c r="J205" s="849"/>
      <c r="K205" s="849"/>
      <c r="L205" s="849"/>
      <c r="M205" s="849"/>
      <c r="N205" s="849">
        <v>2.7499999999999996</v>
      </c>
      <c r="O205" s="849">
        <v>1802.68</v>
      </c>
      <c r="P205" s="837"/>
      <c r="Q205" s="850">
        <v>655.5200000000001</v>
      </c>
    </row>
    <row r="206" spans="1:17" ht="14.4" customHeight="1" x14ac:dyDescent="0.3">
      <c r="A206" s="831" t="s">
        <v>1541</v>
      </c>
      <c r="B206" s="832" t="s">
        <v>1339</v>
      </c>
      <c r="C206" s="832" t="s">
        <v>1340</v>
      </c>
      <c r="D206" s="832" t="s">
        <v>1345</v>
      </c>
      <c r="E206" s="832" t="s">
        <v>1346</v>
      </c>
      <c r="F206" s="849">
        <v>900</v>
      </c>
      <c r="G206" s="849">
        <v>6154.2</v>
      </c>
      <c r="H206" s="849">
        <v>0.53832629175741986</v>
      </c>
      <c r="I206" s="849">
        <v>6.8380000000000001</v>
      </c>
      <c r="J206" s="849">
        <v>1590</v>
      </c>
      <c r="K206" s="849">
        <v>11432.1</v>
      </c>
      <c r="L206" s="849">
        <v>1</v>
      </c>
      <c r="M206" s="849">
        <v>7.19</v>
      </c>
      <c r="N206" s="849">
        <v>370</v>
      </c>
      <c r="O206" s="849">
        <v>2719.5</v>
      </c>
      <c r="P206" s="837">
        <v>0.23788280368436246</v>
      </c>
      <c r="Q206" s="850">
        <v>7.35</v>
      </c>
    </row>
    <row r="207" spans="1:17" ht="14.4" customHeight="1" x14ac:dyDescent="0.3">
      <c r="A207" s="831" t="s">
        <v>1541</v>
      </c>
      <c r="B207" s="832" t="s">
        <v>1339</v>
      </c>
      <c r="C207" s="832" t="s">
        <v>1340</v>
      </c>
      <c r="D207" s="832" t="s">
        <v>1361</v>
      </c>
      <c r="E207" s="832" t="s">
        <v>1362</v>
      </c>
      <c r="F207" s="849"/>
      <c r="G207" s="849"/>
      <c r="H207" s="849"/>
      <c r="I207" s="849"/>
      <c r="J207" s="849">
        <v>935</v>
      </c>
      <c r="K207" s="849">
        <v>19541.5</v>
      </c>
      <c r="L207" s="849">
        <v>1</v>
      </c>
      <c r="M207" s="849">
        <v>20.9</v>
      </c>
      <c r="N207" s="849">
        <v>990</v>
      </c>
      <c r="O207" s="849">
        <v>19849.5</v>
      </c>
      <c r="P207" s="837">
        <v>1.0157613284548268</v>
      </c>
      <c r="Q207" s="850">
        <v>20.05</v>
      </c>
    </row>
    <row r="208" spans="1:17" ht="14.4" customHeight="1" x14ac:dyDescent="0.3">
      <c r="A208" s="831" t="s">
        <v>1541</v>
      </c>
      <c r="B208" s="832" t="s">
        <v>1339</v>
      </c>
      <c r="C208" s="832" t="s">
        <v>1340</v>
      </c>
      <c r="D208" s="832" t="s">
        <v>1365</v>
      </c>
      <c r="E208" s="832" t="s">
        <v>1366</v>
      </c>
      <c r="F208" s="849">
        <v>1</v>
      </c>
      <c r="G208" s="849">
        <v>1986.65</v>
      </c>
      <c r="H208" s="849">
        <v>0.48983179561021556</v>
      </c>
      <c r="I208" s="849">
        <v>1986.65</v>
      </c>
      <c r="J208" s="849">
        <v>2</v>
      </c>
      <c r="K208" s="849">
        <v>4055.78</v>
      </c>
      <c r="L208" s="849">
        <v>1</v>
      </c>
      <c r="M208" s="849">
        <v>2027.89</v>
      </c>
      <c r="N208" s="849">
        <v>1</v>
      </c>
      <c r="O208" s="849">
        <v>1817.79</v>
      </c>
      <c r="P208" s="837">
        <v>0.44819738743225712</v>
      </c>
      <c r="Q208" s="850">
        <v>1817.79</v>
      </c>
    </row>
    <row r="209" spans="1:17" ht="14.4" customHeight="1" x14ac:dyDescent="0.3">
      <c r="A209" s="831" t="s">
        <v>1541</v>
      </c>
      <c r="B209" s="832" t="s">
        <v>1339</v>
      </c>
      <c r="C209" s="832" t="s">
        <v>1340</v>
      </c>
      <c r="D209" s="832" t="s">
        <v>1369</v>
      </c>
      <c r="E209" s="832" t="s">
        <v>1370</v>
      </c>
      <c r="F209" s="849">
        <v>769</v>
      </c>
      <c r="G209" s="849">
        <v>2899.13</v>
      </c>
      <c r="H209" s="849">
        <v>0.54636136631330978</v>
      </c>
      <c r="I209" s="849">
        <v>3.77</v>
      </c>
      <c r="J209" s="849">
        <v>1415</v>
      </c>
      <c r="K209" s="849">
        <v>5306.25</v>
      </c>
      <c r="L209" s="849">
        <v>1</v>
      </c>
      <c r="M209" s="849">
        <v>3.75</v>
      </c>
      <c r="N209" s="849">
        <v>720</v>
      </c>
      <c r="O209" s="849">
        <v>2779.2</v>
      </c>
      <c r="P209" s="837">
        <v>0.52375971731448756</v>
      </c>
      <c r="Q209" s="850">
        <v>3.86</v>
      </c>
    </row>
    <row r="210" spans="1:17" ht="14.4" customHeight="1" x14ac:dyDescent="0.3">
      <c r="A210" s="831" t="s">
        <v>1541</v>
      </c>
      <c r="B210" s="832" t="s">
        <v>1339</v>
      </c>
      <c r="C210" s="832" t="s">
        <v>1340</v>
      </c>
      <c r="D210" s="832" t="s">
        <v>1483</v>
      </c>
      <c r="E210" s="832" t="s">
        <v>1484</v>
      </c>
      <c r="F210" s="849">
        <v>1204</v>
      </c>
      <c r="G210" s="849">
        <v>40291.43</v>
      </c>
      <c r="H210" s="849">
        <v>0.88406344054571706</v>
      </c>
      <c r="I210" s="849">
        <v>33.464642857142856</v>
      </c>
      <c r="J210" s="849">
        <v>1333</v>
      </c>
      <c r="K210" s="849">
        <v>45575.27</v>
      </c>
      <c r="L210" s="849">
        <v>1</v>
      </c>
      <c r="M210" s="849">
        <v>34.19</v>
      </c>
      <c r="N210" s="849">
        <v>1725</v>
      </c>
      <c r="O210" s="849">
        <v>58615.5</v>
      </c>
      <c r="P210" s="837">
        <v>1.2861251288253477</v>
      </c>
      <c r="Q210" s="850">
        <v>33.979999999999997</v>
      </c>
    </row>
    <row r="211" spans="1:17" ht="14.4" customHeight="1" x14ac:dyDescent="0.3">
      <c r="A211" s="831" t="s">
        <v>1541</v>
      </c>
      <c r="B211" s="832" t="s">
        <v>1339</v>
      </c>
      <c r="C211" s="832" t="s">
        <v>1340</v>
      </c>
      <c r="D211" s="832" t="s">
        <v>1373</v>
      </c>
      <c r="E211" s="832" t="s">
        <v>1374</v>
      </c>
      <c r="F211" s="849">
        <v>124</v>
      </c>
      <c r="G211" s="849">
        <v>19716</v>
      </c>
      <c r="H211" s="849"/>
      <c r="I211" s="849">
        <v>159</v>
      </c>
      <c r="J211" s="849"/>
      <c r="K211" s="849"/>
      <c r="L211" s="849"/>
      <c r="M211" s="849"/>
      <c r="N211" s="849">
        <v>330</v>
      </c>
      <c r="O211" s="849">
        <v>49434</v>
      </c>
      <c r="P211" s="837"/>
      <c r="Q211" s="850">
        <v>149.80000000000001</v>
      </c>
    </row>
    <row r="212" spans="1:17" ht="14.4" customHeight="1" x14ac:dyDescent="0.3">
      <c r="A212" s="831" t="s">
        <v>1541</v>
      </c>
      <c r="B212" s="832" t="s">
        <v>1339</v>
      </c>
      <c r="C212" s="832" t="s">
        <v>1392</v>
      </c>
      <c r="D212" s="832" t="s">
        <v>1421</v>
      </c>
      <c r="E212" s="832" t="s">
        <v>1422</v>
      </c>
      <c r="F212" s="849">
        <v>1</v>
      </c>
      <c r="G212" s="849">
        <v>682</v>
      </c>
      <c r="H212" s="849">
        <v>0.5</v>
      </c>
      <c r="I212" s="849">
        <v>682</v>
      </c>
      <c r="J212" s="849">
        <v>2</v>
      </c>
      <c r="K212" s="849">
        <v>1364</v>
      </c>
      <c r="L212" s="849">
        <v>1</v>
      </c>
      <c r="M212" s="849">
        <v>682</v>
      </c>
      <c r="N212" s="849">
        <v>1</v>
      </c>
      <c r="O212" s="849">
        <v>685</v>
      </c>
      <c r="P212" s="837">
        <v>0.50219941348973607</v>
      </c>
      <c r="Q212" s="850">
        <v>685</v>
      </c>
    </row>
    <row r="213" spans="1:17" ht="14.4" customHeight="1" x14ac:dyDescent="0.3">
      <c r="A213" s="831" t="s">
        <v>1541</v>
      </c>
      <c r="B213" s="832" t="s">
        <v>1339</v>
      </c>
      <c r="C213" s="832" t="s">
        <v>1392</v>
      </c>
      <c r="D213" s="832" t="s">
        <v>1425</v>
      </c>
      <c r="E213" s="832" t="s">
        <v>1426</v>
      </c>
      <c r="F213" s="849">
        <v>1</v>
      </c>
      <c r="G213" s="849">
        <v>2638</v>
      </c>
      <c r="H213" s="849"/>
      <c r="I213" s="849">
        <v>2638</v>
      </c>
      <c r="J213" s="849"/>
      <c r="K213" s="849"/>
      <c r="L213" s="849"/>
      <c r="M213" s="849"/>
      <c r="N213" s="849"/>
      <c r="O213" s="849"/>
      <c r="P213" s="837"/>
      <c r="Q213" s="850"/>
    </row>
    <row r="214" spans="1:17" ht="14.4" customHeight="1" x14ac:dyDescent="0.3">
      <c r="A214" s="831" t="s">
        <v>1541</v>
      </c>
      <c r="B214" s="832" t="s">
        <v>1339</v>
      </c>
      <c r="C214" s="832" t="s">
        <v>1392</v>
      </c>
      <c r="D214" s="832" t="s">
        <v>1427</v>
      </c>
      <c r="E214" s="832" t="s">
        <v>1428</v>
      </c>
      <c r="F214" s="849">
        <v>9</v>
      </c>
      <c r="G214" s="849">
        <v>16425</v>
      </c>
      <c r="H214" s="849">
        <v>0.64250508527616956</v>
      </c>
      <c r="I214" s="849">
        <v>1825</v>
      </c>
      <c r="J214" s="849">
        <v>14</v>
      </c>
      <c r="K214" s="849">
        <v>25564</v>
      </c>
      <c r="L214" s="849">
        <v>1</v>
      </c>
      <c r="M214" s="849">
        <v>1826</v>
      </c>
      <c r="N214" s="849">
        <v>9</v>
      </c>
      <c r="O214" s="849">
        <v>16479</v>
      </c>
      <c r="P214" s="837">
        <v>0.64461743076200906</v>
      </c>
      <c r="Q214" s="850">
        <v>1831</v>
      </c>
    </row>
    <row r="215" spans="1:17" ht="14.4" customHeight="1" x14ac:dyDescent="0.3">
      <c r="A215" s="831" t="s">
        <v>1541</v>
      </c>
      <c r="B215" s="832" t="s">
        <v>1339</v>
      </c>
      <c r="C215" s="832" t="s">
        <v>1392</v>
      </c>
      <c r="D215" s="832" t="s">
        <v>1429</v>
      </c>
      <c r="E215" s="832" t="s">
        <v>1430</v>
      </c>
      <c r="F215" s="849">
        <v>2</v>
      </c>
      <c r="G215" s="849">
        <v>858</v>
      </c>
      <c r="H215" s="849">
        <v>0.99767441860465111</v>
      </c>
      <c r="I215" s="849">
        <v>429</v>
      </c>
      <c r="J215" s="849">
        <v>2</v>
      </c>
      <c r="K215" s="849">
        <v>860</v>
      </c>
      <c r="L215" s="849">
        <v>1</v>
      </c>
      <c r="M215" s="849">
        <v>430</v>
      </c>
      <c r="N215" s="849">
        <v>4</v>
      </c>
      <c r="O215" s="849">
        <v>1724</v>
      </c>
      <c r="P215" s="837">
        <v>2.0046511627906978</v>
      </c>
      <c r="Q215" s="850">
        <v>431</v>
      </c>
    </row>
    <row r="216" spans="1:17" ht="14.4" customHeight="1" x14ac:dyDescent="0.3">
      <c r="A216" s="831" t="s">
        <v>1541</v>
      </c>
      <c r="B216" s="832" t="s">
        <v>1339</v>
      </c>
      <c r="C216" s="832" t="s">
        <v>1392</v>
      </c>
      <c r="D216" s="832" t="s">
        <v>1492</v>
      </c>
      <c r="E216" s="832" t="s">
        <v>1493</v>
      </c>
      <c r="F216" s="849">
        <v>6</v>
      </c>
      <c r="G216" s="849">
        <v>87042</v>
      </c>
      <c r="H216" s="849">
        <v>0.99986215452477767</v>
      </c>
      <c r="I216" s="849">
        <v>14507</v>
      </c>
      <c r="J216" s="849">
        <v>6</v>
      </c>
      <c r="K216" s="849">
        <v>87054</v>
      </c>
      <c r="L216" s="849">
        <v>1</v>
      </c>
      <c r="M216" s="849">
        <v>14509</v>
      </c>
      <c r="N216" s="849">
        <v>7</v>
      </c>
      <c r="O216" s="849">
        <v>101605</v>
      </c>
      <c r="P216" s="837">
        <v>1.1671491258299447</v>
      </c>
      <c r="Q216" s="850">
        <v>14515</v>
      </c>
    </row>
    <row r="217" spans="1:17" ht="14.4" customHeight="1" x14ac:dyDescent="0.3">
      <c r="A217" s="831" t="s">
        <v>1541</v>
      </c>
      <c r="B217" s="832" t="s">
        <v>1339</v>
      </c>
      <c r="C217" s="832" t="s">
        <v>1392</v>
      </c>
      <c r="D217" s="832" t="s">
        <v>1443</v>
      </c>
      <c r="E217" s="832" t="s">
        <v>1444</v>
      </c>
      <c r="F217" s="849">
        <v>1</v>
      </c>
      <c r="G217" s="849">
        <v>1342</v>
      </c>
      <c r="H217" s="849">
        <v>0.49962769918093819</v>
      </c>
      <c r="I217" s="849">
        <v>1342</v>
      </c>
      <c r="J217" s="849">
        <v>2</v>
      </c>
      <c r="K217" s="849">
        <v>2686</v>
      </c>
      <c r="L217" s="849">
        <v>1</v>
      </c>
      <c r="M217" s="849">
        <v>1343</v>
      </c>
      <c r="N217" s="849">
        <v>1</v>
      </c>
      <c r="O217" s="849">
        <v>1347</v>
      </c>
      <c r="P217" s="837">
        <v>0.50148920327624724</v>
      </c>
      <c r="Q217" s="850">
        <v>1347</v>
      </c>
    </row>
    <row r="218" spans="1:17" ht="14.4" customHeight="1" x14ac:dyDescent="0.3">
      <c r="A218" s="831" t="s">
        <v>1541</v>
      </c>
      <c r="B218" s="832" t="s">
        <v>1339</v>
      </c>
      <c r="C218" s="832" t="s">
        <v>1392</v>
      </c>
      <c r="D218" s="832" t="s">
        <v>1445</v>
      </c>
      <c r="E218" s="832" t="s">
        <v>1446</v>
      </c>
      <c r="F218" s="849">
        <v>5</v>
      </c>
      <c r="G218" s="849">
        <v>2545</v>
      </c>
      <c r="H218" s="849">
        <v>0.55446623093681913</v>
      </c>
      <c r="I218" s="849">
        <v>509</v>
      </c>
      <c r="J218" s="849">
        <v>9</v>
      </c>
      <c r="K218" s="849">
        <v>4590</v>
      </c>
      <c r="L218" s="849">
        <v>1</v>
      </c>
      <c r="M218" s="849">
        <v>510</v>
      </c>
      <c r="N218" s="849">
        <v>2</v>
      </c>
      <c r="O218" s="849">
        <v>1024</v>
      </c>
      <c r="P218" s="837">
        <v>0.22309368191721132</v>
      </c>
      <c r="Q218" s="850">
        <v>512</v>
      </c>
    </row>
    <row r="219" spans="1:17" ht="14.4" customHeight="1" x14ac:dyDescent="0.3">
      <c r="A219" s="831" t="s">
        <v>1541</v>
      </c>
      <c r="B219" s="832" t="s">
        <v>1339</v>
      </c>
      <c r="C219" s="832" t="s">
        <v>1392</v>
      </c>
      <c r="D219" s="832" t="s">
        <v>1447</v>
      </c>
      <c r="E219" s="832" t="s">
        <v>1448</v>
      </c>
      <c r="F219" s="849"/>
      <c r="G219" s="849"/>
      <c r="H219" s="849"/>
      <c r="I219" s="849"/>
      <c r="J219" s="849">
        <v>2</v>
      </c>
      <c r="K219" s="849">
        <v>4666</v>
      </c>
      <c r="L219" s="849">
        <v>1</v>
      </c>
      <c r="M219" s="849">
        <v>2333</v>
      </c>
      <c r="N219" s="849">
        <v>2</v>
      </c>
      <c r="O219" s="849">
        <v>4684</v>
      </c>
      <c r="P219" s="837">
        <v>1.0038576939562796</v>
      </c>
      <c r="Q219" s="850">
        <v>2342</v>
      </c>
    </row>
    <row r="220" spans="1:17" ht="14.4" customHeight="1" x14ac:dyDescent="0.3">
      <c r="A220" s="831" t="s">
        <v>1541</v>
      </c>
      <c r="B220" s="832" t="s">
        <v>1339</v>
      </c>
      <c r="C220" s="832" t="s">
        <v>1392</v>
      </c>
      <c r="D220" s="832" t="s">
        <v>1465</v>
      </c>
      <c r="E220" s="832" t="s">
        <v>1466</v>
      </c>
      <c r="F220" s="849">
        <v>1</v>
      </c>
      <c r="G220" s="849">
        <v>719</v>
      </c>
      <c r="H220" s="849">
        <v>0.5</v>
      </c>
      <c r="I220" s="849">
        <v>719</v>
      </c>
      <c r="J220" s="849">
        <v>2</v>
      </c>
      <c r="K220" s="849">
        <v>1438</v>
      </c>
      <c r="L220" s="849">
        <v>1</v>
      </c>
      <c r="M220" s="849">
        <v>719</v>
      </c>
      <c r="N220" s="849">
        <v>2</v>
      </c>
      <c r="O220" s="849">
        <v>1444</v>
      </c>
      <c r="P220" s="837">
        <v>1.0041724617524339</v>
      </c>
      <c r="Q220" s="850">
        <v>722</v>
      </c>
    </row>
    <row r="221" spans="1:17" ht="14.4" customHeight="1" x14ac:dyDescent="0.3">
      <c r="A221" s="831" t="s">
        <v>1542</v>
      </c>
      <c r="B221" s="832" t="s">
        <v>1339</v>
      </c>
      <c r="C221" s="832" t="s">
        <v>1340</v>
      </c>
      <c r="D221" s="832" t="s">
        <v>1345</v>
      </c>
      <c r="E221" s="832" t="s">
        <v>1346</v>
      </c>
      <c r="F221" s="849"/>
      <c r="G221" s="849"/>
      <c r="H221" s="849"/>
      <c r="I221" s="849"/>
      <c r="J221" s="849">
        <v>370</v>
      </c>
      <c r="K221" s="849">
        <v>2660.3</v>
      </c>
      <c r="L221" s="849">
        <v>1</v>
      </c>
      <c r="M221" s="849">
        <v>7.19</v>
      </c>
      <c r="N221" s="849"/>
      <c r="O221" s="849"/>
      <c r="P221" s="837"/>
      <c r="Q221" s="850"/>
    </row>
    <row r="222" spans="1:17" ht="14.4" customHeight="1" x14ac:dyDescent="0.3">
      <c r="A222" s="831" t="s">
        <v>1542</v>
      </c>
      <c r="B222" s="832" t="s">
        <v>1339</v>
      </c>
      <c r="C222" s="832" t="s">
        <v>1340</v>
      </c>
      <c r="D222" s="832" t="s">
        <v>1365</v>
      </c>
      <c r="E222" s="832" t="s">
        <v>1366</v>
      </c>
      <c r="F222" s="849"/>
      <c r="G222" s="849"/>
      <c r="H222" s="849"/>
      <c r="I222" s="849"/>
      <c r="J222" s="849">
        <v>1</v>
      </c>
      <c r="K222" s="849">
        <v>2027.89</v>
      </c>
      <c r="L222" s="849">
        <v>1</v>
      </c>
      <c r="M222" s="849">
        <v>2027.89</v>
      </c>
      <c r="N222" s="849"/>
      <c r="O222" s="849"/>
      <c r="P222" s="837"/>
      <c r="Q222" s="850"/>
    </row>
    <row r="223" spans="1:17" ht="14.4" customHeight="1" x14ac:dyDescent="0.3">
      <c r="A223" s="831" t="s">
        <v>1542</v>
      </c>
      <c r="B223" s="832" t="s">
        <v>1339</v>
      </c>
      <c r="C223" s="832" t="s">
        <v>1392</v>
      </c>
      <c r="D223" s="832" t="s">
        <v>1421</v>
      </c>
      <c r="E223" s="832" t="s">
        <v>1422</v>
      </c>
      <c r="F223" s="849"/>
      <c r="G223" s="849"/>
      <c r="H223" s="849"/>
      <c r="I223" s="849"/>
      <c r="J223" s="849">
        <v>1</v>
      </c>
      <c r="K223" s="849">
        <v>682</v>
      </c>
      <c r="L223" s="849">
        <v>1</v>
      </c>
      <c r="M223" s="849">
        <v>682</v>
      </c>
      <c r="N223" s="849"/>
      <c r="O223" s="849"/>
      <c r="P223" s="837"/>
      <c r="Q223" s="850"/>
    </row>
    <row r="224" spans="1:17" ht="14.4" customHeight="1" x14ac:dyDescent="0.3">
      <c r="A224" s="831" t="s">
        <v>1542</v>
      </c>
      <c r="B224" s="832" t="s">
        <v>1339</v>
      </c>
      <c r="C224" s="832" t="s">
        <v>1392</v>
      </c>
      <c r="D224" s="832" t="s">
        <v>1427</v>
      </c>
      <c r="E224" s="832" t="s">
        <v>1428</v>
      </c>
      <c r="F224" s="849"/>
      <c r="G224" s="849"/>
      <c r="H224" s="849"/>
      <c r="I224" s="849"/>
      <c r="J224" s="849">
        <v>2</v>
      </c>
      <c r="K224" s="849">
        <v>3652</v>
      </c>
      <c r="L224" s="849">
        <v>1</v>
      </c>
      <c r="M224" s="849">
        <v>1826</v>
      </c>
      <c r="N224" s="849"/>
      <c r="O224" s="849"/>
      <c r="P224" s="837"/>
      <c r="Q224" s="850"/>
    </row>
    <row r="225" spans="1:17" ht="14.4" customHeight="1" x14ac:dyDescent="0.3">
      <c r="A225" s="831" t="s">
        <v>1542</v>
      </c>
      <c r="B225" s="832" t="s">
        <v>1339</v>
      </c>
      <c r="C225" s="832" t="s">
        <v>1392</v>
      </c>
      <c r="D225" s="832" t="s">
        <v>1445</v>
      </c>
      <c r="E225" s="832" t="s">
        <v>1446</v>
      </c>
      <c r="F225" s="849"/>
      <c r="G225" s="849"/>
      <c r="H225" s="849"/>
      <c r="I225" s="849"/>
      <c r="J225" s="849">
        <v>2</v>
      </c>
      <c r="K225" s="849">
        <v>1020</v>
      </c>
      <c r="L225" s="849">
        <v>1</v>
      </c>
      <c r="M225" s="849">
        <v>510</v>
      </c>
      <c r="N225" s="849"/>
      <c r="O225" s="849"/>
      <c r="P225" s="837"/>
      <c r="Q225" s="850"/>
    </row>
    <row r="226" spans="1:17" ht="14.4" customHeight="1" x14ac:dyDescent="0.3">
      <c r="A226" s="831" t="s">
        <v>1543</v>
      </c>
      <c r="B226" s="832" t="s">
        <v>1339</v>
      </c>
      <c r="C226" s="832" t="s">
        <v>1340</v>
      </c>
      <c r="D226" s="832" t="s">
        <v>1345</v>
      </c>
      <c r="E226" s="832" t="s">
        <v>1346</v>
      </c>
      <c r="F226" s="849"/>
      <c r="G226" s="849"/>
      <c r="H226" s="849"/>
      <c r="I226" s="849"/>
      <c r="J226" s="849">
        <v>360</v>
      </c>
      <c r="K226" s="849">
        <v>2588.4</v>
      </c>
      <c r="L226" s="849">
        <v>1</v>
      </c>
      <c r="M226" s="849">
        <v>7.19</v>
      </c>
      <c r="N226" s="849">
        <v>150</v>
      </c>
      <c r="O226" s="849">
        <v>1102.5</v>
      </c>
      <c r="P226" s="837">
        <v>0.42593880389429761</v>
      </c>
      <c r="Q226" s="850">
        <v>7.35</v>
      </c>
    </row>
    <row r="227" spans="1:17" ht="14.4" customHeight="1" x14ac:dyDescent="0.3">
      <c r="A227" s="831" t="s">
        <v>1543</v>
      </c>
      <c r="B227" s="832" t="s">
        <v>1339</v>
      </c>
      <c r="C227" s="832" t="s">
        <v>1340</v>
      </c>
      <c r="D227" s="832" t="s">
        <v>1365</v>
      </c>
      <c r="E227" s="832" t="s">
        <v>1366</v>
      </c>
      <c r="F227" s="849"/>
      <c r="G227" s="849"/>
      <c r="H227" s="849"/>
      <c r="I227" s="849"/>
      <c r="J227" s="849">
        <v>1</v>
      </c>
      <c r="K227" s="849">
        <v>2027.89</v>
      </c>
      <c r="L227" s="849">
        <v>1</v>
      </c>
      <c r="M227" s="849">
        <v>2027.89</v>
      </c>
      <c r="N227" s="849"/>
      <c r="O227" s="849"/>
      <c r="P227" s="837"/>
      <c r="Q227" s="850"/>
    </row>
    <row r="228" spans="1:17" ht="14.4" customHeight="1" x14ac:dyDescent="0.3">
      <c r="A228" s="831" t="s">
        <v>1543</v>
      </c>
      <c r="B228" s="832" t="s">
        <v>1339</v>
      </c>
      <c r="C228" s="832" t="s">
        <v>1392</v>
      </c>
      <c r="D228" s="832" t="s">
        <v>1421</v>
      </c>
      <c r="E228" s="832" t="s">
        <v>1422</v>
      </c>
      <c r="F228" s="849"/>
      <c r="G228" s="849"/>
      <c r="H228" s="849"/>
      <c r="I228" s="849"/>
      <c r="J228" s="849">
        <v>1</v>
      </c>
      <c r="K228" s="849">
        <v>682</v>
      </c>
      <c r="L228" s="849">
        <v>1</v>
      </c>
      <c r="M228" s="849">
        <v>682</v>
      </c>
      <c r="N228" s="849"/>
      <c r="O228" s="849"/>
      <c r="P228" s="837"/>
      <c r="Q228" s="850"/>
    </row>
    <row r="229" spans="1:17" ht="14.4" customHeight="1" x14ac:dyDescent="0.3">
      <c r="A229" s="831" t="s">
        <v>1543</v>
      </c>
      <c r="B229" s="832" t="s">
        <v>1339</v>
      </c>
      <c r="C229" s="832" t="s">
        <v>1392</v>
      </c>
      <c r="D229" s="832" t="s">
        <v>1427</v>
      </c>
      <c r="E229" s="832" t="s">
        <v>1428</v>
      </c>
      <c r="F229" s="849"/>
      <c r="G229" s="849"/>
      <c r="H229" s="849"/>
      <c r="I229" s="849"/>
      <c r="J229" s="849">
        <v>2</v>
      </c>
      <c r="K229" s="849">
        <v>3652</v>
      </c>
      <c r="L229" s="849">
        <v>1</v>
      </c>
      <c r="M229" s="849">
        <v>1826</v>
      </c>
      <c r="N229" s="849">
        <v>1</v>
      </c>
      <c r="O229" s="849">
        <v>1831</v>
      </c>
      <c r="P229" s="837">
        <v>0.50136911281489593</v>
      </c>
      <c r="Q229" s="850">
        <v>1831</v>
      </c>
    </row>
    <row r="230" spans="1:17" ht="14.4" customHeight="1" x14ac:dyDescent="0.3">
      <c r="A230" s="831" t="s">
        <v>1543</v>
      </c>
      <c r="B230" s="832" t="s">
        <v>1339</v>
      </c>
      <c r="C230" s="832" t="s">
        <v>1392</v>
      </c>
      <c r="D230" s="832" t="s">
        <v>1445</v>
      </c>
      <c r="E230" s="832" t="s">
        <v>1446</v>
      </c>
      <c r="F230" s="849"/>
      <c r="G230" s="849"/>
      <c r="H230" s="849"/>
      <c r="I230" s="849"/>
      <c r="J230" s="849">
        <v>2</v>
      </c>
      <c r="K230" s="849">
        <v>1020</v>
      </c>
      <c r="L230" s="849">
        <v>1</v>
      </c>
      <c r="M230" s="849">
        <v>510</v>
      </c>
      <c r="N230" s="849">
        <v>1</v>
      </c>
      <c r="O230" s="849">
        <v>512</v>
      </c>
      <c r="P230" s="837">
        <v>0.50196078431372548</v>
      </c>
      <c r="Q230" s="850">
        <v>512</v>
      </c>
    </row>
    <row r="231" spans="1:17" ht="14.4" customHeight="1" x14ac:dyDescent="0.3">
      <c r="A231" s="831" t="s">
        <v>1544</v>
      </c>
      <c r="B231" s="832" t="s">
        <v>1339</v>
      </c>
      <c r="C231" s="832" t="s">
        <v>1473</v>
      </c>
      <c r="D231" s="832" t="s">
        <v>1478</v>
      </c>
      <c r="E231" s="832" t="s">
        <v>1477</v>
      </c>
      <c r="F231" s="849">
        <v>1.75</v>
      </c>
      <c r="G231" s="849">
        <v>3183.32</v>
      </c>
      <c r="H231" s="849">
        <v>0.74468154788361407</v>
      </c>
      <c r="I231" s="849">
        <v>1819.0400000000002</v>
      </c>
      <c r="J231" s="849">
        <v>2.35</v>
      </c>
      <c r="K231" s="849">
        <v>4274.74</v>
      </c>
      <c r="L231" s="849">
        <v>1</v>
      </c>
      <c r="M231" s="849">
        <v>1819.0382978723403</v>
      </c>
      <c r="N231" s="849"/>
      <c r="O231" s="849"/>
      <c r="P231" s="837"/>
      <c r="Q231" s="850"/>
    </row>
    <row r="232" spans="1:17" ht="14.4" customHeight="1" x14ac:dyDescent="0.3">
      <c r="A232" s="831" t="s">
        <v>1544</v>
      </c>
      <c r="B232" s="832" t="s">
        <v>1339</v>
      </c>
      <c r="C232" s="832" t="s">
        <v>1473</v>
      </c>
      <c r="D232" s="832" t="s">
        <v>1479</v>
      </c>
      <c r="E232" s="832" t="s">
        <v>1480</v>
      </c>
      <c r="F232" s="849">
        <v>0.1</v>
      </c>
      <c r="G232" s="849">
        <v>90.38</v>
      </c>
      <c r="H232" s="849"/>
      <c r="I232" s="849">
        <v>903.8</v>
      </c>
      <c r="J232" s="849"/>
      <c r="K232" s="849"/>
      <c r="L232" s="849"/>
      <c r="M232" s="849"/>
      <c r="N232" s="849"/>
      <c r="O232" s="849"/>
      <c r="P232" s="837"/>
      <c r="Q232" s="850"/>
    </row>
    <row r="233" spans="1:17" ht="14.4" customHeight="1" x14ac:dyDescent="0.3">
      <c r="A233" s="831" t="s">
        <v>1544</v>
      </c>
      <c r="B233" s="832" t="s">
        <v>1339</v>
      </c>
      <c r="C233" s="832" t="s">
        <v>1473</v>
      </c>
      <c r="D233" s="832" t="s">
        <v>1481</v>
      </c>
      <c r="E233" s="832" t="s">
        <v>1477</v>
      </c>
      <c r="F233" s="849"/>
      <c r="G233" s="849"/>
      <c r="H233" s="849"/>
      <c r="I233" s="849"/>
      <c r="J233" s="849"/>
      <c r="K233" s="849"/>
      <c r="L233" s="849"/>
      <c r="M233" s="849"/>
      <c r="N233" s="849">
        <v>1.9500000000000002</v>
      </c>
      <c r="O233" s="849">
        <v>1278.27</v>
      </c>
      <c r="P233" s="837"/>
      <c r="Q233" s="850">
        <v>655.52307692307681</v>
      </c>
    </row>
    <row r="234" spans="1:17" ht="14.4" customHeight="1" x14ac:dyDescent="0.3">
      <c r="A234" s="831" t="s">
        <v>1544</v>
      </c>
      <c r="B234" s="832" t="s">
        <v>1339</v>
      </c>
      <c r="C234" s="832" t="s">
        <v>1340</v>
      </c>
      <c r="D234" s="832" t="s">
        <v>1343</v>
      </c>
      <c r="E234" s="832" t="s">
        <v>1344</v>
      </c>
      <c r="F234" s="849"/>
      <c r="G234" s="849"/>
      <c r="H234" s="849"/>
      <c r="I234" s="849"/>
      <c r="J234" s="849"/>
      <c r="K234" s="849"/>
      <c r="L234" s="849"/>
      <c r="M234" s="849"/>
      <c r="N234" s="849">
        <v>221</v>
      </c>
      <c r="O234" s="849">
        <v>587.86</v>
      </c>
      <c r="P234" s="837"/>
      <c r="Q234" s="850">
        <v>2.66</v>
      </c>
    </row>
    <row r="235" spans="1:17" ht="14.4" customHeight="1" x14ac:dyDescent="0.3">
      <c r="A235" s="831" t="s">
        <v>1544</v>
      </c>
      <c r="B235" s="832" t="s">
        <v>1339</v>
      </c>
      <c r="C235" s="832" t="s">
        <v>1340</v>
      </c>
      <c r="D235" s="832" t="s">
        <v>1345</v>
      </c>
      <c r="E235" s="832" t="s">
        <v>1346</v>
      </c>
      <c r="F235" s="849">
        <v>560</v>
      </c>
      <c r="G235" s="849">
        <v>3687.6000000000004</v>
      </c>
      <c r="H235" s="849">
        <v>0.91585535465924917</v>
      </c>
      <c r="I235" s="849">
        <v>6.5850000000000009</v>
      </c>
      <c r="J235" s="849">
        <v>560</v>
      </c>
      <c r="K235" s="849">
        <v>4026.3999999999996</v>
      </c>
      <c r="L235" s="849">
        <v>1</v>
      </c>
      <c r="M235" s="849">
        <v>7.1899999999999995</v>
      </c>
      <c r="N235" s="849">
        <v>840</v>
      </c>
      <c r="O235" s="849">
        <v>6174</v>
      </c>
      <c r="P235" s="837">
        <v>1.5333796940194717</v>
      </c>
      <c r="Q235" s="850">
        <v>7.35</v>
      </c>
    </row>
    <row r="236" spans="1:17" ht="14.4" customHeight="1" x14ac:dyDescent="0.3">
      <c r="A236" s="831" t="s">
        <v>1544</v>
      </c>
      <c r="B236" s="832" t="s">
        <v>1339</v>
      </c>
      <c r="C236" s="832" t="s">
        <v>1340</v>
      </c>
      <c r="D236" s="832" t="s">
        <v>1355</v>
      </c>
      <c r="E236" s="832" t="s">
        <v>1356</v>
      </c>
      <c r="F236" s="849"/>
      <c r="G236" s="849"/>
      <c r="H236" s="849"/>
      <c r="I236" s="849"/>
      <c r="J236" s="849"/>
      <c r="K236" s="849"/>
      <c r="L236" s="849"/>
      <c r="M236" s="849"/>
      <c r="N236" s="849">
        <v>124</v>
      </c>
      <c r="O236" s="849">
        <v>1277.2</v>
      </c>
      <c r="P236" s="837"/>
      <c r="Q236" s="850">
        <v>10.3</v>
      </c>
    </row>
    <row r="237" spans="1:17" ht="14.4" customHeight="1" x14ac:dyDescent="0.3">
      <c r="A237" s="831" t="s">
        <v>1544</v>
      </c>
      <c r="B237" s="832" t="s">
        <v>1339</v>
      </c>
      <c r="C237" s="832" t="s">
        <v>1340</v>
      </c>
      <c r="D237" s="832" t="s">
        <v>1365</v>
      </c>
      <c r="E237" s="832" t="s">
        <v>1366</v>
      </c>
      <c r="F237" s="849">
        <v>3</v>
      </c>
      <c r="G237" s="849">
        <v>5959.9500000000007</v>
      </c>
      <c r="H237" s="849">
        <v>0.97966359122043123</v>
      </c>
      <c r="I237" s="849">
        <v>1986.6500000000003</v>
      </c>
      <c r="J237" s="849">
        <v>3</v>
      </c>
      <c r="K237" s="849">
        <v>6083.67</v>
      </c>
      <c r="L237" s="849">
        <v>1</v>
      </c>
      <c r="M237" s="849">
        <v>2027.89</v>
      </c>
      <c r="N237" s="849">
        <v>3</v>
      </c>
      <c r="O237" s="849">
        <v>5453.37</v>
      </c>
      <c r="P237" s="837">
        <v>0.89639477486451435</v>
      </c>
      <c r="Q237" s="850">
        <v>1817.79</v>
      </c>
    </row>
    <row r="238" spans="1:17" ht="14.4" customHeight="1" x14ac:dyDescent="0.3">
      <c r="A238" s="831" t="s">
        <v>1544</v>
      </c>
      <c r="B238" s="832" t="s">
        <v>1339</v>
      </c>
      <c r="C238" s="832" t="s">
        <v>1340</v>
      </c>
      <c r="D238" s="832" t="s">
        <v>1369</v>
      </c>
      <c r="E238" s="832" t="s">
        <v>1370</v>
      </c>
      <c r="F238" s="849">
        <v>2677</v>
      </c>
      <c r="G238" s="849">
        <v>10092.289999999999</v>
      </c>
      <c r="H238" s="849">
        <v>3.957760784313725</v>
      </c>
      <c r="I238" s="849">
        <v>3.7699999999999996</v>
      </c>
      <c r="J238" s="849">
        <v>680</v>
      </c>
      <c r="K238" s="849">
        <v>2550</v>
      </c>
      <c r="L238" s="849">
        <v>1</v>
      </c>
      <c r="M238" s="849">
        <v>3.75</v>
      </c>
      <c r="N238" s="849"/>
      <c r="O238" s="849"/>
      <c r="P238" s="837"/>
      <c r="Q238" s="850"/>
    </row>
    <row r="239" spans="1:17" ht="14.4" customHeight="1" x14ac:dyDescent="0.3">
      <c r="A239" s="831" t="s">
        <v>1544</v>
      </c>
      <c r="B239" s="832" t="s">
        <v>1339</v>
      </c>
      <c r="C239" s="832" t="s">
        <v>1340</v>
      </c>
      <c r="D239" s="832" t="s">
        <v>1483</v>
      </c>
      <c r="E239" s="832" t="s">
        <v>1484</v>
      </c>
      <c r="F239" s="849">
        <v>877</v>
      </c>
      <c r="G239" s="849">
        <v>29686.45</v>
      </c>
      <c r="H239" s="849">
        <v>0.54132090802534472</v>
      </c>
      <c r="I239" s="849">
        <v>33.85</v>
      </c>
      <c r="J239" s="849">
        <v>1604</v>
      </c>
      <c r="K239" s="849">
        <v>54840.759999999995</v>
      </c>
      <c r="L239" s="849">
        <v>1</v>
      </c>
      <c r="M239" s="849">
        <v>34.19</v>
      </c>
      <c r="N239" s="849">
        <v>1225</v>
      </c>
      <c r="O239" s="849">
        <v>41625.5</v>
      </c>
      <c r="P239" s="837">
        <v>0.75902485669418152</v>
      </c>
      <c r="Q239" s="850">
        <v>33.979999999999997</v>
      </c>
    </row>
    <row r="240" spans="1:17" ht="14.4" customHeight="1" x14ac:dyDescent="0.3">
      <c r="A240" s="831" t="s">
        <v>1544</v>
      </c>
      <c r="B240" s="832" t="s">
        <v>1339</v>
      </c>
      <c r="C240" s="832" t="s">
        <v>1340</v>
      </c>
      <c r="D240" s="832" t="s">
        <v>1381</v>
      </c>
      <c r="E240" s="832" t="s">
        <v>1382</v>
      </c>
      <c r="F240" s="849"/>
      <c r="G240" s="849"/>
      <c r="H240" s="849"/>
      <c r="I240" s="849"/>
      <c r="J240" s="849"/>
      <c r="K240" s="849"/>
      <c r="L240" s="849"/>
      <c r="M240" s="849"/>
      <c r="N240" s="849">
        <v>708</v>
      </c>
      <c r="O240" s="849">
        <v>13522.8</v>
      </c>
      <c r="P240" s="837"/>
      <c r="Q240" s="850">
        <v>19.099999999999998</v>
      </c>
    </row>
    <row r="241" spans="1:17" ht="14.4" customHeight="1" x14ac:dyDescent="0.3">
      <c r="A241" s="831" t="s">
        <v>1544</v>
      </c>
      <c r="B241" s="832" t="s">
        <v>1339</v>
      </c>
      <c r="C241" s="832" t="s">
        <v>1392</v>
      </c>
      <c r="D241" s="832" t="s">
        <v>1415</v>
      </c>
      <c r="E241" s="832" t="s">
        <v>1416</v>
      </c>
      <c r="F241" s="849"/>
      <c r="G241" s="849"/>
      <c r="H241" s="849"/>
      <c r="I241" s="849"/>
      <c r="J241" s="849"/>
      <c r="K241" s="849"/>
      <c r="L241" s="849"/>
      <c r="M241" s="849"/>
      <c r="N241" s="849">
        <v>1</v>
      </c>
      <c r="O241" s="849">
        <v>1920</v>
      </c>
      <c r="P241" s="837"/>
      <c r="Q241" s="850">
        <v>1920</v>
      </c>
    </row>
    <row r="242" spans="1:17" ht="14.4" customHeight="1" x14ac:dyDescent="0.3">
      <c r="A242" s="831" t="s">
        <v>1544</v>
      </c>
      <c r="B242" s="832" t="s">
        <v>1339</v>
      </c>
      <c r="C242" s="832" t="s">
        <v>1392</v>
      </c>
      <c r="D242" s="832" t="s">
        <v>1421</v>
      </c>
      <c r="E242" s="832" t="s">
        <v>1422</v>
      </c>
      <c r="F242" s="849">
        <v>3</v>
      </c>
      <c r="G242" s="849">
        <v>2046</v>
      </c>
      <c r="H242" s="849">
        <v>1</v>
      </c>
      <c r="I242" s="849">
        <v>682</v>
      </c>
      <c r="J242" s="849">
        <v>3</v>
      </c>
      <c r="K242" s="849">
        <v>2046</v>
      </c>
      <c r="L242" s="849">
        <v>1</v>
      </c>
      <c r="M242" s="849">
        <v>682</v>
      </c>
      <c r="N242" s="849">
        <v>3</v>
      </c>
      <c r="O242" s="849">
        <v>2055</v>
      </c>
      <c r="P242" s="837">
        <v>1.0043988269794721</v>
      </c>
      <c r="Q242" s="850">
        <v>685</v>
      </c>
    </row>
    <row r="243" spans="1:17" ht="14.4" customHeight="1" x14ac:dyDescent="0.3">
      <c r="A243" s="831" t="s">
        <v>1544</v>
      </c>
      <c r="B243" s="832" t="s">
        <v>1339</v>
      </c>
      <c r="C243" s="832" t="s">
        <v>1392</v>
      </c>
      <c r="D243" s="832" t="s">
        <v>1427</v>
      </c>
      <c r="E243" s="832" t="s">
        <v>1428</v>
      </c>
      <c r="F243" s="849">
        <v>11</v>
      </c>
      <c r="G243" s="849">
        <v>20075</v>
      </c>
      <c r="H243" s="849">
        <v>2.7484939759036147</v>
      </c>
      <c r="I243" s="849">
        <v>1825</v>
      </c>
      <c r="J243" s="849">
        <v>4</v>
      </c>
      <c r="K243" s="849">
        <v>7304</v>
      </c>
      <c r="L243" s="849">
        <v>1</v>
      </c>
      <c r="M243" s="849">
        <v>1826</v>
      </c>
      <c r="N243" s="849">
        <v>8</v>
      </c>
      <c r="O243" s="849">
        <v>14648</v>
      </c>
      <c r="P243" s="837">
        <v>2.0054764512595837</v>
      </c>
      <c r="Q243" s="850">
        <v>1831</v>
      </c>
    </row>
    <row r="244" spans="1:17" ht="14.4" customHeight="1" x14ac:dyDescent="0.3">
      <c r="A244" s="831" t="s">
        <v>1544</v>
      </c>
      <c r="B244" s="832" t="s">
        <v>1339</v>
      </c>
      <c r="C244" s="832" t="s">
        <v>1392</v>
      </c>
      <c r="D244" s="832" t="s">
        <v>1492</v>
      </c>
      <c r="E244" s="832" t="s">
        <v>1493</v>
      </c>
      <c r="F244" s="849">
        <v>4</v>
      </c>
      <c r="G244" s="849">
        <v>58028</v>
      </c>
      <c r="H244" s="849">
        <v>0.66657476968318519</v>
      </c>
      <c r="I244" s="849">
        <v>14507</v>
      </c>
      <c r="J244" s="849">
        <v>6</v>
      </c>
      <c r="K244" s="849">
        <v>87054</v>
      </c>
      <c r="L244" s="849">
        <v>1</v>
      </c>
      <c r="M244" s="849">
        <v>14509</v>
      </c>
      <c r="N244" s="849">
        <v>5</v>
      </c>
      <c r="O244" s="849">
        <v>72575</v>
      </c>
      <c r="P244" s="837">
        <v>0.83367794702138898</v>
      </c>
      <c r="Q244" s="850">
        <v>14515</v>
      </c>
    </row>
    <row r="245" spans="1:17" ht="14.4" customHeight="1" x14ac:dyDescent="0.3">
      <c r="A245" s="831" t="s">
        <v>1544</v>
      </c>
      <c r="B245" s="832" t="s">
        <v>1339</v>
      </c>
      <c r="C245" s="832" t="s">
        <v>1392</v>
      </c>
      <c r="D245" s="832" t="s">
        <v>1441</v>
      </c>
      <c r="E245" s="832" t="s">
        <v>1442</v>
      </c>
      <c r="F245" s="849"/>
      <c r="G245" s="849"/>
      <c r="H245" s="849"/>
      <c r="I245" s="849"/>
      <c r="J245" s="849"/>
      <c r="K245" s="849"/>
      <c r="L245" s="849"/>
      <c r="M245" s="849"/>
      <c r="N245" s="849">
        <v>1</v>
      </c>
      <c r="O245" s="849">
        <v>438</v>
      </c>
      <c r="P245" s="837"/>
      <c r="Q245" s="850">
        <v>438</v>
      </c>
    </row>
    <row r="246" spans="1:17" ht="14.4" customHeight="1" x14ac:dyDescent="0.3">
      <c r="A246" s="831" t="s">
        <v>1544</v>
      </c>
      <c r="B246" s="832" t="s">
        <v>1339</v>
      </c>
      <c r="C246" s="832" t="s">
        <v>1392</v>
      </c>
      <c r="D246" s="832" t="s">
        <v>1443</v>
      </c>
      <c r="E246" s="832" t="s">
        <v>1444</v>
      </c>
      <c r="F246" s="849">
        <v>4</v>
      </c>
      <c r="G246" s="849">
        <v>5368</v>
      </c>
      <c r="H246" s="849">
        <v>3.9970215934475055</v>
      </c>
      <c r="I246" s="849">
        <v>1342</v>
      </c>
      <c r="J246" s="849">
        <v>1</v>
      </c>
      <c r="K246" s="849">
        <v>1343</v>
      </c>
      <c r="L246" s="849">
        <v>1</v>
      </c>
      <c r="M246" s="849">
        <v>1343</v>
      </c>
      <c r="N246" s="849"/>
      <c r="O246" s="849"/>
      <c r="P246" s="837"/>
      <c r="Q246" s="850"/>
    </row>
    <row r="247" spans="1:17" ht="14.4" customHeight="1" x14ac:dyDescent="0.3">
      <c r="A247" s="831" t="s">
        <v>1544</v>
      </c>
      <c r="B247" s="832" t="s">
        <v>1339</v>
      </c>
      <c r="C247" s="832" t="s">
        <v>1392</v>
      </c>
      <c r="D247" s="832" t="s">
        <v>1445</v>
      </c>
      <c r="E247" s="832" t="s">
        <v>1446</v>
      </c>
      <c r="F247" s="849">
        <v>3</v>
      </c>
      <c r="G247" s="849">
        <v>1527</v>
      </c>
      <c r="H247" s="849">
        <v>0.99803921568627452</v>
      </c>
      <c r="I247" s="849">
        <v>509</v>
      </c>
      <c r="J247" s="849">
        <v>3</v>
      </c>
      <c r="K247" s="849">
        <v>1530</v>
      </c>
      <c r="L247" s="849">
        <v>1</v>
      </c>
      <c r="M247" s="849">
        <v>510</v>
      </c>
      <c r="N247" s="849">
        <v>5</v>
      </c>
      <c r="O247" s="849">
        <v>2560</v>
      </c>
      <c r="P247" s="837">
        <v>1.673202614379085</v>
      </c>
      <c r="Q247" s="850">
        <v>512</v>
      </c>
    </row>
    <row r="248" spans="1:17" ht="14.4" customHeight="1" x14ac:dyDescent="0.3">
      <c r="A248" s="831" t="s">
        <v>1544</v>
      </c>
      <c r="B248" s="832" t="s">
        <v>1339</v>
      </c>
      <c r="C248" s="832" t="s">
        <v>1392</v>
      </c>
      <c r="D248" s="832" t="s">
        <v>1449</v>
      </c>
      <c r="E248" s="832" t="s">
        <v>1450</v>
      </c>
      <c r="F248" s="849"/>
      <c r="G248" s="849"/>
      <c r="H248" s="849"/>
      <c r="I248" s="849"/>
      <c r="J248" s="849"/>
      <c r="K248" s="849"/>
      <c r="L248" s="849"/>
      <c r="M248" s="849"/>
      <c r="N248" s="849">
        <v>1</v>
      </c>
      <c r="O248" s="849">
        <v>2658</v>
      </c>
      <c r="P248" s="837"/>
      <c r="Q248" s="850">
        <v>2658</v>
      </c>
    </row>
    <row r="249" spans="1:17" ht="14.4" customHeight="1" x14ac:dyDescent="0.3">
      <c r="A249" s="831" t="s">
        <v>543</v>
      </c>
      <c r="B249" s="832" t="s">
        <v>1339</v>
      </c>
      <c r="C249" s="832" t="s">
        <v>1473</v>
      </c>
      <c r="D249" s="832" t="s">
        <v>1474</v>
      </c>
      <c r="E249" s="832" t="s">
        <v>1475</v>
      </c>
      <c r="F249" s="849">
        <v>0.4</v>
      </c>
      <c r="G249" s="849">
        <v>803.86</v>
      </c>
      <c r="H249" s="849"/>
      <c r="I249" s="849">
        <v>2009.6499999999999</v>
      </c>
      <c r="J249" s="849"/>
      <c r="K249" s="849"/>
      <c r="L249" s="849"/>
      <c r="M249" s="849"/>
      <c r="N249" s="849"/>
      <c r="O249" s="849"/>
      <c r="P249" s="837"/>
      <c r="Q249" s="850"/>
    </row>
    <row r="250" spans="1:17" ht="14.4" customHeight="1" x14ac:dyDescent="0.3">
      <c r="A250" s="831" t="s">
        <v>543</v>
      </c>
      <c r="B250" s="832" t="s">
        <v>1339</v>
      </c>
      <c r="C250" s="832" t="s">
        <v>1473</v>
      </c>
      <c r="D250" s="832" t="s">
        <v>1478</v>
      </c>
      <c r="E250" s="832" t="s">
        <v>1477</v>
      </c>
      <c r="F250" s="849">
        <v>2.4</v>
      </c>
      <c r="G250" s="849">
        <v>4365.6900000000005</v>
      </c>
      <c r="H250" s="849">
        <v>0.59999917538921632</v>
      </c>
      <c r="I250" s="849">
        <v>1819.0375000000004</v>
      </c>
      <c r="J250" s="849">
        <v>3.9999999999999996</v>
      </c>
      <c r="K250" s="849">
        <v>7276.16</v>
      </c>
      <c r="L250" s="849">
        <v>1</v>
      </c>
      <c r="M250" s="849">
        <v>1819.0400000000002</v>
      </c>
      <c r="N250" s="849"/>
      <c r="O250" s="849"/>
      <c r="P250" s="837"/>
      <c r="Q250" s="850"/>
    </row>
    <row r="251" spans="1:17" ht="14.4" customHeight="1" x14ac:dyDescent="0.3">
      <c r="A251" s="831" t="s">
        <v>543</v>
      </c>
      <c r="B251" s="832" t="s">
        <v>1339</v>
      </c>
      <c r="C251" s="832" t="s">
        <v>1473</v>
      </c>
      <c r="D251" s="832" t="s">
        <v>1479</v>
      </c>
      <c r="E251" s="832" t="s">
        <v>1480</v>
      </c>
      <c r="F251" s="849">
        <v>0.35</v>
      </c>
      <c r="G251" s="849">
        <v>316.33</v>
      </c>
      <c r="H251" s="849"/>
      <c r="I251" s="849">
        <v>903.80000000000007</v>
      </c>
      <c r="J251" s="849"/>
      <c r="K251" s="849"/>
      <c r="L251" s="849"/>
      <c r="M251" s="849"/>
      <c r="N251" s="849"/>
      <c r="O251" s="849"/>
      <c r="P251" s="837"/>
      <c r="Q251" s="850"/>
    </row>
    <row r="252" spans="1:17" ht="14.4" customHeight="1" x14ac:dyDescent="0.3">
      <c r="A252" s="831" t="s">
        <v>543</v>
      </c>
      <c r="B252" s="832" t="s">
        <v>1339</v>
      </c>
      <c r="C252" s="832" t="s">
        <v>1340</v>
      </c>
      <c r="D252" s="832" t="s">
        <v>1343</v>
      </c>
      <c r="E252" s="832" t="s">
        <v>1344</v>
      </c>
      <c r="F252" s="849">
        <v>4000</v>
      </c>
      <c r="G252" s="849">
        <v>10360</v>
      </c>
      <c r="H252" s="849">
        <v>0.66404892938134485</v>
      </c>
      <c r="I252" s="849">
        <v>2.59</v>
      </c>
      <c r="J252" s="849">
        <v>6047</v>
      </c>
      <c r="K252" s="849">
        <v>15601.259999999998</v>
      </c>
      <c r="L252" s="849">
        <v>1</v>
      </c>
      <c r="M252" s="849">
        <v>2.5799999999999996</v>
      </c>
      <c r="N252" s="849">
        <v>597</v>
      </c>
      <c r="O252" s="849">
        <v>1588.02</v>
      </c>
      <c r="P252" s="837">
        <v>0.10178793251314318</v>
      </c>
      <c r="Q252" s="850">
        <v>2.66</v>
      </c>
    </row>
    <row r="253" spans="1:17" ht="14.4" customHeight="1" x14ac:dyDescent="0.3">
      <c r="A253" s="831" t="s">
        <v>543</v>
      </c>
      <c r="B253" s="832" t="s">
        <v>1339</v>
      </c>
      <c r="C253" s="832" t="s">
        <v>1340</v>
      </c>
      <c r="D253" s="832" t="s">
        <v>1359</v>
      </c>
      <c r="E253" s="832" t="s">
        <v>1360</v>
      </c>
      <c r="F253" s="849">
        <v>5324.46</v>
      </c>
      <c r="G253" s="849">
        <v>183640.6</v>
      </c>
      <c r="H253" s="849">
        <v>0.52638861128538061</v>
      </c>
      <c r="I253" s="849">
        <v>34.489995229563185</v>
      </c>
      <c r="J253" s="849">
        <v>7703</v>
      </c>
      <c r="K253" s="849">
        <v>348868.87000000005</v>
      </c>
      <c r="L253" s="849">
        <v>1</v>
      </c>
      <c r="M253" s="849">
        <v>45.290000000000006</v>
      </c>
      <c r="N253" s="849">
        <v>7150</v>
      </c>
      <c r="O253" s="849">
        <v>71285.499999999971</v>
      </c>
      <c r="P253" s="837">
        <v>0.20433322124728401</v>
      </c>
      <c r="Q253" s="850">
        <v>9.9699999999999953</v>
      </c>
    </row>
    <row r="254" spans="1:17" ht="14.4" customHeight="1" x14ac:dyDescent="0.3">
      <c r="A254" s="831" t="s">
        <v>543</v>
      </c>
      <c r="B254" s="832" t="s">
        <v>1339</v>
      </c>
      <c r="C254" s="832" t="s">
        <v>1340</v>
      </c>
      <c r="D254" s="832" t="s">
        <v>1483</v>
      </c>
      <c r="E254" s="832" t="s">
        <v>1484</v>
      </c>
      <c r="F254" s="849">
        <v>1857</v>
      </c>
      <c r="G254" s="849">
        <v>62859.45</v>
      </c>
      <c r="H254" s="849">
        <v>0.74044832736253785</v>
      </c>
      <c r="I254" s="849">
        <v>33.85</v>
      </c>
      <c r="J254" s="849">
        <v>2483</v>
      </c>
      <c r="K254" s="849">
        <v>84893.77</v>
      </c>
      <c r="L254" s="849">
        <v>1</v>
      </c>
      <c r="M254" s="849">
        <v>34.190000000000005</v>
      </c>
      <c r="N254" s="849">
        <v>555</v>
      </c>
      <c r="O254" s="849">
        <v>18858.900000000001</v>
      </c>
      <c r="P254" s="837">
        <v>0.22214704329893703</v>
      </c>
      <c r="Q254" s="850">
        <v>33.980000000000004</v>
      </c>
    </row>
    <row r="255" spans="1:17" ht="14.4" customHeight="1" x14ac:dyDescent="0.3">
      <c r="A255" s="831" t="s">
        <v>543</v>
      </c>
      <c r="B255" s="832" t="s">
        <v>1339</v>
      </c>
      <c r="C255" s="832" t="s">
        <v>1392</v>
      </c>
      <c r="D255" s="832" t="s">
        <v>1393</v>
      </c>
      <c r="E255" s="832" t="s">
        <v>1394</v>
      </c>
      <c r="F255" s="849"/>
      <c r="G255" s="849"/>
      <c r="H255" s="849"/>
      <c r="I255" s="849"/>
      <c r="J255" s="849">
        <v>13</v>
      </c>
      <c r="K255" s="849">
        <v>481</v>
      </c>
      <c r="L255" s="849">
        <v>1</v>
      </c>
      <c r="M255" s="849">
        <v>37</v>
      </c>
      <c r="N255" s="849">
        <v>13</v>
      </c>
      <c r="O255" s="849">
        <v>494</v>
      </c>
      <c r="P255" s="837">
        <v>1.027027027027027</v>
      </c>
      <c r="Q255" s="850">
        <v>38</v>
      </c>
    </row>
    <row r="256" spans="1:17" ht="14.4" customHeight="1" x14ac:dyDescent="0.3">
      <c r="A256" s="831" t="s">
        <v>543</v>
      </c>
      <c r="B256" s="832" t="s">
        <v>1339</v>
      </c>
      <c r="C256" s="832" t="s">
        <v>1392</v>
      </c>
      <c r="D256" s="832" t="s">
        <v>1427</v>
      </c>
      <c r="E256" s="832" t="s">
        <v>1428</v>
      </c>
      <c r="F256" s="849">
        <v>46</v>
      </c>
      <c r="G256" s="849">
        <v>83950</v>
      </c>
      <c r="H256" s="849">
        <v>1.313565952120169</v>
      </c>
      <c r="I256" s="849">
        <v>1825</v>
      </c>
      <c r="J256" s="849">
        <v>35</v>
      </c>
      <c r="K256" s="849">
        <v>63910</v>
      </c>
      <c r="L256" s="849">
        <v>1</v>
      </c>
      <c r="M256" s="849">
        <v>1826</v>
      </c>
      <c r="N256" s="849">
        <v>40</v>
      </c>
      <c r="O256" s="849">
        <v>73240</v>
      </c>
      <c r="P256" s="837">
        <v>1.145986543576905</v>
      </c>
      <c r="Q256" s="850">
        <v>1831</v>
      </c>
    </row>
    <row r="257" spans="1:17" ht="14.4" customHeight="1" x14ac:dyDescent="0.3">
      <c r="A257" s="831" t="s">
        <v>543</v>
      </c>
      <c r="B257" s="832" t="s">
        <v>1339</v>
      </c>
      <c r="C257" s="832" t="s">
        <v>1392</v>
      </c>
      <c r="D257" s="832" t="s">
        <v>1492</v>
      </c>
      <c r="E257" s="832" t="s">
        <v>1493</v>
      </c>
      <c r="F257" s="849">
        <v>7</v>
      </c>
      <c r="G257" s="849">
        <v>101549</v>
      </c>
      <c r="H257" s="849">
        <v>0.77767056463038264</v>
      </c>
      <c r="I257" s="849">
        <v>14507</v>
      </c>
      <c r="J257" s="849">
        <v>9</v>
      </c>
      <c r="K257" s="849">
        <v>130581</v>
      </c>
      <c r="L257" s="849">
        <v>1</v>
      </c>
      <c r="M257" s="849">
        <v>14509</v>
      </c>
      <c r="N257" s="849">
        <v>2</v>
      </c>
      <c r="O257" s="849">
        <v>29030</v>
      </c>
      <c r="P257" s="837">
        <v>0.22231411920570374</v>
      </c>
      <c r="Q257" s="850">
        <v>14515</v>
      </c>
    </row>
    <row r="258" spans="1:17" ht="14.4" customHeight="1" x14ac:dyDescent="0.3">
      <c r="A258" s="831" t="s">
        <v>543</v>
      </c>
      <c r="B258" s="832" t="s">
        <v>1339</v>
      </c>
      <c r="C258" s="832" t="s">
        <v>1392</v>
      </c>
      <c r="D258" s="832" t="s">
        <v>1545</v>
      </c>
      <c r="E258" s="832" t="s">
        <v>1546</v>
      </c>
      <c r="F258" s="849">
        <v>90</v>
      </c>
      <c r="G258" s="849">
        <v>181260</v>
      </c>
      <c r="H258" s="849">
        <v>0.91700140641283778</v>
      </c>
      <c r="I258" s="849">
        <v>2014</v>
      </c>
      <c r="J258" s="849">
        <v>98</v>
      </c>
      <c r="K258" s="849">
        <v>197666</v>
      </c>
      <c r="L258" s="849">
        <v>1</v>
      </c>
      <c r="M258" s="849">
        <v>2017</v>
      </c>
      <c r="N258" s="849">
        <v>94</v>
      </c>
      <c r="O258" s="849">
        <v>190444</v>
      </c>
      <c r="P258" s="837">
        <v>0.96346362045065914</v>
      </c>
      <c r="Q258" s="850">
        <v>2026</v>
      </c>
    </row>
    <row r="259" spans="1:17" ht="14.4" customHeight="1" x14ac:dyDescent="0.3">
      <c r="A259" s="831" t="s">
        <v>543</v>
      </c>
      <c r="B259" s="832" t="s">
        <v>1339</v>
      </c>
      <c r="C259" s="832" t="s">
        <v>1392</v>
      </c>
      <c r="D259" s="832" t="s">
        <v>1441</v>
      </c>
      <c r="E259" s="832" t="s">
        <v>1442</v>
      </c>
      <c r="F259" s="849">
        <v>51</v>
      </c>
      <c r="G259" s="849">
        <v>22287</v>
      </c>
      <c r="H259" s="849">
        <v>0.79505565068493156</v>
      </c>
      <c r="I259" s="849">
        <v>437</v>
      </c>
      <c r="J259" s="849">
        <v>64</v>
      </c>
      <c r="K259" s="849">
        <v>28032</v>
      </c>
      <c r="L259" s="849">
        <v>1</v>
      </c>
      <c r="M259" s="849">
        <v>438</v>
      </c>
      <c r="N259" s="849">
        <v>36</v>
      </c>
      <c r="O259" s="849">
        <v>15768</v>
      </c>
      <c r="P259" s="837">
        <v>0.5625</v>
      </c>
      <c r="Q259" s="850">
        <v>438</v>
      </c>
    </row>
    <row r="260" spans="1:17" ht="14.4" customHeight="1" x14ac:dyDescent="0.3">
      <c r="A260" s="831" t="s">
        <v>543</v>
      </c>
      <c r="B260" s="832" t="s">
        <v>1339</v>
      </c>
      <c r="C260" s="832" t="s">
        <v>1392</v>
      </c>
      <c r="D260" s="832" t="s">
        <v>1455</v>
      </c>
      <c r="E260" s="832" t="s">
        <v>1456</v>
      </c>
      <c r="F260" s="849">
        <v>4</v>
      </c>
      <c r="G260" s="849">
        <v>4144</v>
      </c>
      <c r="H260" s="849">
        <v>1.9923076923076923</v>
      </c>
      <c r="I260" s="849">
        <v>1036</v>
      </c>
      <c r="J260" s="849">
        <v>2</v>
      </c>
      <c r="K260" s="849">
        <v>2080</v>
      </c>
      <c r="L260" s="849">
        <v>1</v>
      </c>
      <c r="M260" s="849">
        <v>1040</v>
      </c>
      <c r="N260" s="849"/>
      <c r="O260" s="849"/>
      <c r="P260" s="837"/>
      <c r="Q260" s="850"/>
    </row>
    <row r="261" spans="1:17" ht="14.4" customHeight="1" x14ac:dyDescent="0.3">
      <c r="A261" s="831" t="s">
        <v>543</v>
      </c>
      <c r="B261" s="832" t="s">
        <v>1547</v>
      </c>
      <c r="C261" s="832" t="s">
        <v>1473</v>
      </c>
      <c r="D261" s="832" t="s">
        <v>1548</v>
      </c>
      <c r="E261" s="832" t="s">
        <v>1549</v>
      </c>
      <c r="F261" s="849">
        <v>0</v>
      </c>
      <c r="G261" s="849">
        <v>0</v>
      </c>
      <c r="H261" s="849"/>
      <c r="I261" s="849"/>
      <c r="J261" s="849">
        <v>0</v>
      </c>
      <c r="K261" s="849">
        <v>0</v>
      </c>
      <c r="L261" s="849"/>
      <c r="M261" s="849"/>
      <c r="N261" s="849">
        <v>0</v>
      </c>
      <c r="O261" s="849">
        <v>1.0913936421275139E-11</v>
      </c>
      <c r="P261" s="837"/>
      <c r="Q261" s="850"/>
    </row>
    <row r="262" spans="1:17" ht="14.4" customHeight="1" x14ac:dyDescent="0.3">
      <c r="A262" s="831" t="s">
        <v>543</v>
      </c>
      <c r="B262" s="832" t="s">
        <v>1547</v>
      </c>
      <c r="C262" s="832" t="s">
        <v>1473</v>
      </c>
      <c r="D262" s="832" t="s">
        <v>1548</v>
      </c>
      <c r="E262" s="832" t="s">
        <v>1550</v>
      </c>
      <c r="F262" s="849">
        <v>17.5</v>
      </c>
      <c r="G262" s="849">
        <v>327815.65000000002</v>
      </c>
      <c r="H262" s="849">
        <v>1.2589927463511885</v>
      </c>
      <c r="I262" s="849">
        <v>18732.322857142859</v>
      </c>
      <c r="J262" s="849">
        <v>13.9</v>
      </c>
      <c r="K262" s="849">
        <v>260379.30000000002</v>
      </c>
      <c r="L262" s="849">
        <v>1</v>
      </c>
      <c r="M262" s="849">
        <v>18732.323741007196</v>
      </c>
      <c r="N262" s="849">
        <v>12</v>
      </c>
      <c r="O262" s="849">
        <v>221977.49</v>
      </c>
      <c r="P262" s="837">
        <v>0.85251588739965112</v>
      </c>
      <c r="Q262" s="850">
        <v>18498.124166666665</v>
      </c>
    </row>
    <row r="263" spans="1:17" ht="14.4" customHeight="1" x14ac:dyDescent="0.3">
      <c r="A263" s="831" t="s">
        <v>543</v>
      </c>
      <c r="B263" s="832" t="s">
        <v>1547</v>
      </c>
      <c r="C263" s="832" t="s">
        <v>1340</v>
      </c>
      <c r="D263" s="832" t="s">
        <v>1551</v>
      </c>
      <c r="E263" s="832" t="s">
        <v>1552</v>
      </c>
      <c r="F263" s="849">
        <v>1959</v>
      </c>
      <c r="G263" s="849">
        <v>3682.92</v>
      </c>
      <c r="H263" s="849">
        <v>0.75302402041367122</v>
      </c>
      <c r="I263" s="849">
        <v>1.8800000000000001</v>
      </c>
      <c r="J263" s="849">
        <v>2307</v>
      </c>
      <c r="K263" s="849">
        <v>4890.84</v>
      </c>
      <c r="L263" s="849">
        <v>1</v>
      </c>
      <c r="M263" s="849">
        <v>2.12</v>
      </c>
      <c r="N263" s="849">
        <v>3330</v>
      </c>
      <c r="O263" s="849">
        <v>6660</v>
      </c>
      <c r="P263" s="837">
        <v>1.3617292734990307</v>
      </c>
      <c r="Q263" s="850">
        <v>2</v>
      </c>
    </row>
    <row r="264" spans="1:17" ht="14.4" customHeight="1" x14ac:dyDescent="0.3">
      <c r="A264" s="831" t="s">
        <v>543</v>
      </c>
      <c r="B264" s="832" t="s">
        <v>1547</v>
      </c>
      <c r="C264" s="832" t="s">
        <v>1340</v>
      </c>
      <c r="D264" s="832" t="s">
        <v>1553</v>
      </c>
      <c r="E264" s="832" t="s">
        <v>1554</v>
      </c>
      <c r="F264" s="849">
        <v>115940</v>
      </c>
      <c r="G264" s="849">
        <v>195938.6</v>
      </c>
      <c r="H264" s="849">
        <v>0.70450087011548812</v>
      </c>
      <c r="I264" s="849">
        <v>1.69</v>
      </c>
      <c r="J264" s="849">
        <v>161700</v>
      </c>
      <c r="K264" s="849">
        <v>278124</v>
      </c>
      <c r="L264" s="849">
        <v>1</v>
      </c>
      <c r="M264" s="849">
        <v>1.72</v>
      </c>
      <c r="N264" s="849">
        <v>150910</v>
      </c>
      <c r="O264" s="849">
        <v>277674.40000000002</v>
      </c>
      <c r="P264" s="837">
        <v>0.99838345486186031</v>
      </c>
      <c r="Q264" s="850">
        <v>1.84</v>
      </c>
    </row>
    <row r="265" spans="1:17" ht="14.4" customHeight="1" x14ac:dyDescent="0.3">
      <c r="A265" s="831" t="s">
        <v>543</v>
      </c>
      <c r="B265" s="832" t="s">
        <v>1547</v>
      </c>
      <c r="C265" s="832" t="s">
        <v>1392</v>
      </c>
      <c r="D265" s="832" t="s">
        <v>1555</v>
      </c>
      <c r="E265" s="832" t="s">
        <v>1556</v>
      </c>
      <c r="F265" s="849">
        <v>605</v>
      </c>
      <c r="G265" s="849">
        <v>607401</v>
      </c>
      <c r="H265" s="849">
        <v>0.88247703369650332</v>
      </c>
      <c r="I265" s="849">
        <v>1003.9685950413223</v>
      </c>
      <c r="J265" s="849">
        <v>687</v>
      </c>
      <c r="K265" s="849">
        <v>688291</v>
      </c>
      <c r="L265" s="849">
        <v>1</v>
      </c>
      <c r="M265" s="849">
        <v>1001.8791848617176</v>
      </c>
      <c r="N265" s="849">
        <v>705</v>
      </c>
      <c r="O265" s="849">
        <v>708806</v>
      </c>
      <c r="P265" s="837">
        <v>1.0298057071790856</v>
      </c>
      <c r="Q265" s="850">
        <v>1005.3985815602837</v>
      </c>
    </row>
    <row r="266" spans="1:17" ht="14.4" customHeight="1" x14ac:dyDescent="0.3">
      <c r="A266" s="831" t="s">
        <v>543</v>
      </c>
      <c r="B266" s="832" t="s">
        <v>1547</v>
      </c>
      <c r="C266" s="832" t="s">
        <v>1392</v>
      </c>
      <c r="D266" s="832" t="s">
        <v>1557</v>
      </c>
      <c r="E266" s="832" t="s">
        <v>1558</v>
      </c>
      <c r="F266" s="849">
        <v>20</v>
      </c>
      <c r="G266" s="849">
        <v>13960</v>
      </c>
      <c r="H266" s="849">
        <v>1.0511256682478729</v>
      </c>
      <c r="I266" s="849">
        <v>698</v>
      </c>
      <c r="J266" s="849">
        <v>19</v>
      </c>
      <c r="K266" s="849">
        <v>13281</v>
      </c>
      <c r="L266" s="849">
        <v>1</v>
      </c>
      <c r="M266" s="849">
        <v>699</v>
      </c>
      <c r="N266" s="849">
        <v>23</v>
      </c>
      <c r="O266" s="849">
        <v>16192</v>
      </c>
      <c r="P266" s="837">
        <v>1.2191853023115728</v>
      </c>
      <c r="Q266" s="850">
        <v>704</v>
      </c>
    </row>
    <row r="267" spans="1:17" ht="14.4" customHeight="1" x14ac:dyDescent="0.3">
      <c r="A267" s="831" t="s">
        <v>543</v>
      </c>
      <c r="B267" s="832" t="s">
        <v>1547</v>
      </c>
      <c r="C267" s="832" t="s">
        <v>1392</v>
      </c>
      <c r="D267" s="832" t="s">
        <v>1559</v>
      </c>
      <c r="E267" s="832" t="s">
        <v>1560</v>
      </c>
      <c r="F267" s="849">
        <v>0</v>
      </c>
      <c r="G267" s="849">
        <v>0</v>
      </c>
      <c r="H267" s="849"/>
      <c r="I267" s="849"/>
      <c r="J267" s="849">
        <v>0</v>
      </c>
      <c r="K267" s="849">
        <v>0</v>
      </c>
      <c r="L267" s="849"/>
      <c r="M267" s="849"/>
      <c r="N267" s="849">
        <v>0</v>
      </c>
      <c r="O267" s="849">
        <v>0</v>
      </c>
      <c r="P267" s="837"/>
      <c r="Q267" s="850"/>
    </row>
    <row r="268" spans="1:17" ht="14.4" customHeight="1" x14ac:dyDescent="0.3">
      <c r="A268" s="831" t="s">
        <v>543</v>
      </c>
      <c r="B268" s="832" t="s">
        <v>1547</v>
      </c>
      <c r="C268" s="832" t="s">
        <v>1392</v>
      </c>
      <c r="D268" s="832" t="s">
        <v>1561</v>
      </c>
      <c r="E268" s="832" t="s">
        <v>1562</v>
      </c>
      <c r="F268" s="849">
        <v>3</v>
      </c>
      <c r="G268" s="849">
        <v>0</v>
      </c>
      <c r="H268" s="849"/>
      <c r="I268" s="849">
        <v>0</v>
      </c>
      <c r="J268" s="849">
        <v>3</v>
      </c>
      <c r="K268" s="849">
        <v>0</v>
      </c>
      <c r="L268" s="849"/>
      <c r="M268" s="849">
        <v>0</v>
      </c>
      <c r="N268" s="849">
        <v>6</v>
      </c>
      <c r="O268" s="849">
        <v>0</v>
      </c>
      <c r="P268" s="837"/>
      <c r="Q268" s="850">
        <v>0</v>
      </c>
    </row>
    <row r="269" spans="1:17" ht="14.4" customHeight="1" x14ac:dyDescent="0.3">
      <c r="A269" s="831" t="s">
        <v>543</v>
      </c>
      <c r="B269" s="832" t="s">
        <v>1547</v>
      </c>
      <c r="C269" s="832" t="s">
        <v>1392</v>
      </c>
      <c r="D269" s="832" t="s">
        <v>1433</v>
      </c>
      <c r="E269" s="832" t="s">
        <v>1434</v>
      </c>
      <c r="F269" s="849">
        <v>8</v>
      </c>
      <c r="G269" s="849">
        <v>0</v>
      </c>
      <c r="H269" s="849"/>
      <c r="I269" s="849">
        <v>0</v>
      </c>
      <c r="J269" s="849">
        <v>4</v>
      </c>
      <c r="K269" s="849">
        <v>0</v>
      </c>
      <c r="L269" s="849"/>
      <c r="M269" s="849">
        <v>0</v>
      </c>
      <c r="N269" s="849">
        <v>7</v>
      </c>
      <c r="O269" s="849">
        <v>0</v>
      </c>
      <c r="P269" s="837"/>
      <c r="Q269" s="850">
        <v>0</v>
      </c>
    </row>
    <row r="270" spans="1:17" ht="14.4" customHeight="1" x14ac:dyDescent="0.3">
      <c r="A270" s="831" t="s">
        <v>543</v>
      </c>
      <c r="B270" s="832" t="s">
        <v>1547</v>
      </c>
      <c r="C270" s="832" t="s">
        <v>1392</v>
      </c>
      <c r="D270" s="832" t="s">
        <v>1451</v>
      </c>
      <c r="E270" s="832" t="s">
        <v>1452</v>
      </c>
      <c r="F270" s="849">
        <v>109</v>
      </c>
      <c r="G270" s="849">
        <v>38695</v>
      </c>
      <c r="H270" s="849">
        <v>0.93162393162393164</v>
      </c>
      <c r="I270" s="849">
        <v>355</v>
      </c>
      <c r="J270" s="849">
        <v>117</v>
      </c>
      <c r="K270" s="849">
        <v>41535</v>
      </c>
      <c r="L270" s="849">
        <v>1</v>
      </c>
      <c r="M270" s="849">
        <v>355</v>
      </c>
      <c r="N270" s="849">
        <v>127</v>
      </c>
      <c r="O270" s="849">
        <v>45466</v>
      </c>
      <c r="P270" s="837">
        <v>1.0946430721078608</v>
      </c>
      <c r="Q270" s="850">
        <v>358</v>
      </c>
    </row>
    <row r="271" spans="1:17" ht="14.4" customHeight="1" x14ac:dyDescent="0.3">
      <c r="A271" s="831" t="s">
        <v>543</v>
      </c>
      <c r="B271" s="832" t="s">
        <v>1547</v>
      </c>
      <c r="C271" s="832" t="s">
        <v>1392</v>
      </c>
      <c r="D271" s="832" t="s">
        <v>1563</v>
      </c>
      <c r="E271" s="832" t="s">
        <v>1564</v>
      </c>
      <c r="F271" s="849">
        <v>7</v>
      </c>
      <c r="G271" s="849">
        <v>2457</v>
      </c>
      <c r="H271" s="849">
        <v>1</v>
      </c>
      <c r="I271" s="849">
        <v>351</v>
      </c>
      <c r="J271" s="849">
        <v>7</v>
      </c>
      <c r="K271" s="849">
        <v>2457</v>
      </c>
      <c r="L271" s="849">
        <v>1</v>
      </c>
      <c r="M271" s="849">
        <v>351</v>
      </c>
      <c r="N271" s="849">
        <v>10</v>
      </c>
      <c r="O271" s="849">
        <v>3550</v>
      </c>
      <c r="P271" s="837">
        <v>1.4448514448514449</v>
      </c>
      <c r="Q271" s="850">
        <v>355</v>
      </c>
    </row>
    <row r="272" spans="1:17" ht="14.4" customHeight="1" x14ac:dyDescent="0.3">
      <c r="A272" s="831" t="s">
        <v>543</v>
      </c>
      <c r="B272" s="832" t="s">
        <v>1547</v>
      </c>
      <c r="C272" s="832" t="s">
        <v>1392</v>
      </c>
      <c r="D272" s="832" t="s">
        <v>1538</v>
      </c>
      <c r="E272" s="832" t="s">
        <v>1539</v>
      </c>
      <c r="F272" s="849">
        <v>94</v>
      </c>
      <c r="G272" s="849">
        <v>65894</v>
      </c>
      <c r="H272" s="849">
        <v>0.885529215717895</v>
      </c>
      <c r="I272" s="849">
        <v>701</v>
      </c>
      <c r="J272" s="849">
        <v>106</v>
      </c>
      <c r="K272" s="849">
        <v>74412</v>
      </c>
      <c r="L272" s="849">
        <v>1</v>
      </c>
      <c r="M272" s="849">
        <v>702</v>
      </c>
      <c r="N272" s="849">
        <v>111</v>
      </c>
      <c r="O272" s="849">
        <v>78477</v>
      </c>
      <c r="P272" s="837">
        <v>1.0546282857603613</v>
      </c>
      <c r="Q272" s="850">
        <v>707</v>
      </c>
    </row>
    <row r="273" spans="1:17" ht="14.4" customHeight="1" x14ac:dyDescent="0.3">
      <c r="A273" s="831" t="s">
        <v>543</v>
      </c>
      <c r="B273" s="832" t="s">
        <v>1547</v>
      </c>
      <c r="C273" s="832" t="s">
        <v>1392</v>
      </c>
      <c r="D273" s="832" t="s">
        <v>1565</v>
      </c>
      <c r="E273" s="832" t="s">
        <v>1566</v>
      </c>
      <c r="F273" s="849">
        <v>7</v>
      </c>
      <c r="G273" s="849">
        <v>4886</v>
      </c>
      <c r="H273" s="849">
        <v>0.49928469241773965</v>
      </c>
      <c r="I273" s="849">
        <v>698</v>
      </c>
      <c r="J273" s="849">
        <v>14</v>
      </c>
      <c r="K273" s="849">
        <v>9786</v>
      </c>
      <c r="L273" s="849">
        <v>1</v>
      </c>
      <c r="M273" s="849">
        <v>699</v>
      </c>
      <c r="N273" s="849">
        <v>12</v>
      </c>
      <c r="O273" s="849">
        <v>8448</v>
      </c>
      <c r="P273" s="837">
        <v>0.86327406499080317</v>
      </c>
      <c r="Q273" s="850">
        <v>704</v>
      </c>
    </row>
    <row r="274" spans="1:17" ht="14.4" customHeight="1" x14ac:dyDescent="0.3">
      <c r="A274" s="831" t="s">
        <v>543</v>
      </c>
      <c r="B274" s="832" t="s">
        <v>1547</v>
      </c>
      <c r="C274" s="832" t="s">
        <v>1392</v>
      </c>
      <c r="D274" s="832" t="s">
        <v>1567</v>
      </c>
      <c r="E274" s="832" t="s">
        <v>1568</v>
      </c>
      <c r="F274" s="849"/>
      <c r="G274" s="849"/>
      <c r="H274" s="849"/>
      <c r="I274" s="849"/>
      <c r="J274" s="849"/>
      <c r="K274" s="849"/>
      <c r="L274" s="849"/>
      <c r="M274" s="849"/>
      <c r="N274" s="849">
        <v>3</v>
      </c>
      <c r="O274" s="849">
        <v>0</v>
      </c>
      <c r="P274" s="837"/>
      <c r="Q274" s="850">
        <v>0</v>
      </c>
    </row>
    <row r="275" spans="1:17" ht="14.4" customHeight="1" x14ac:dyDescent="0.3">
      <c r="A275" s="831" t="s">
        <v>543</v>
      </c>
      <c r="B275" s="832" t="s">
        <v>1547</v>
      </c>
      <c r="C275" s="832" t="s">
        <v>1392</v>
      </c>
      <c r="D275" s="832" t="s">
        <v>1569</v>
      </c>
      <c r="E275" s="832" t="s">
        <v>1570</v>
      </c>
      <c r="F275" s="849"/>
      <c r="G275" s="849"/>
      <c r="H275" s="849"/>
      <c r="I275" s="849"/>
      <c r="J275" s="849"/>
      <c r="K275" s="849"/>
      <c r="L275" s="849"/>
      <c r="M275" s="849"/>
      <c r="N275" s="849">
        <v>30</v>
      </c>
      <c r="O275" s="849">
        <v>0</v>
      </c>
      <c r="P275" s="837"/>
      <c r="Q275" s="850">
        <v>0</v>
      </c>
    </row>
    <row r="276" spans="1:17" ht="14.4" customHeight="1" x14ac:dyDescent="0.3">
      <c r="A276" s="831" t="s">
        <v>543</v>
      </c>
      <c r="B276" s="832" t="s">
        <v>1547</v>
      </c>
      <c r="C276" s="832" t="s">
        <v>1392</v>
      </c>
      <c r="D276" s="832" t="s">
        <v>1571</v>
      </c>
      <c r="E276" s="832" t="s">
        <v>1572</v>
      </c>
      <c r="F276" s="849"/>
      <c r="G276" s="849"/>
      <c r="H276" s="849"/>
      <c r="I276" s="849"/>
      <c r="J276" s="849"/>
      <c r="K276" s="849"/>
      <c r="L276" s="849"/>
      <c r="M276" s="849"/>
      <c r="N276" s="849">
        <v>24</v>
      </c>
      <c r="O276" s="849">
        <v>0</v>
      </c>
      <c r="P276" s="837"/>
      <c r="Q276" s="850">
        <v>0</v>
      </c>
    </row>
    <row r="277" spans="1:17" ht="14.4" customHeight="1" x14ac:dyDescent="0.3">
      <c r="A277" s="831" t="s">
        <v>543</v>
      </c>
      <c r="B277" s="832" t="s">
        <v>1547</v>
      </c>
      <c r="C277" s="832" t="s">
        <v>1392</v>
      </c>
      <c r="D277" s="832" t="s">
        <v>1573</v>
      </c>
      <c r="E277" s="832" t="s">
        <v>1574</v>
      </c>
      <c r="F277" s="849"/>
      <c r="G277" s="849"/>
      <c r="H277" s="849"/>
      <c r="I277" s="849"/>
      <c r="J277" s="849"/>
      <c r="K277" s="849"/>
      <c r="L277" s="849"/>
      <c r="M277" s="849"/>
      <c r="N277" s="849">
        <v>3</v>
      </c>
      <c r="O277" s="849">
        <v>0</v>
      </c>
      <c r="P277" s="837"/>
      <c r="Q277" s="850">
        <v>0</v>
      </c>
    </row>
    <row r="278" spans="1:17" ht="14.4" customHeight="1" x14ac:dyDescent="0.3">
      <c r="A278" s="831" t="s">
        <v>1575</v>
      </c>
      <c r="B278" s="832" t="s">
        <v>1339</v>
      </c>
      <c r="C278" s="832" t="s">
        <v>1473</v>
      </c>
      <c r="D278" s="832" t="s">
        <v>1478</v>
      </c>
      <c r="E278" s="832" t="s">
        <v>1477</v>
      </c>
      <c r="F278" s="849">
        <v>1.1000000000000001</v>
      </c>
      <c r="G278" s="849">
        <v>2000.95</v>
      </c>
      <c r="H278" s="849">
        <v>2.4444458018251338</v>
      </c>
      <c r="I278" s="849">
        <v>1819.0454545454545</v>
      </c>
      <c r="J278" s="849">
        <v>0.45</v>
      </c>
      <c r="K278" s="849">
        <v>818.57</v>
      </c>
      <c r="L278" s="849">
        <v>1</v>
      </c>
      <c r="M278" s="849">
        <v>1819.0444444444445</v>
      </c>
      <c r="N278" s="849"/>
      <c r="O278" s="849"/>
      <c r="P278" s="837"/>
      <c r="Q278" s="850"/>
    </row>
    <row r="279" spans="1:17" ht="14.4" customHeight="1" x14ac:dyDescent="0.3">
      <c r="A279" s="831" t="s">
        <v>1575</v>
      </c>
      <c r="B279" s="832" t="s">
        <v>1339</v>
      </c>
      <c r="C279" s="832" t="s">
        <v>1473</v>
      </c>
      <c r="D279" s="832" t="s">
        <v>1479</v>
      </c>
      <c r="E279" s="832" t="s">
        <v>1480</v>
      </c>
      <c r="F279" s="849">
        <v>0.1</v>
      </c>
      <c r="G279" s="849">
        <v>90.38</v>
      </c>
      <c r="H279" s="849"/>
      <c r="I279" s="849">
        <v>903.8</v>
      </c>
      <c r="J279" s="849"/>
      <c r="K279" s="849"/>
      <c r="L279" s="849"/>
      <c r="M279" s="849"/>
      <c r="N279" s="849"/>
      <c r="O279" s="849"/>
      <c r="P279" s="837"/>
      <c r="Q279" s="850"/>
    </row>
    <row r="280" spans="1:17" ht="14.4" customHeight="1" x14ac:dyDescent="0.3">
      <c r="A280" s="831" t="s">
        <v>1575</v>
      </c>
      <c r="B280" s="832" t="s">
        <v>1339</v>
      </c>
      <c r="C280" s="832" t="s">
        <v>1340</v>
      </c>
      <c r="D280" s="832" t="s">
        <v>1345</v>
      </c>
      <c r="E280" s="832" t="s">
        <v>1346</v>
      </c>
      <c r="F280" s="849"/>
      <c r="G280" s="849"/>
      <c r="H280" s="849"/>
      <c r="I280" s="849"/>
      <c r="J280" s="849">
        <v>180</v>
      </c>
      <c r="K280" s="849">
        <v>1294.2</v>
      </c>
      <c r="L280" s="849">
        <v>1</v>
      </c>
      <c r="M280" s="849">
        <v>7.19</v>
      </c>
      <c r="N280" s="849"/>
      <c r="O280" s="849"/>
      <c r="P280" s="837"/>
      <c r="Q280" s="850"/>
    </row>
    <row r="281" spans="1:17" ht="14.4" customHeight="1" x14ac:dyDescent="0.3">
      <c r="A281" s="831" t="s">
        <v>1575</v>
      </c>
      <c r="B281" s="832" t="s">
        <v>1339</v>
      </c>
      <c r="C281" s="832" t="s">
        <v>1340</v>
      </c>
      <c r="D281" s="832" t="s">
        <v>1365</v>
      </c>
      <c r="E281" s="832" t="s">
        <v>1366</v>
      </c>
      <c r="F281" s="849"/>
      <c r="G281" s="849"/>
      <c r="H281" s="849"/>
      <c r="I281" s="849"/>
      <c r="J281" s="849">
        <v>1</v>
      </c>
      <c r="K281" s="849">
        <v>2027.89</v>
      </c>
      <c r="L281" s="849">
        <v>1</v>
      </c>
      <c r="M281" s="849">
        <v>2027.89</v>
      </c>
      <c r="N281" s="849"/>
      <c r="O281" s="849"/>
      <c r="P281" s="837"/>
      <c r="Q281" s="850"/>
    </row>
    <row r="282" spans="1:17" ht="14.4" customHeight="1" x14ac:dyDescent="0.3">
      <c r="A282" s="831" t="s">
        <v>1575</v>
      </c>
      <c r="B282" s="832" t="s">
        <v>1339</v>
      </c>
      <c r="C282" s="832" t="s">
        <v>1340</v>
      </c>
      <c r="D282" s="832" t="s">
        <v>1483</v>
      </c>
      <c r="E282" s="832" t="s">
        <v>1484</v>
      </c>
      <c r="F282" s="849">
        <v>348</v>
      </c>
      <c r="G282" s="849">
        <v>11601.35</v>
      </c>
      <c r="H282" s="849">
        <v>2.0197617654841991</v>
      </c>
      <c r="I282" s="849">
        <v>33.337212643678164</v>
      </c>
      <c r="J282" s="849">
        <v>168</v>
      </c>
      <c r="K282" s="849">
        <v>5743.92</v>
      </c>
      <c r="L282" s="849">
        <v>1</v>
      </c>
      <c r="M282" s="849">
        <v>34.19</v>
      </c>
      <c r="N282" s="849">
        <v>535</v>
      </c>
      <c r="O282" s="849">
        <v>18179.3</v>
      </c>
      <c r="P282" s="837">
        <v>3.1649639967130461</v>
      </c>
      <c r="Q282" s="850">
        <v>33.979999999999997</v>
      </c>
    </row>
    <row r="283" spans="1:17" ht="14.4" customHeight="1" x14ac:dyDescent="0.3">
      <c r="A283" s="831" t="s">
        <v>1575</v>
      </c>
      <c r="B283" s="832" t="s">
        <v>1339</v>
      </c>
      <c r="C283" s="832" t="s">
        <v>1392</v>
      </c>
      <c r="D283" s="832" t="s">
        <v>1421</v>
      </c>
      <c r="E283" s="832" t="s">
        <v>1422</v>
      </c>
      <c r="F283" s="849"/>
      <c r="G283" s="849"/>
      <c r="H283" s="849"/>
      <c r="I283" s="849"/>
      <c r="J283" s="849">
        <v>1</v>
      </c>
      <c r="K283" s="849">
        <v>682</v>
      </c>
      <c r="L283" s="849">
        <v>1</v>
      </c>
      <c r="M283" s="849">
        <v>682</v>
      </c>
      <c r="N283" s="849"/>
      <c r="O283" s="849"/>
      <c r="P283" s="837"/>
      <c r="Q283" s="850"/>
    </row>
    <row r="284" spans="1:17" ht="14.4" customHeight="1" x14ac:dyDescent="0.3">
      <c r="A284" s="831" t="s">
        <v>1575</v>
      </c>
      <c r="B284" s="832" t="s">
        <v>1339</v>
      </c>
      <c r="C284" s="832" t="s">
        <v>1392</v>
      </c>
      <c r="D284" s="832" t="s">
        <v>1427</v>
      </c>
      <c r="E284" s="832" t="s">
        <v>1428</v>
      </c>
      <c r="F284" s="849"/>
      <c r="G284" s="849"/>
      <c r="H284" s="849"/>
      <c r="I284" s="849"/>
      <c r="J284" s="849">
        <v>1</v>
      </c>
      <c r="K284" s="849">
        <v>1826</v>
      </c>
      <c r="L284" s="849">
        <v>1</v>
      </c>
      <c r="M284" s="849">
        <v>1826</v>
      </c>
      <c r="N284" s="849"/>
      <c r="O284" s="849"/>
      <c r="P284" s="837"/>
      <c r="Q284" s="850"/>
    </row>
    <row r="285" spans="1:17" ht="14.4" customHeight="1" x14ac:dyDescent="0.3">
      <c r="A285" s="831" t="s">
        <v>1575</v>
      </c>
      <c r="B285" s="832" t="s">
        <v>1339</v>
      </c>
      <c r="C285" s="832" t="s">
        <v>1392</v>
      </c>
      <c r="D285" s="832" t="s">
        <v>1492</v>
      </c>
      <c r="E285" s="832" t="s">
        <v>1493</v>
      </c>
      <c r="F285" s="849">
        <v>2</v>
      </c>
      <c r="G285" s="849">
        <v>29014</v>
      </c>
      <c r="H285" s="849">
        <v>1.9997243090495553</v>
      </c>
      <c r="I285" s="849">
        <v>14507</v>
      </c>
      <c r="J285" s="849">
        <v>1</v>
      </c>
      <c r="K285" s="849">
        <v>14509</v>
      </c>
      <c r="L285" s="849">
        <v>1</v>
      </c>
      <c r="M285" s="849">
        <v>14509</v>
      </c>
      <c r="N285" s="849">
        <v>2</v>
      </c>
      <c r="O285" s="849">
        <v>29030</v>
      </c>
      <c r="P285" s="837">
        <v>2.0008270728513335</v>
      </c>
      <c r="Q285" s="850">
        <v>14515</v>
      </c>
    </row>
    <row r="286" spans="1:17" ht="14.4" customHeight="1" x14ac:dyDescent="0.3">
      <c r="A286" s="831" t="s">
        <v>1575</v>
      </c>
      <c r="B286" s="832" t="s">
        <v>1339</v>
      </c>
      <c r="C286" s="832" t="s">
        <v>1392</v>
      </c>
      <c r="D286" s="832" t="s">
        <v>1445</v>
      </c>
      <c r="E286" s="832" t="s">
        <v>1446</v>
      </c>
      <c r="F286" s="849"/>
      <c r="G286" s="849"/>
      <c r="H286" s="849"/>
      <c r="I286" s="849"/>
      <c r="J286" s="849">
        <v>1</v>
      </c>
      <c r="K286" s="849">
        <v>510</v>
      </c>
      <c r="L286" s="849">
        <v>1</v>
      </c>
      <c r="M286" s="849">
        <v>510</v>
      </c>
      <c r="N286" s="849"/>
      <c r="O286" s="849"/>
      <c r="P286" s="837"/>
      <c r="Q286" s="850"/>
    </row>
    <row r="287" spans="1:17" ht="14.4" customHeight="1" x14ac:dyDescent="0.3">
      <c r="A287" s="831" t="s">
        <v>1576</v>
      </c>
      <c r="B287" s="832" t="s">
        <v>1339</v>
      </c>
      <c r="C287" s="832" t="s">
        <v>1473</v>
      </c>
      <c r="D287" s="832" t="s">
        <v>1478</v>
      </c>
      <c r="E287" s="832" t="s">
        <v>1477</v>
      </c>
      <c r="F287" s="849">
        <v>0.8</v>
      </c>
      <c r="G287" s="849">
        <v>1455.23</v>
      </c>
      <c r="H287" s="849">
        <v>1.3333241710416608</v>
      </c>
      <c r="I287" s="849">
        <v>1819.0374999999999</v>
      </c>
      <c r="J287" s="849">
        <v>0.6</v>
      </c>
      <c r="K287" s="849">
        <v>1091.43</v>
      </c>
      <c r="L287" s="849">
        <v>1</v>
      </c>
      <c r="M287" s="849">
        <v>1819.0500000000002</v>
      </c>
      <c r="N287" s="849"/>
      <c r="O287" s="849"/>
      <c r="P287" s="837"/>
      <c r="Q287" s="850"/>
    </row>
    <row r="288" spans="1:17" ht="14.4" customHeight="1" x14ac:dyDescent="0.3">
      <c r="A288" s="831" t="s">
        <v>1576</v>
      </c>
      <c r="B288" s="832" t="s">
        <v>1339</v>
      </c>
      <c r="C288" s="832" t="s">
        <v>1473</v>
      </c>
      <c r="D288" s="832" t="s">
        <v>1479</v>
      </c>
      <c r="E288" s="832" t="s">
        <v>1480</v>
      </c>
      <c r="F288" s="849">
        <v>0.03</v>
      </c>
      <c r="G288" s="849">
        <v>22.59</v>
      </c>
      <c r="H288" s="849"/>
      <c r="I288" s="849">
        <v>753</v>
      </c>
      <c r="J288" s="849"/>
      <c r="K288" s="849"/>
      <c r="L288" s="849"/>
      <c r="M288" s="849"/>
      <c r="N288" s="849"/>
      <c r="O288" s="849"/>
      <c r="P288" s="837"/>
      <c r="Q288" s="850"/>
    </row>
    <row r="289" spans="1:17" ht="14.4" customHeight="1" x14ac:dyDescent="0.3">
      <c r="A289" s="831" t="s">
        <v>1576</v>
      </c>
      <c r="B289" s="832" t="s">
        <v>1339</v>
      </c>
      <c r="C289" s="832" t="s">
        <v>1340</v>
      </c>
      <c r="D289" s="832" t="s">
        <v>1349</v>
      </c>
      <c r="E289" s="832" t="s">
        <v>1350</v>
      </c>
      <c r="F289" s="849">
        <v>711</v>
      </c>
      <c r="G289" s="849">
        <v>3761.19</v>
      </c>
      <c r="H289" s="849"/>
      <c r="I289" s="849">
        <v>5.29</v>
      </c>
      <c r="J289" s="849"/>
      <c r="K289" s="849"/>
      <c r="L289" s="849"/>
      <c r="M289" s="849"/>
      <c r="N289" s="849"/>
      <c r="O289" s="849"/>
      <c r="P289" s="837"/>
      <c r="Q289" s="850"/>
    </row>
    <row r="290" spans="1:17" ht="14.4" customHeight="1" x14ac:dyDescent="0.3">
      <c r="A290" s="831" t="s">
        <v>1576</v>
      </c>
      <c r="B290" s="832" t="s">
        <v>1339</v>
      </c>
      <c r="C290" s="832" t="s">
        <v>1340</v>
      </c>
      <c r="D290" s="832" t="s">
        <v>1483</v>
      </c>
      <c r="E290" s="832" t="s">
        <v>1484</v>
      </c>
      <c r="F290" s="849">
        <v>354</v>
      </c>
      <c r="G290" s="849">
        <v>11982.900000000001</v>
      </c>
      <c r="H290" s="849">
        <v>0.75210230132797407</v>
      </c>
      <c r="I290" s="849">
        <v>33.85</v>
      </c>
      <c r="J290" s="849">
        <v>466</v>
      </c>
      <c r="K290" s="849">
        <v>15932.54</v>
      </c>
      <c r="L290" s="849">
        <v>1</v>
      </c>
      <c r="M290" s="849">
        <v>34.190000000000005</v>
      </c>
      <c r="N290" s="849"/>
      <c r="O290" s="849"/>
      <c r="P290" s="837"/>
      <c r="Q290" s="850"/>
    </row>
    <row r="291" spans="1:17" ht="14.4" customHeight="1" x14ac:dyDescent="0.3">
      <c r="A291" s="831" t="s">
        <v>1576</v>
      </c>
      <c r="B291" s="832" t="s">
        <v>1339</v>
      </c>
      <c r="C291" s="832" t="s">
        <v>1340</v>
      </c>
      <c r="D291" s="832" t="s">
        <v>1375</v>
      </c>
      <c r="E291" s="832" t="s">
        <v>1376</v>
      </c>
      <c r="F291" s="849"/>
      <c r="G291" s="849"/>
      <c r="H291" s="849"/>
      <c r="I291" s="849"/>
      <c r="J291" s="849">
        <v>100</v>
      </c>
      <c r="K291" s="849">
        <v>2074</v>
      </c>
      <c r="L291" s="849">
        <v>1</v>
      </c>
      <c r="M291" s="849">
        <v>20.74</v>
      </c>
      <c r="N291" s="849"/>
      <c r="O291" s="849"/>
      <c r="P291" s="837"/>
      <c r="Q291" s="850"/>
    </row>
    <row r="292" spans="1:17" ht="14.4" customHeight="1" x14ac:dyDescent="0.3">
      <c r="A292" s="831" t="s">
        <v>1576</v>
      </c>
      <c r="B292" s="832" t="s">
        <v>1339</v>
      </c>
      <c r="C292" s="832" t="s">
        <v>1392</v>
      </c>
      <c r="D292" s="832" t="s">
        <v>1395</v>
      </c>
      <c r="E292" s="832" t="s">
        <v>1396</v>
      </c>
      <c r="F292" s="849">
        <v>1</v>
      </c>
      <c r="G292" s="849">
        <v>444</v>
      </c>
      <c r="H292" s="849"/>
      <c r="I292" s="849">
        <v>444</v>
      </c>
      <c r="J292" s="849"/>
      <c r="K292" s="849"/>
      <c r="L292" s="849"/>
      <c r="M292" s="849"/>
      <c r="N292" s="849"/>
      <c r="O292" s="849"/>
      <c r="P292" s="837"/>
      <c r="Q292" s="850"/>
    </row>
    <row r="293" spans="1:17" ht="14.4" customHeight="1" x14ac:dyDescent="0.3">
      <c r="A293" s="831" t="s">
        <v>1576</v>
      </c>
      <c r="B293" s="832" t="s">
        <v>1339</v>
      </c>
      <c r="C293" s="832" t="s">
        <v>1392</v>
      </c>
      <c r="D293" s="832" t="s">
        <v>1423</v>
      </c>
      <c r="E293" s="832" t="s">
        <v>1424</v>
      </c>
      <c r="F293" s="849"/>
      <c r="G293" s="849"/>
      <c r="H293" s="849"/>
      <c r="I293" s="849"/>
      <c r="J293" s="849">
        <v>1</v>
      </c>
      <c r="K293" s="849">
        <v>717</v>
      </c>
      <c r="L293" s="849">
        <v>1</v>
      </c>
      <c r="M293" s="849">
        <v>717</v>
      </c>
      <c r="N293" s="849"/>
      <c r="O293" s="849"/>
      <c r="P293" s="837"/>
      <c r="Q293" s="850"/>
    </row>
    <row r="294" spans="1:17" ht="14.4" customHeight="1" x14ac:dyDescent="0.3">
      <c r="A294" s="831" t="s">
        <v>1576</v>
      </c>
      <c r="B294" s="832" t="s">
        <v>1339</v>
      </c>
      <c r="C294" s="832" t="s">
        <v>1392</v>
      </c>
      <c r="D294" s="832" t="s">
        <v>1427</v>
      </c>
      <c r="E294" s="832" t="s">
        <v>1428</v>
      </c>
      <c r="F294" s="849">
        <v>2</v>
      </c>
      <c r="G294" s="849">
        <v>3650</v>
      </c>
      <c r="H294" s="849"/>
      <c r="I294" s="849">
        <v>1825</v>
      </c>
      <c r="J294" s="849"/>
      <c r="K294" s="849"/>
      <c r="L294" s="849"/>
      <c r="M294" s="849"/>
      <c r="N294" s="849"/>
      <c r="O294" s="849"/>
      <c r="P294" s="837"/>
      <c r="Q294" s="850"/>
    </row>
    <row r="295" spans="1:17" ht="14.4" customHeight="1" x14ac:dyDescent="0.3">
      <c r="A295" s="831" t="s">
        <v>1576</v>
      </c>
      <c r="B295" s="832" t="s">
        <v>1339</v>
      </c>
      <c r="C295" s="832" t="s">
        <v>1392</v>
      </c>
      <c r="D295" s="832" t="s">
        <v>1429</v>
      </c>
      <c r="E295" s="832" t="s">
        <v>1430</v>
      </c>
      <c r="F295" s="849">
        <v>2</v>
      </c>
      <c r="G295" s="849">
        <v>858</v>
      </c>
      <c r="H295" s="849"/>
      <c r="I295" s="849">
        <v>429</v>
      </c>
      <c r="J295" s="849"/>
      <c r="K295" s="849"/>
      <c r="L295" s="849"/>
      <c r="M295" s="849"/>
      <c r="N295" s="849"/>
      <c r="O295" s="849"/>
      <c r="P295" s="837"/>
      <c r="Q295" s="850"/>
    </row>
    <row r="296" spans="1:17" ht="14.4" customHeight="1" x14ac:dyDescent="0.3">
      <c r="A296" s="831" t="s">
        <v>1576</v>
      </c>
      <c r="B296" s="832" t="s">
        <v>1339</v>
      </c>
      <c r="C296" s="832" t="s">
        <v>1392</v>
      </c>
      <c r="D296" s="832" t="s">
        <v>1492</v>
      </c>
      <c r="E296" s="832" t="s">
        <v>1493</v>
      </c>
      <c r="F296" s="849">
        <v>2</v>
      </c>
      <c r="G296" s="849">
        <v>29014</v>
      </c>
      <c r="H296" s="849">
        <v>1.9997243090495553</v>
      </c>
      <c r="I296" s="849">
        <v>14507</v>
      </c>
      <c r="J296" s="849">
        <v>1</v>
      </c>
      <c r="K296" s="849">
        <v>14509</v>
      </c>
      <c r="L296" s="849">
        <v>1</v>
      </c>
      <c r="M296" s="849">
        <v>14509</v>
      </c>
      <c r="N296" s="849"/>
      <c r="O296" s="849"/>
      <c r="P296" s="837"/>
      <c r="Q296" s="850"/>
    </row>
    <row r="297" spans="1:17" ht="14.4" customHeight="1" x14ac:dyDescent="0.3">
      <c r="A297" s="831" t="s">
        <v>1577</v>
      </c>
      <c r="B297" s="832" t="s">
        <v>1339</v>
      </c>
      <c r="C297" s="832" t="s">
        <v>1473</v>
      </c>
      <c r="D297" s="832" t="s">
        <v>1474</v>
      </c>
      <c r="E297" s="832" t="s">
        <v>1475</v>
      </c>
      <c r="F297" s="849">
        <v>0.85</v>
      </c>
      <c r="G297" s="849">
        <v>1708.19</v>
      </c>
      <c r="H297" s="849"/>
      <c r="I297" s="849">
        <v>2009.6352941176472</v>
      </c>
      <c r="J297" s="849"/>
      <c r="K297" s="849"/>
      <c r="L297" s="849"/>
      <c r="M297" s="849"/>
      <c r="N297" s="849"/>
      <c r="O297" s="849"/>
      <c r="P297" s="837"/>
      <c r="Q297" s="850"/>
    </row>
    <row r="298" spans="1:17" ht="14.4" customHeight="1" x14ac:dyDescent="0.3">
      <c r="A298" s="831" t="s">
        <v>1577</v>
      </c>
      <c r="B298" s="832" t="s">
        <v>1339</v>
      </c>
      <c r="C298" s="832" t="s">
        <v>1473</v>
      </c>
      <c r="D298" s="832" t="s">
        <v>1478</v>
      </c>
      <c r="E298" s="832" t="s">
        <v>1477</v>
      </c>
      <c r="F298" s="849">
        <v>0.5</v>
      </c>
      <c r="G298" s="849">
        <v>909.52</v>
      </c>
      <c r="H298" s="849">
        <v>1.1111083963497317</v>
      </c>
      <c r="I298" s="849">
        <v>1819.04</v>
      </c>
      <c r="J298" s="849">
        <v>0.45</v>
      </c>
      <c r="K298" s="849">
        <v>818.57</v>
      </c>
      <c r="L298" s="849">
        <v>1</v>
      </c>
      <c r="M298" s="849">
        <v>1819.0444444444445</v>
      </c>
      <c r="N298" s="849"/>
      <c r="O298" s="849"/>
      <c r="P298" s="837"/>
      <c r="Q298" s="850"/>
    </row>
    <row r="299" spans="1:17" ht="14.4" customHeight="1" x14ac:dyDescent="0.3">
      <c r="A299" s="831" t="s">
        <v>1577</v>
      </c>
      <c r="B299" s="832" t="s">
        <v>1339</v>
      </c>
      <c r="C299" s="832" t="s">
        <v>1473</v>
      </c>
      <c r="D299" s="832" t="s">
        <v>1479</v>
      </c>
      <c r="E299" s="832" t="s">
        <v>1480</v>
      </c>
      <c r="F299" s="849">
        <v>0.1</v>
      </c>
      <c r="G299" s="849">
        <v>90.38</v>
      </c>
      <c r="H299" s="849"/>
      <c r="I299" s="849">
        <v>903.8</v>
      </c>
      <c r="J299" s="849"/>
      <c r="K299" s="849"/>
      <c r="L299" s="849"/>
      <c r="M299" s="849"/>
      <c r="N299" s="849"/>
      <c r="O299" s="849"/>
      <c r="P299" s="837"/>
      <c r="Q299" s="850"/>
    </row>
    <row r="300" spans="1:17" ht="14.4" customHeight="1" x14ac:dyDescent="0.3">
      <c r="A300" s="831" t="s">
        <v>1577</v>
      </c>
      <c r="B300" s="832" t="s">
        <v>1339</v>
      </c>
      <c r="C300" s="832" t="s">
        <v>1340</v>
      </c>
      <c r="D300" s="832" t="s">
        <v>1345</v>
      </c>
      <c r="E300" s="832" t="s">
        <v>1346</v>
      </c>
      <c r="F300" s="849">
        <v>360</v>
      </c>
      <c r="G300" s="849">
        <v>2577.6</v>
      </c>
      <c r="H300" s="849">
        <v>0.51956219386829527</v>
      </c>
      <c r="I300" s="849">
        <v>7.16</v>
      </c>
      <c r="J300" s="849">
        <v>690</v>
      </c>
      <c r="K300" s="849">
        <v>4961.1000000000004</v>
      </c>
      <c r="L300" s="849">
        <v>1</v>
      </c>
      <c r="M300" s="849">
        <v>7.19</v>
      </c>
      <c r="N300" s="849">
        <v>150</v>
      </c>
      <c r="O300" s="849">
        <v>1102.5</v>
      </c>
      <c r="P300" s="837">
        <v>0.22222894116224223</v>
      </c>
      <c r="Q300" s="850">
        <v>7.35</v>
      </c>
    </row>
    <row r="301" spans="1:17" ht="14.4" customHeight="1" x14ac:dyDescent="0.3">
      <c r="A301" s="831" t="s">
        <v>1577</v>
      </c>
      <c r="B301" s="832" t="s">
        <v>1339</v>
      </c>
      <c r="C301" s="832" t="s">
        <v>1340</v>
      </c>
      <c r="D301" s="832" t="s">
        <v>1349</v>
      </c>
      <c r="E301" s="832" t="s">
        <v>1350</v>
      </c>
      <c r="F301" s="849"/>
      <c r="G301" s="849"/>
      <c r="H301" s="849"/>
      <c r="I301" s="849"/>
      <c r="J301" s="849"/>
      <c r="K301" s="849"/>
      <c r="L301" s="849"/>
      <c r="M301" s="849"/>
      <c r="N301" s="849">
        <v>341</v>
      </c>
      <c r="O301" s="849">
        <v>1831.17</v>
      </c>
      <c r="P301" s="837"/>
      <c r="Q301" s="850">
        <v>5.37</v>
      </c>
    </row>
    <row r="302" spans="1:17" ht="14.4" customHeight="1" x14ac:dyDescent="0.3">
      <c r="A302" s="831" t="s">
        <v>1577</v>
      </c>
      <c r="B302" s="832" t="s">
        <v>1339</v>
      </c>
      <c r="C302" s="832" t="s">
        <v>1340</v>
      </c>
      <c r="D302" s="832" t="s">
        <v>1361</v>
      </c>
      <c r="E302" s="832" t="s">
        <v>1362</v>
      </c>
      <c r="F302" s="849"/>
      <c r="G302" s="849"/>
      <c r="H302" s="849"/>
      <c r="I302" s="849"/>
      <c r="J302" s="849"/>
      <c r="K302" s="849"/>
      <c r="L302" s="849"/>
      <c r="M302" s="849"/>
      <c r="N302" s="849">
        <v>550</v>
      </c>
      <c r="O302" s="849">
        <v>11027.5</v>
      </c>
      <c r="P302" s="837"/>
      <c r="Q302" s="850">
        <v>20.05</v>
      </c>
    </row>
    <row r="303" spans="1:17" ht="14.4" customHeight="1" x14ac:dyDescent="0.3">
      <c r="A303" s="831" t="s">
        <v>1577</v>
      </c>
      <c r="B303" s="832" t="s">
        <v>1339</v>
      </c>
      <c r="C303" s="832" t="s">
        <v>1340</v>
      </c>
      <c r="D303" s="832" t="s">
        <v>1365</v>
      </c>
      <c r="E303" s="832" t="s">
        <v>1366</v>
      </c>
      <c r="F303" s="849">
        <v>1</v>
      </c>
      <c r="G303" s="849">
        <v>1986.65</v>
      </c>
      <c r="H303" s="849">
        <v>0.32655453040681037</v>
      </c>
      <c r="I303" s="849">
        <v>1986.65</v>
      </c>
      <c r="J303" s="849">
        <v>3</v>
      </c>
      <c r="K303" s="849">
        <v>6083.67</v>
      </c>
      <c r="L303" s="849">
        <v>1</v>
      </c>
      <c r="M303" s="849">
        <v>2027.89</v>
      </c>
      <c r="N303" s="849">
        <v>1</v>
      </c>
      <c r="O303" s="849">
        <v>1817.79</v>
      </c>
      <c r="P303" s="837">
        <v>0.29879825828817141</v>
      </c>
      <c r="Q303" s="850">
        <v>1817.79</v>
      </c>
    </row>
    <row r="304" spans="1:17" ht="14.4" customHeight="1" x14ac:dyDescent="0.3">
      <c r="A304" s="831" t="s">
        <v>1577</v>
      </c>
      <c r="B304" s="832" t="s">
        <v>1339</v>
      </c>
      <c r="C304" s="832" t="s">
        <v>1340</v>
      </c>
      <c r="D304" s="832" t="s">
        <v>1369</v>
      </c>
      <c r="E304" s="832" t="s">
        <v>1370</v>
      </c>
      <c r="F304" s="849">
        <v>665</v>
      </c>
      <c r="G304" s="849">
        <v>2507.0500000000002</v>
      </c>
      <c r="H304" s="849">
        <v>0.85711111111111116</v>
      </c>
      <c r="I304" s="849">
        <v>3.7700000000000005</v>
      </c>
      <c r="J304" s="849">
        <v>780</v>
      </c>
      <c r="K304" s="849">
        <v>2925</v>
      </c>
      <c r="L304" s="849">
        <v>1</v>
      </c>
      <c r="M304" s="849">
        <v>3.75</v>
      </c>
      <c r="N304" s="849"/>
      <c r="O304" s="849"/>
      <c r="P304" s="837"/>
      <c r="Q304" s="850"/>
    </row>
    <row r="305" spans="1:17" ht="14.4" customHeight="1" x14ac:dyDescent="0.3">
      <c r="A305" s="831" t="s">
        <v>1577</v>
      </c>
      <c r="B305" s="832" t="s">
        <v>1339</v>
      </c>
      <c r="C305" s="832" t="s">
        <v>1340</v>
      </c>
      <c r="D305" s="832" t="s">
        <v>1483</v>
      </c>
      <c r="E305" s="832" t="s">
        <v>1484</v>
      </c>
      <c r="F305" s="849">
        <v>488</v>
      </c>
      <c r="G305" s="849">
        <v>16280.59</v>
      </c>
      <c r="H305" s="849">
        <v>2.0007557863742162</v>
      </c>
      <c r="I305" s="849">
        <v>33.361864754098363</v>
      </c>
      <c r="J305" s="849">
        <v>238</v>
      </c>
      <c r="K305" s="849">
        <v>8137.22</v>
      </c>
      <c r="L305" s="849">
        <v>1</v>
      </c>
      <c r="M305" s="849">
        <v>34.19</v>
      </c>
      <c r="N305" s="849">
        <v>134</v>
      </c>
      <c r="O305" s="849">
        <v>4553.32</v>
      </c>
      <c r="P305" s="837">
        <v>0.55956702657664403</v>
      </c>
      <c r="Q305" s="850">
        <v>33.979999999999997</v>
      </c>
    </row>
    <row r="306" spans="1:17" ht="14.4" customHeight="1" x14ac:dyDescent="0.3">
      <c r="A306" s="831" t="s">
        <v>1577</v>
      </c>
      <c r="B306" s="832" t="s">
        <v>1339</v>
      </c>
      <c r="C306" s="832" t="s">
        <v>1340</v>
      </c>
      <c r="D306" s="832" t="s">
        <v>1485</v>
      </c>
      <c r="E306" s="832" t="s">
        <v>1486</v>
      </c>
      <c r="F306" s="849">
        <v>1</v>
      </c>
      <c r="G306" s="849">
        <v>57.78</v>
      </c>
      <c r="H306" s="849"/>
      <c r="I306" s="849">
        <v>57.78</v>
      </c>
      <c r="J306" s="849"/>
      <c r="K306" s="849"/>
      <c r="L306" s="849"/>
      <c r="M306" s="849"/>
      <c r="N306" s="849"/>
      <c r="O306" s="849"/>
      <c r="P306" s="837"/>
      <c r="Q306" s="850"/>
    </row>
    <row r="307" spans="1:17" ht="14.4" customHeight="1" x14ac:dyDescent="0.3">
      <c r="A307" s="831" t="s">
        <v>1577</v>
      </c>
      <c r="B307" s="832" t="s">
        <v>1339</v>
      </c>
      <c r="C307" s="832" t="s">
        <v>1392</v>
      </c>
      <c r="D307" s="832" t="s">
        <v>1421</v>
      </c>
      <c r="E307" s="832" t="s">
        <v>1422</v>
      </c>
      <c r="F307" s="849">
        <v>1</v>
      </c>
      <c r="G307" s="849">
        <v>682</v>
      </c>
      <c r="H307" s="849">
        <v>0.33333333333333331</v>
      </c>
      <c r="I307" s="849">
        <v>682</v>
      </c>
      <c r="J307" s="849">
        <v>3</v>
      </c>
      <c r="K307" s="849">
        <v>2046</v>
      </c>
      <c r="L307" s="849">
        <v>1</v>
      </c>
      <c r="M307" s="849">
        <v>682</v>
      </c>
      <c r="N307" s="849">
        <v>1</v>
      </c>
      <c r="O307" s="849">
        <v>685</v>
      </c>
      <c r="P307" s="837">
        <v>0.33479960899315736</v>
      </c>
      <c r="Q307" s="850">
        <v>685</v>
      </c>
    </row>
    <row r="308" spans="1:17" ht="14.4" customHeight="1" x14ac:dyDescent="0.3">
      <c r="A308" s="831" t="s">
        <v>1577</v>
      </c>
      <c r="B308" s="832" t="s">
        <v>1339</v>
      </c>
      <c r="C308" s="832" t="s">
        <v>1392</v>
      </c>
      <c r="D308" s="832" t="s">
        <v>1427</v>
      </c>
      <c r="E308" s="832" t="s">
        <v>1428</v>
      </c>
      <c r="F308" s="849">
        <v>5</v>
      </c>
      <c r="G308" s="849">
        <v>9125</v>
      </c>
      <c r="H308" s="849">
        <v>1.249315443592552</v>
      </c>
      <c r="I308" s="849">
        <v>1825</v>
      </c>
      <c r="J308" s="849">
        <v>4</v>
      </c>
      <c r="K308" s="849">
        <v>7304</v>
      </c>
      <c r="L308" s="849">
        <v>1</v>
      </c>
      <c r="M308" s="849">
        <v>1826</v>
      </c>
      <c r="N308" s="849">
        <v>4</v>
      </c>
      <c r="O308" s="849">
        <v>7324</v>
      </c>
      <c r="P308" s="837">
        <v>1.0027382256297919</v>
      </c>
      <c r="Q308" s="850">
        <v>1831</v>
      </c>
    </row>
    <row r="309" spans="1:17" ht="14.4" customHeight="1" x14ac:dyDescent="0.3">
      <c r="A309" s="831" t="s">
        <v>1577</v>
      </c>
      <c r="B309" s="832" t="s">
        <v>1339</v>
      </c>
      <c r="C309" s="832" t="s">
        <v>1392</v>
      </c>
      <c r="D309" s="832" t="s">
        <v>1429</v>
      </c>
      <c r="E309" s="832" t="s">
        <v>1430</v>
      </c>
      <c r="F309" s="849"/>
      <c r="G309" s="849"/>
      <c r="H309" s="849"/>
      <c r="I309" s="849"/>
      <c r="J309" s="849"/>
      <c r="K309" s="849"/>
      <c r="L309" s="849"/>
      <c r="M309" s="849"/>
      <c r="N309" s="849">
        <v>2</v>
      </c>
      <c r="O309" s="849">
        <v>862</v>
      </c>
      <c r="P309" s="837"/>
      <c r="Q309" s="850">
        <v>431</v>
      </c>
    </row>
    <row r="310" spans="1:17" ht="14.4" customHeight="1" x14ac:dyDescent="0.3">
      <c r="A310" s="831" t="s">
        <v>1577</v>
      </c>
      <c r="B310" s="832" t="s">
        <v>1339</v>
      </c>
      <c r="C310" s="832" t="s">
        <v>1392</v>
      </c>
      <c r="D310" s="832" t="s">
        <v>1492</v>
      </c>
      <c r="E310" s="832" t="s">
        <v>1493</v>
      </c>
      <c r="F310" s="849">
        <v>3</v>
      </c>
      <c r="G310" s="849">
        <v>43521</v>
      </c>
      <c r="H310" s="849">
        <v>2.999586463574333</v>
      </c>
      <c r="I310" s="849">
        <v>14507</v>
      </c>
      <c r="J310" s="849">
        <v>1</v>
      </c>
      <c r="K310" s="849">
        <v>14509</v>
      </c>
      <c r="L310" s="849">
        <v>1</v>
      </c>
      <c r="M310" s="849">
        <v>14509</v>
      </c>
      <c r="N310" s="849">
        <v>1</v>
      </c>
      <c r="O310" s="849">
        <v>14515</v>
      </c>
      <c r="P310" s="837">
        <v>1.0004135364256668</v>
      </c>
      <c r="Q310" s="850">
        <v>14515</v>
      </c>
    </row>
    <row r="311" spans="1:17" ht="14.4" customHeight="1" x14ac:dyDescent="0.3">
      <c r="A311" s="831" t="s">
        <v>1577</v>
      </c>
      <c r="B311" s="832" t="s">
        <v>1339</v>
      </c>
      <c r="C311" s="832" t="s">
        <v>1392</v>
      </c>
      <c r="D311" s="832" t="s">
        <v>1443</v>
      </c>
      <c r="E311" s="832" t="s">
        <v>1444</v>
      </c>
      <c r="F311" s="849">
        <v>1</v>
      </c>
      <c r="G311" s="849">
        <v>1342</v>
      </c>
      <c r="H311" s="849">
        <v>0.99925539836187638</v>
      </c>
      <c r="I311" s="849">
        <v>1342</v>
      </c>
      <c r="J311" s="849">
        <v>1</v>
      </c>
      <c r="K311" s="849">
        <v>1343</v>
      </c>
      <c r="L311" s="849">
        <v>1</v>
      </c>
      <c r="M311" s="849">
        <v>1343</v>
      </c>
      <c r="N311" s="849"/>
      <c r="O311" s="849"/>
      <c r="P311" s="837"/>
      <c r="Q311" s="850"/>
    </row>
    <row r="312" spans="1:17" ht="14.4" customHeight="1" x14ac:dyDescent="0.3">
      <c r="A312" s="831" t="s">
        <v>1577</v>
      </c>
      <c r="B312" s="832" t="s">
        <v>1339</v>
      </c>
      <c r="C312" s="832" t="s">
        <v>1392</v>
      </c>
      <c r="D312" s="832" t="s">
        <v>1445</v>
      </c>
      <c r="E312" s="832" t="s">
        <v>1446</v>
      </c>
      <c r="F312" s="849">
        <v>2</v>
      </c>
      <c r="G312" s="849">
        <v>1018</v>
      </c>
      <c r="H312" s="849">
        <v>0.49901960784313726</v>
      </c>
      <c r="I312" s="849">
        <v>509</v>
      </c>
      <c r="J312" s="849">
        <v>4</v>
      </c>
      <c r="K312" s="849">
        <v>2040</v>
      </c>
      <c r="L312" s="849">
        <v>1</v>
      </c>
      <c r="M312" s="849">
        <v>510</v>
      </c>
      <c r="N312" s="849">
        <v>1</v>
      </c>
      <c r="O312" s="849">
        <v>512</v>
      </c>
      <c r="P312" s="837">
        <v>0.25098039215686274</v>
      </c>
      <c r="Q312" s="850">
        <v>512</v>
      </c>
    </row>
    <row r="313" spans="1:17" ht="14.4" customHeight="1" x14ac:dyDescent="0.3">
      <c r="A313" s="831" t="s">
        <v>1577</v>
      </c>
      <c r="B313" s="832" t="s">
        <v>1339</v>
      </c>
      <c r="C313" s="832" t="s">
        <v>1392</v>
      </c>
      <c r="D313" s="832" t="s">
        <v>1447</v>
      </c>
      <c r="E313" s="832" t="s">
        <v>1448</v>
      </c>
      <c r="F313" s="849"/>
      <c r="G313" s="849"/>
      <c r="H313" s="849"/>
      <c r="I313" s="849"/>
      <c r="J313" s="849"/>
      <c r="K313" s="849"/>
      <c r="L313" s="849"/>
      <c r="M313" s="849"/>
      <c r="N313" s="849">
        <v>1</v>
      </c>
      <c r="O313" s="849">
        <v>2342</v>
      </c>
      <c r="P313" s="837"/>
      <c r="Q313" s="850">
        <v>2342</v>
      </c>
    </row>
    <row r="314" spans="1:17" ht="14.4" customHeight="1" x14ac:dyDescent="0.3">
      <c r="A314" s="831" t="s">
        <v>1577</v>
      </c>
      <c r="B314" s="832" t="s">
        <v>1339</v>
      </c>
      <c r="C314" s="832" t="s">
        <v>1392</v>
      </c>
      <c r="D314" s="832" t="s">
        <v>1465</v>
      </c>
      <c r="E314" s="832" t="s">
        <v>1466</v>
      </c>
      <c r="F314" s="849"/>
      <c r="G314" s="849"/>
      <c r="H314" s="849"/>
      <c r="I314" s="849"/>
      <c r="J314" s="849"/>
      <c r="K314" s="849"/>
      <c r="L314" s="849"/>
      <c r="M314" s="849"/>
      <c r="N314" s="849">
        <v>1</v>
      </c>
      <c r="O314" s="849">
        <v>722</v>
      </c>
      <c r="P314" s="837"/>
      <c r="Q314" s="850">
        <v>722</v>
      </c>
    </row>
    <row r="315" spans="1:17" ht="14.4" customHeight="1" x14ac:dyDescent="0.3">
      <c r="A315" s="831" t="s">
        <v>1578</v>
      </c>
      <c r="B315" s="832" t="s">
        <v>1339</v>
      </c>
      <c r="C315" s="832" t="s">
        <v>1473</v>
      </c>
      <c r="D315" s="832" t="s">
        <v>1478</v>
      </c>
      <c r="E315" s="832" t="s">
        <v>1477</v>
      </c>
      <c r="F315" s="849"/>
      <c r="G315" s="849"/>
      <c r="H315" s="849"/>
      <c r="I315" s="849"/>
      <c r="J315" s="849">
        <v>0.45</v>
      </c>
      <c r="K315" s="849">
        <v>818.57</v>
      </c>
      <c r="L315" s="849">
        <v>1</v>
      </c>
      <c r="M315" s="849">
        <v>1819.0444444444445</v>
      </c>
      <c r="N315" s="849"/>
      <c r="O315" s="849"/>
      <c r="P315" s="837"/>
      <c r="Q315" s="850"/>
    </row>
    <row r="316" spans="1:17" ht="14.4" customHeight="1" x14ac:dyDescent="0.3">
      <c r="A316" s="831" t="s">
        <v>1578</v>
      </c>
      <c r="B316" s="832" t="s">
        <v>1339</v>
      </c>
      <c r="C316" s="832" t="s">
        <v>1340</v>
      </c>
      <c r="D316" s="832" t="s">
        <v>1349</v>
      </c>
      <c r="E316" s="832" t="s">
        <v>1350</v>
      </c>
      <c r="F316" s="849"/>
      <c r="G316" s="849"/>
      <c r="H316" s="849"/>
      <c r="I316" s="849"/>
      <c r="J316" s="849">
        <v>865</v>
      </c>
      <c r="K316" s="849">
        <v>4610.45</v>
      </c>
      <c r="L316" s="849">
        <v>1</v>
      </c>
      <c r="M316" s="849">
        <v>5.33</v>
      </c>
      <c r="N316" s="849">
        <v>284</v>
      </c>
      <c r="O316" s="849">
        <v>1525.08</v>
      </c>
      <c r="P316" s="837">
        <v>0.3307876671474585</v>
      </c>
      <c r="Q316" s="850">
        <v>5.37</v>
      </c>
    </row>
    <row r="317" spans="1:17" ht="14.4" customHeight="1" x14ac:dyDescent="0.3">
      <c r="A317" s="831" t="s">
        <v>1578</v>
      </c>
      <c r="B317" s="832" t="s">
        <v>1339</v>
      </c>
      <c r="C317" s="832" t="s">
        <v>1340</v>
      </c>
      <c r="D317" s="832" t="s">
        <v>1361</v>
      </c>
      <c r="E317" s="832" t="s">
        <v>1362</v>
      </c>
      <c r="F317" s="849"/>
      <c r="G317" s="849"/>
      <c r="H317" s="849"/>
      <c r="I317" s="849"/>
      <c r="J317" s="849">
        <v>920</v>
      </c>
      <c r="K317" s="849">
        <v>19228</v>
      </c>
      <c r="L317" s="849">
        <v>1</v>
      </c>
      <c r="M317" s="849">
        <v>20.9</v>
      </c>
      <c r="N317" s="849"/>
      <c r="O317" s="849"/>
      <c r="P317" s="837"/>
      <c r="Q317" s="850"/>
    </row>
    <row r="318" spans="1:17" ht="14.4" customHeight="1" x14ac:dyDescent="0.3">
      <c r="A318" s="831" t="s">
        <v>1578</v>
      </c>
      <c r="B318" s="832" t="s">
        <v>1339</v>
      </c>
      <c r="C318" s="832" t="s">
        <v>1340</v>
      </c>
      <c r="D318" s="832" t="s">
        <v>1483</v>
      </c>
      <c r="E318" s="832" t="s">
        <v>1484</v>
      </c>
      <c r="F318" s="849"/>
      <c r="G318" s="849"/>
      <c r="H318" s="849"/>
      <c r="I318" s="849"/>
      <c r="J318" s="849">
        <v>204</v>
      </c>
      <c r="K318" s="849">
        <v>6974.76</v>
      </c>
      <c r="L318" s="849">
        <v>1</v>
      </c>
      <c r="M318" s="849">
        <v>34.19</v>
      </c>
      <c r="N318" s="849"/>
      <c r="O318" s="849"/>
      <c r="P318" s="837"/>
      <c r="Q318" s="850"/>
    </row>
    <row r="319" spans="1:17" ht="14.4" customHeight="1" x14ac:dyDescent="0.3">
      <c r="A319" s="831" t="s">
        <v>1578</v>
      </c>
      <c r="B319" s="832" t="s">
        <v>1339</v>
      </c>
      <c r="C319" s="832" t="s">
        <v>1392</v>
      </c>
      <c r="D319" s="832" t="s">
        <v>1427</v>
      </c>
      <c r="E319" s="832" t="s">
        <v>1428</v>
      </c>
      <c r="F319" s="849"/>
      <c r="G319" s="849"/>
      <c r="H319" s="849"/>
      <c r="I319" s="849"/>
      <c r="J319" s="849">
        <v>6</v>
      </c>
      <c r="K319" s="849">
        <v>10956</v>
      </c>
      <c r="L319" s="849">
        <v>1</v>
      </c>
      <c r="M319" s="849">
        <v>1826</v>
      </c>
      <c r="N319" s="849">
        <v>1</v>
      </c>
      <c r="O319" s="849">
        <v>1831</v>
      </c>
      <c r="P319" s="837">
        <v>0.1671230376049653</v>
      </c>
      <c r="Q319" s="850">
        <v>1831</v>
      </c>
    </row>
    <row r="320" spans="1:17" ht="14.4" customHeight="1" x14ac:dyDescent="0.3">
      <c r="A320" s="831" t="s">
        <v>1578</v>
      </c>
      <c r="B320" s="832" t="s">
        <v>1339</v>
      </c>
      <c r="C320" s="832" t="s">
        <v>1392</v>
      </c>
      <c r="D320" s="832" t="s">
        <v>1429</v>
      </c>
      <c r="E320" s="832" t="s">
        <v>1430</v>
      </c>
      <c r="F320" s="849"/>
      <c r="G320" s="849"/>
      <c r="H320" s="849"/>
      <c r="I320" s="849"/>
      <c r="J320" s="849">
        <v>4</v>
      </c>
      <c r="K320" s="849">
        <v>1720</v>
      </c>
      <c r="L320" s="849">
        <v>1</v>
      </c>
      <c r="M320" s="849">
        <v>430</v>
      </c>
      <c r="N320" s="849">
        <v>1</v>
      </c>
      <c r="O320" s="849">
        <v>431</v>
      </c>
      <c r="P320" s="837">
        <v>0.25058139534883722</v>
      </c>
      <c r="Q320" s="850">
        <v>431</v>
      </c>
    </row>
    <row r="321" spans="1:17" ht="14.4" customHeight="1" x14ac:dyDescent="0.3">
      <c r="A321" s="831" t="s">
        <v>1578</v>
      </c>
      <c r="B321" s="832" t="s">
        <v>1339</v>
      </c>
      <c r="C321" s="832" t="s">
        <v>1392</v>
      </c>
      <c r="D321" s="832" t="s">
        <v>1492</v>
      </c>
      <c r="E321" s="832" t="s">
        <v>1493</v>
      </c>
      <c r="F321" s="849"/>
      <c r="G321" s="849"/>
      <c r="H321" s="849"/>
      <c r="I321" s="849"/>
      <c r="J321" s="849">
        <v>1</v>
      </c>
      <c r="K321" s="849">
        <v>14509</v>
      </c>
      <c r="L321" s="849">
        <v>1</v>
      </c>
      <c r="M321" s="849">
        <v>14509</v>
      </c>
      <c r="N321" s="849"/>
      <c r="O321" s="849"/>
      <c r="P321" s="837"/>
      <c r="Q321" s="850"/>
    </row>
    <row r="322" spans="1:17" ht="14.4" customHeight="1" x14ac:dyDescent="0.3">
      <c r="A322" s="831" t="s">
        <v>1578</v>
      </c>
      <c r="B322" s="832" t="s">
        <v>1339</v>
      </c>
      <c r="C322" s="832" t="s">
        <v>1392</v>
      </c>
      <c r="D322" s="832" t="s">
        <v>1439</v>
      </c>
      <c r="E322" s="832" t="s">
        <v>1440</v>
      </c>
      <c r="F322" s="849"/>
      <c r="G322" s="849"/>
      <c r="H322" s="849"/>
      <c r="I322" s="849"/>
      <c r="J322" s="849">
        <v>1</v>
      </c>
      <c r="K322" s="849">
        <v>611</v>
      </c>
      <c r="L322" s="849">
        <v>1</v>
      </c>
      <c r="M322" s="849">
        <v>611</v>
      </c>
      <c r="N322" s="849"/>
      <c r="O322" s="849"/>
      <c r="P322" s="837"/>
      <c r="Q322" s="850"/>
    </row>
    <row r="323" spans="1:17" ht="14.4" customHeight="1" x14ac:dyDescent="0.3">
      <c r="A323" s="831" t="s">
        <v>1578</v>
      </c>
      <c r="B323" s="832" t="s">
        <v>1339</v>
      </c>
      <c r="C323" s="832" t="s">
        <v>1392</v>
      </c>
      <c r="D323" s="832" t="s">
        <v>1447</v>
      </c>
      <c r="E323" s="832" t="s">
        <v>1448</v>
      </c>
      <c r="F323" s="849"/>
      <c r="G323" s="849"/>
      <c r="H323" s="849"/>
      <c r="I323" s="849"/>
      <c r="J323" s="849">
        <v>2</v>
      </c>
      <c r="K323" s="849">
        <v>4666</v>
      </c>
      <c r="L323" s="849">
        <v>1</v>
      </c>
      <c r="M323" s="849">
        <v>2333</v>
      </c>
      <c r="N323" s="849"/>
      <c r="O323" s="849"/>
      <c r="P323" s="837"/>
      <c r="Q323" s="850"/>
    </row>
    <row r="324" spans="1:17" ht="14.4" customHeight="1" x14ac:dyDescent="0.3">
      <c r="A324" s="831" t="s">
        <v>1578</v>
      </c>
      <c r="B324" s="832" t="s">
        <v>1339</v>
      </c>
      <c r="C324" s="832" t="s">
        <v>1392</v>
      </c>
      <c r="D324" s="832" t="s">
        <v>1465</v>
      </c>
      <c r="E324" s="832" t="s">
        <v>1466</v>
      </c>
      <c r="F324" s="849"/>
      <c r="G324" s="849"/>
      <c r="H324" s="849"/>
      <c r="I324" s="849"/>
      <c r="J324" s="849">
        <v>2</v>
      </c>
      <c r="K324" s="849">
        <v>1438</v>
      </c>
      <c r="L324" s="849">
        <v>1</v>
      </c>
      <c r="M324" s="849">
        <v>719</v>
      </c>
      <c r="N324" s="849"/>
      <c r="O324" s="849"/>
      <c r="P324" s="837"/>
      <c r="Q324" s="850"/>
    </row>
    <row r="325" spans="1:17" ht="14.4" customHeight="1" x14ac:dyDescent="0.3">
      <c r="A325" s="831" t="s">
        <v>1579</v>
      </c>
      <c r="B325" s="832" t="s">
        <v>1339</v>
      </c>
      <c r="C325" s="832" t="s">
        <v>1473</v>
      </c>
      <c r="D325" s="832" t="s">
        <v>1474</v>
      </c>
      <c r="E325" s="832" t="s">
        <v>1475</v>
      </c>
      <c r="F325" s="849">
        <v>0.47000000000000003</v>
      </c>
      <c r="G325" s="849">
        <v>944.53</v>
      </c>
      <c r="H325" s="849"/>
      <c r="I325" s="849">
        <v>2009.6382978723402</v>
      </c>
      <c r="J325" s="849"/>
      <c r="K325" s="849"/>
      <c r="L325" s="849"/>
      <c r="M325" s="849"/>
      <c r="N325" s="849"/>
      <c r="O325" s="849"/>
      <c r="P325" s="837"/>
      <c r="Q325" s="850"/>
    </row>
    <row r="326" spans="1:17" ht="14.4" customHeight="1" x14ac:dyDescent="0.3">
      <c r="A326" s="831" t="s">
        <v>1579</v>
      </c>
      <c r="B326" s="832" t="s">
        <v>1339</v>
      </c>
      <c r="C326" s="832" t="s">
        <v>1473</v>
      </c>
      <c r="D326" s="832" t="s">
        <v>1478</v>
      </c>
      <c r="E326" s="832" t="s">
        <v>1477</v>
      </c>
      <c r="F326" s="849">
        <v>7.85</v>
      </c>
      <c r="G326" s="849">
        <v>14279.48</v>
      </c>
      <c r="H326" s="849">
        <v>0.8351066349532924</v>
      </c>
      <c r="I326" s="849">
        <v>1819.0420382165605</v>
      </c>
      <c r="J326" s="849">
        <v>9.4</v>
      </c>
      <c r="K326" s="849">
        <v>17098.990000000002</v>
      </c>
      <c r="L326" s="849">
        <v>1</v>
      </c>
      <c r="M326" s="849">
        <v>1819.0414893617021</v>
      </c>
      <c r="N326" s="849"/>
      <c r="O326" s="849"/>
      <c r="P326" s="837"/>
      <c r="Q326" s="850"/>
    </row>
    <row r="327" spans="1:17" ht="14.4" customHeight="1" x14ac:dyDescent="0.3">
      <c r="A327" s="831" t="s">
        <v>1579</v>
      </c>
      <c r="B327" s="832" t="s">
        <v>1339</v>
      </c>
      <c r="C327" s="832" t="s">
        <v>1473</v>
      </c>
      <c r="D327" s="832" t="s">
        <v>1479</v>
      </c>
      <c r="E327" s="832" t="s">
        <v>1480</v>
      </c>
      <c r="F327" s="849">
        <v>0.61</v>
      </c>
      <c r="G327" s="849">
        <v>542.27</v>
      </c>
      <c r="H327" s="849"/>
      <c r="I327" s="849">
        <v>888.96721311475403</v>
      </c>
      <c r="J327" s="849"/>
      <c r="K327" s="849"/>
      <c r="L327" s="849"/>
      <c r="M327" s="849"/>
      <c r="N327" s="849"/>
      <c r="O327" s="849"/>
      <c r="P327" s="837"/>
      <c r="Q327" s="850"/>
    </row>
    <row r="328" spans="1:17" ht="14.4" customHeight="1" x14ac:dyDescent="0.3">
      <c r="A328" s="831" t="s">
        <v>1579</v>
      </c>
      <c r="B328" s="832" t="s">
        <v>1339</v>
      </c>
      <c r="C328" s="832" t="s">
        <v>1473</v>
      </c>
      <c r="D328" s="832" t="s">
        <v>1481</v>
      </c>
      <c r="E328" s="832" t="s">
        <v>1477</v>
      </c>
      <c r="F328" s="849"/>
      <c r="G328" s="849"/>
      <c r="H328" s="849"/>
      <c r="I328" s="849"/>
      <c r="J328" s="849"/>
      <c r="K328" s="849"/>
      <c r="L328" s="849"/>
      <c r="M328" s="849"/>
      <c r="N328" s="849">
        <v>8.75</v>
      </c>
      <c r="O328" s="849">
        <v>5735.7900000000009</v>
      </c>
      <c r="P328" s="837"/>
      <c r="Q328" s="850">
        <v>655.5188571428572</v>
      </c>
    </row>
    <row r="329" spans="1:17" ht="14.4" customHeight="1" x14ac:dyDescent="0.3">
      <c r="A329" s="831" t="s">
        <v>1579</v>
      </c>
      <c r="B329" s="832" t="s">
        <v>1339</v>
      </c>
      <c r="C329" s="832" t="s">
        <v>1340</v>
      </c>
      <c r="D329" s="832" t="s">
        <v>1349</v>
      </c>
      <c r="E329" s="832" t="s">
        <v>1350</v>
      </c>
      <c r="F329" s="849">
        <v>1696</v>
      </c>
      <c r="G329" s="849">
        <v>8971.84</v>
      </c>
      <c r="H329" s="849">
        <v>5.9902919751891197</v>
      </c>
      <c r="I329" s="849">
        <v>5.29</v>
      </c>
      <c r="J329" s="849">
        <v>281</v>
      </c>
      <c r="K329" s="849">
        <v>1497.73</v>
      </c>
      <c r="L329" s="849">
        <v>1</v>
      </c>
      <c r="M329" s="849">
        <v>5.33</v>
      </c>
      <c r="N329" s="849"/>
      <c r="O329" s="849"/>
      <c r="P329" s="837"/>
      <c r="Q329" s="850"/>
    </row>
    <row r="330" spans="1:17" ht="14.4" customHeight="1" x14ac:dyDescent="0.3">
      <c r="A330" s="831" t="s">
        <v>1579</v>
      </c>
      <c r="B330" s="832" t="s">
        <v>1339</v>
      </c>
      <c r="C330" s="832" t="s">
        <v>1340</v>
      </c>
      <c r="D330" s="832" t="s">
        <v>1580</v>
      </c>
      <c r="E330" s="832" t="s">
        <v>1581</v>
      </c>
      <c r="F330" s="849">
        <v>4.3</v>
      </c>
      <c r="G330" s="849">
        <v>17177.29</v>
      </c>
      <c r="H330" s="849"/>
      <c r="I330" s="849">
        <v>3994.7186046511633</v>
      </c>
      <c r="J330" s="849"/>
      <c r="K330" s="849"/>
      <c r="L330" s="849"/>
      <c r="M330" s="849"/>
      <c r="N330" s="849"/>
      <c r="O330" s="849"/>
      <c r="P330" s="837"/>
      <c r="Q330" s="850"/>
    </row>
    <row r="331" spans="1:17" ht="14.4" customHeight="1" x14ac:dyDescent="0.3">
      <c r="A331" s="831" t="s">
        <v>1579</v>
      </c>
      <c r="B331" s="832" t="s">
        <v>1339</v>
      </c>
      <c r="C331" s="832" t="s">
        <v>1340</v>
      </c>
      <c r="D331" s="832" t="s">
        <v>1483</v>
      </c>
      <c r="E331" s="832" t="s">
        <v>1484</v>
      </c>
      <c r="F331" s="849">
        <v>5129</v>
      </c>
      <c r="G331" s="849">
        <v>172238.85000000003</v>
      </c>
      <c r="H331" s="849">
        <v>0.83007030728951126</v>
      </c>
      <c r="I331" s="849">
        <v>33.581370637551188</v>
      </c>
      <c r="J331" s="849">
        <v>6069</v>
      </c>
      <c r="K331" s="849">
        <v>207499.10999999993</v>
      </c>
      <c r="L331" s="849">
        <v>1</v>
      </c>
      <c r="M331" s="849">
        <v>34.189999999999991</v>
      </c>
      <c r="N331" s="849">
        <v>5257</v>
      </c>
      <c r="O331" s="849">
        <v>178632.86</v>
      </c>
      <c r="P331" s="837">
        <v>0.86088494548241701</v>
      </c>
      <c r="Q331" s="850">
        <v>33.979999999999997</v>
      </c>
    </row>
    <row r="332" spans="1:17" ht="14.4" customHeight="1" x14ac:dyDescent="0.3">
      <c r="A332" s="831" t="s">
        <v>1579</v>
      </c>
      <c r="B332" s="832" t="s">
        <v>1339</v>
      </c>
      <c r="C332" s="832" t="s">
        <v>1340</v>
      </c>
      <c r="D332" s="832" t="s">
        <v>1390</v>
      </c>
      <c r="E332" s="832" t="s">
        <v>1391</v>
      </c>
      <c r="F332" s="849"/>
      <c r="G332" s="849"/>
      <c r="H332" s="849"/>
      <c r="I332" s="849"/>
      <c r="J332" s="849"/>
      <c r="K332" s="849"/>
      <c r="L332" s="849"/>
      <c r="M332" s="849"/>
      <c r="N332" s="849">
        <v>12.5</v>
      </c>
      <c r="O332" s="849">
        <v>32274.5</v>
      </c>
      <c r="P332" s="837"/>
      <c r="Q332" s="850">
        <v>2581.96</v>
      </c>
    </row>
    <row r="333" spans="1:17" ht="14.4" customHeight="1" x14ac:dyDescent="0.3">
      <c r="A333" s="831" t="s">
        <v>1579</v>
      </c>
      <c r="B333" s="832" t="s">
        <v>1339</v>
      </c>
      <c r="C333" s="832" t="s">
        <v>1392</v>
      </c>
      <c r="D333" s="832" t="s">
        <v>1582</v>
      </c>
      <c r="E333" s="832" t="s">
        <v>1583</v>
      </c>
      <c r="F333" s="849">
        <v>1</v>
      </c>
      <c r="G333" s="849">
        <v>1280</v>
      </c>
      <c r="H333" s="849"/>
      <c r="I333" s="849">
        <v>1280</v>
      </c>
      <c r="J333" s="849"/>
      <c r="K333" s="849"/>
      <c r="L333" s="849"/>
      <c r="M333" s="849"/>
      <c r="N333" s="849">
        <v>1</v>
      </c>
      <c r="O333" s="849">
        <v>1289</v>
      </c>
      <c r="P333" s="837"/>
      <c r="Q333" s="850">
        <v>1289</v>
      </c>
    </row>
    <row r="334" spans="1:17" ht="14.4" customHeight="1" x14ac:dyDescent="0.3">
      <c r="A334" s="831" t="s">
        <v>1579</v>
      </c>
      <c r="B334" s="832" t="s">
        <v>1339</v>
      </c>
      <c r="C334" s="832" t="s">
        <v>1392</v>
      </c>
      <c r="D334" s="832" t="s">
        <v>1427</v>
      </c>
      <c r="E334" s="832" t="s">
        <v>1428</v>
      </c>
      <c r="F334" s="849">
        <v>4</v>
      </c>
      <c r="G334" s="849">
        <v>7300</v>
      </c>
      <c r="H334" s="849">
        <v>3.9978094194961664</v>
      </c>
      <c r="I334" s="849">
        <v>1825</v>
      </c>
      <c r="J334" s="849">
        <v>1</v>
      </c>
      <c r="K334" s="849">
        <v>1826</v>
      </c>
      <c r="L334" s="849">
        <v>1</v>
      </c>
      <c r="M334" s="849">
        <v>1826</v>
      </c>
      <c r="N334" s="849"/>
      <c r="O334" s="849"/>
      <c r="P334" s="837"/>
      <c r="Q334" s="850"/>
    </row>
    <row r="335" spans="1:17" ht="14.4" customHeight="1" x14ac:dyDescent="0.3">
      <c r="A335" s="831" t="s">
        <v>1579</v>
      </c>
      <c r="B335" s="832" t="s">
        <v>1339</v>
      </c>
      <c r="C335" s="832" t="s">
        <v>1392</v>
      </c>
      <c r="D335" s="832" t="s">
        <v>1429</v>
      </c>
      <c r="E335" s="832" t="s">
        <v>1430</v>
      </c>
      <c r="F335" s="849">
        <v>4</v>
      </c>
      <c r="G335" s="849">
        <v>1716</v>
      </c>
      <c r="H335" s="849">
        <v>3.9906976744186045</v>
      </c>
      <c r="I335" s="849">
        <v>429</v>
      </c>
      <c r="J335" s="849">
        <v>1</v>
      </c>
      <c r="K335" s="849">
        <v>430</v>
      </c>
      <c r="L335" s="849">
        <v>1</v>
      </c>
      <c r="M335" s="849">
        <v>430</v>
      </c>
      <c r="N335" s="849"/>
      <c r="O335" s="849"/>
      <c r="P335" s="837"/>
      <c r="Q335" s="850"/>
    </row>
    <row r="336" spans="1:17" ht="14.4" customHeight="1" x14ac:dyDescent="0.3">
      <c r="A336" s="831" t="s">
        <v>1579</v>
      </c>
      <c r="B336" s="832" t="s">
        <v>1339</v>
      </c>
      <c r="C336" s="832" t="s">
        <v>1392</v>
      </c>
      <c r="D336" s="832" t="s">
        <v>1492</v>
      </c>
      <c r="E336" s="832" t="s">
        <v>1493</v>
      </c>
      <c r="F336" s="849">
        <v>19</v>
      </c>
      <c r="G336" s="849">
        <v>275633</v>
      </c>
      <c r="H336" s="849">
        <v>0.79155753899878234</v>
      </c>
      <c r="I336" s="849">
        <v>14507</v>
      </c>
      <c r="J336" s="849">
        <v>24</v>
      </c>
      <c r="K336" s="849">
        <v>348216</v>
      </c>
      <c r="L336" s="849">
        <v>1</v>
      </c>
      <c r="M336" s="849">
        <v>14509</v>
      </c>
      <c r="N336" s="849">
        <v>18</v>
      </c>
      <c r="O336" s="849">
        <v>261270</v>
      </c>
      <c r="P336" s="837">
        <v>0.75031015231925013</v>
      </c>
      <c r="Q336" s="850">
        <v>14515</v>
      </c>
    </row>
    <row r="337" spans="1:17" ht="14.4" customHeight="1" x14ac:dyDescent="0.3">
      <c r="A337" s="831" t="s">
        <v>1579</v>
      </c>
      <c r="B337" s="832" t="s">
        <v>1339</v>
      </c>
      <c r="C337" s="832" t="s">
        <v>1392</v>
      </c>
      <c r="D337" s="832" t="s">
        <v>1439</v>
      </c>
      <c r="E337" s="832" t="s">
        <v>1440</v>
      </c>
      <c r="F337" s="849">
        <v>2</v>
      </c>
      <c r="G337" s="849">
        <v>1220</v>
      </c>
      <c r="H337" s="849"/>
      <c r="I337" s="849">
        <v>610</v>
      </c>
      <c r="J337" s="849"/>
      <c r="K337" s="849"/>
      <c r="L337" s="849"/>
      <c r="M337" s="849"/>
      <c r="N337" s="849"/>
      <c r="O337" s="849"/>
      <c r="P337" s="837"/>
      <c r="Q337" s="850"/>
    </row>
    <row r="338" spans="1:17" ht="14.4" customHeight="1" x14ac:dyDescent="0.3">
      <c r="A338" s="831" t="s">
        <v>1584</v>
      </c>
      <c r="B338" s="832" t="s">
        <v>1339</v>
      </c>
      <c r="C338" s="832" t="s">
        <v>1340</v>
      </c>
      <c r="D338" s="832" t="s">
        <v>1349</v>
      </c>
      <c r="E338" s="832" t="s">
        <v>1350</v>
      </c>
      <c r="F338" s="849">
        <v>900</v>
      </c>
      <c r="G338" s="849">
        <v>4761</v>
      </c>
      <c r="H338" s="849">
        <v>0.46864941165353219</v>
      </c>
      <c r="I338" s="849">
        <v>5.29</v>
      </c>
      <c r="J338" s="849">
        <v>1906</v>
      </c>
      <c r="K338" s="849">
        <v>10158.98</v>
      </c>
      <c r="L338" s="849">
        <v>1</v>
      </c>
      <c r="M338" s="849">
        <v>5.33</v>
      </c>
      <c r="N338" s="849"/>
      <c r="O338" s="849"/>
      <c r="P338" s="837"/>
      <c r="Q338" s="850"/>
    </row>
    <row r="339" spans="1:17" ht="14.4" customHeight="1" x14ac:dyDescent="0.3">
      <c r="A339" s="831" t="s">
        <v>1584</v>
      </c>
      <c r="B339" s="832" t="s">
        <v>1339</v>
      </c>
      <c r="C339" s="832" t="s">
        <v>1340</v>
      </c>
      <c r="D339" s="832" t="s">
        <v>1483</v>
      </c>
      <c r="E339" s="832" t="s">
        <v>1484</v>
      </c>
      <c r="F339" s="849"/>
      <c r="G339" s="849"/>
      <c r="H339" s="849"/>
      <c r="I339" s="849"/>
      <c r="J339" s="849">
        <v>364</v>
      </c>
      <c r="K339" s="849">
        <v>12445.16</v>
      </c>
      <c r="L339" s="849">
        <v>1</v>
      </c>
      <c r="M339" s="849">
        <v>34.19</v>
      </c>
      <c r="N339" s="849"/>
      <c r="O339" s="849"/>
      <c r="P339" s="837"/>
      <c r="Q339" s="850"/>
    </row>
    <row r="340" spans="1:17" ht="14.4" customHeight="1" x14ac:dyDescent="0.3">
      <c r="A340" s="831" t="s">
        <v>1584</v>
      </c>
      <c r="B340" s="832" t="s">
        <v>1339</v>
      </c>
      <c r="C340" s="832" t="s">
        <v>1392</v>
      </c>
      <c r="D340" s="832" t="s">
        <v>1395</v>
      </c>
      <c r="E340" s="832" t="s">
        <v>1396</v>
      </c>
      <c r="F340" s="849">
        <v>1</v>
      </c>
      <c r="G340" s="849">
        <v>444</v>
      </c>
      <c r="H340" s="849"/>
      <c r="I340" s="849">
        <v>444</v>
      </c>
      <c r="J340" s="849"/>
      <c r="K340" s="849"/>
      <c r="L340" s="849"/>
      <c r="M340" s="849"/>
      <c r="N340" s="849"/>
      <c r="O340" s="849"/>
      <c r="P340" s="837"/>
      <c r="Q340" s="850"/>
    </row>
    <row r="341" spans="1:17" ht="14.4" customHeight="1" x14ac:dyDescent="0.3">
      <c r="A341" s="831" t="s">
        <v>1584</v>
      </c>
      <c r="B341" s="832" t="s">
        <v>1339</v>
      </c>
      <c r="C341" s="832" t="s">
        <v>1392</v>
      </c>
      <c r="D341" s="832" t="s">
        <v>1427</v>
      </c>
      <c r="E341" s="832" t="s">
        <v>1428</v>
      </c>
      <c r="F341" s="849">
        <v>3</v>
      </c>
      <c r="G341" s="849">
        <v>5475</v>
      </c>
      <c r="H341" s="849">
        <v>0.74958926615553123</v>
      </c>
      <c r="I341" s="849">
        <v>1825</v>
      </c>
      <c r="J341" s="849">
        <v>4</v>
      </c>
      <c r="K341" s="849">
        <v>7304</v>
      </c>
      <c r="L341" s="849">
        <v>1</v>
      </c>
      <c r="M341" s="849">
        <v>1826</v>
      </c>
      <c r="N341" s="849"/>
      <c r="O341" s="849"/>
      <c r="P341" s="837"/>
      <c r="Q341" s="850"/>
    </row>
    <row r="342" spans="1:17" ht="14.4" customHeight="1" x14ac:dyDescent="0.3">
      <c r="A342" s="831" t="s">
        <v>1584</v>
      </c>
      <c r="B342" s="832" t="s">
        <v>1339</v>
      </c>
      <c r="C342" s="832" t="s">
        <v>1392</v>
      </c>
      <c r="D342" s="832" t="s">
        <v>1429</v>
      </c>
      <c r="E342" s="832" t="s">
        <v>1430</v>
      </c>
      <c r="F342" s="849">
        <v>3</v>
      </c>
      <c r="G342" s="849">
        <v>1287</v>
      </c>
      <c r="H342" s="849">
        <v>0.74825581395348839</v>
      </c>
      <c r="I342" s="849">
        <v>429</v>
      </c>
      <c r="J342" s="849">
        <v>4</v>
      </c>
      <c r="K342" s="849">
        <v>1720</v>
      </c>
      <c r="L342" s="849">
        <v>1</v>
      </c>
      <c r="M342" s="849">
        <v>430</v>
      </c>
      <c r="N342" s="849"/>
      <c r="O342" s="849"/>
      <c r="P342" s="837"/>
      <c r="Q342" s="850"/>
    </row>
    <row r="343" spans="1:17" ht="14.4" customHeight="1" x14ac:dyDescent="0.3">
      <c r="A343" s="831" t="s">
        <v>1584</v>
      </c>
      <c r="B343" s="832" t="s">
        <v>1339</v>
      </c>
      <c r="C343" s="832" t="s">
        <v>1392</v>
      </c>
      <c r="D343" s="832" t="s">
        <v>1492</v>
      </c>
      <c r="E343" s="832" t="s">
        <v>1493</v>
      </c>
      <c r="F343" s="849"/>
      <c r="G343" s="849"/>
      <c r="H343" s="849"/>
      <c r="I343" s="849"/>
      <c r="J343" s="849">
        <v>1</v>
      </c>
      <c r="K343" s="849">
        <v>14509</v>
      </c>
      <c r="L343" s="849">
        <v>1</v>
      </c>
      <c r="M343" s="849">
        <v>14509</v>
      </c>
      <c r="N343" s="849"/>
      <c r="O343" s="849"/>
      <c r="P343" s="837"/>
      <c r="Q343" s="850"/>
    </row>
    <row r="344" spans="1:17" ht="14.4" customHeight="1" thickBot="1" x14ac:dyDescent="0.35">
      <c r="A344" s="839" t="s">
        <v>1584</v>
      </c>
      <c r="B344" s="840" t="s">
        <v>1339</v>
      </c>
      <c r="C344" s="840" t="s">
        <v>1392</v>
      </c>
      <c r="D344" s="840" t="s">
        <v>1439</v>
      </c>
      <c r="E344" s="840" t="s">
        <v>1440</v>
      </c>
      <c r="F344" s="851"/>
      <c r="G344" s="851"/>
      <c r="H344" s="851"/>
      <c r="I344" s="851"/>
      <c r="J344" s="851">
        <v>1</v>
      </c>
      <c r="K344" s="851">
        <v>611</v>
      </c>
      <c r="L344" s="851">
        <v>1</v>
      </c>
      <c r="M344" s="851">
        <v>611</v>
      </c>
      <c r="N344" s="851"/>
      <c r="O344" s="851"/>
      <c r="P344" s="845"/>
      <c r="Q344" s="852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53" customWidth="1"/>
    <col min="2" max="2" width="7.88671875" style="353" hidden="1" customWidth="1" outlineLevel="1"/>
    <col min="3" max="3" width="7.88671875" style="353" customWidth="1" collapsed="1"/>
    <col min="4" max="4" width="7.88671875" style="353" customWidth="1"/>
    <col min="5" max="5" width="7.88671875" style="353" hidden="1" customWidth="1" outlineLevel="1"/>
    <col min="6" max="6" width="7.88671875" style="361" customWidth="1" collapsed="1"/>
    <col min="7" max="7" width="7.88671875" style="353" hidden="1" customWidth="1" outlineLevel="1"/>
    <col min="8" max="8" width="7.88671875" style="353" customWidth="1" collapsed="1"/>
    <col min="9" max="9" width="7.88671875" style="353" customWidth="1"/>
    <col min="10" max="10" width="7.88671875" style="353" hidden="1" customWidth="1" outlineLevel="1"/>
    <col min="11" max="11" width="7.88671875" style="362" customWidth="1" collapsed="1"/>
    <col min="12" max="13" width="7.88671875" style="353" hidden="1" customWidth="1"/>
    <col min="14" max="15" width="7.88671875" style="353" customWidth="1"/>
    <col min="16" max="16" width="0" style="353" hidden="1" customWidth="1" outlineLevel="1"/>
    <col min="17" max="17" width="9.5546875" style="353" hidden="1" customWidth="1" outlineLevel="1"/>
    <col min="18" max="18" width="9.33203125" style="353" collapsed="1"/>
    <col min="19" max="16384" width="9.33203125" style="353"/>
  </cols>
  <sheetData>
    <row r="1" spans="1:17" ht="18.600000000000001" customHeight="1" thickBot="1" x14ac:dyDescent="0.4">
      <c r="A1" s="657" t="s">
        <v>134</v>
      </c>
      <c r="B1" s="657"/>
      <c r="C1" s="657"/>
      <c r="D1" s="657"/>
      <c r="E1" s="657"/>
      <c r="F1" s="657"/>
      <c r="G1" s="657"/>
      <c r="H1" s="657"/>
      <c r="I1" s="657"/>
      <c r="J1" s="657"/>
      <c r="K1" s="657"/>
      <c r="L1" s="657"/>
      <c r="M1" s="657"/>
      <c r="N1" s="657"/>
      <c r="O1" s="657"/>
      <c r="P1" s="657"/>
      <c r="Q1" s="657"/>
    </row>
    <row r="2" spans="1:17" ht="14.4" customHeight="1" thickBot="1" x14ac:dyDescent="0.35">
      <c r="A2" s="371" t="s">
        <v>328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</row>
    <row r="3" spans="1:17" ht="14.4" customHeight="1" thickBot="1" x14ac:dyDescent="0.35">
      <c r="A3" s="647" t="s">
        <v>69</v>
      </c>
      <c r="B3" s="624" t="s">
        <v>70</v>
      </c>
      <c r="C3" s="625"/>
      <c r="D3" s="625"/>
      <c r="E3" s="626"/>
      <c r="F3" s="627"/>
      <c r="G3" s="624" t="s">
        <v>240</v>
      </c>
      <c r="H3" s="625"/>
      <c r="I3" s="625"/>
      <c r="J3" s="626"/>
      <c r="K3" s="627"/>
      <c r="L3" s="121"/>
      <c r="M3" s="122"/>
      <c r="N3" s="121"/>
      <c r="O3" s="123"/>
    </row>
    <row r="4" spans="1:17" ht="14.4" customHeight="1" thickBot="1" x14ac:dyDescent="0.35">
      <c r="A4" s="648"/>
      <c r="B4" s="124">
        <v>2015</v>
      </c>
      <c r="C4" s="125">
        <v>2018</v>
      </c>
      <c r="D4" s="125">
        <v>2019</v>
      </c>
      <c r="E4" s="418" t="s">
        <v>257</v>
      </c>
      <c r="F4" s="419" t="s">
        <v>2</v>
      </c>
      <c r="G4" s="124">
        <v>2015</v>
      </c>
      <c r="H4" s="125">
        <v>2018</v>
      </c>
      <c r="I4" s="125">
        <v>2019</v>
      </c>
      <c r="J4" s="125" t="s">
        <v>257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266</v>
      </c>
      <c r="Q4" s="128" t="s">
        <v>267</v>
      </c>
    </row>
    <row r="5" spans="1:17" ht="14.4" hidden="1" customHeight="1" outlineLevel="1" x14ac:dyDescent="0.3">
      <c r="A5" s="440" t="s">
        <v>167</v>
      </c>
      <c r="B5" s="119">
        <v>32.073</v>
      </c>
      <c r="C5" s="114">
        <v>39.012999999999998</v>
      </c>
      <c r="D5" s="114">
        <v>37</v>
      </c>
      <c r="E5" s="424">
        <f>IF(OR(D5=0,B5=0),"",D5/B5)</f>
        <v>1.1536183082343403</v>
      </c>
      <c r="F5" s="129">
        <f>IF(OR(D5=0,C5=0),"",D5/C5)</f>
        <v>0.94840181477968888</v>
      </c>
      <c r="G5" s="130">
        <v>48</v>
      </c>
      <c r="H5" s="114">
        <v>52</v>
      </c>
      <c r="I5" s="114">
        <v>52</v>
      </c>
      <c r="J5" s="424">
        <f>IF(OR(I5=0,G5=0),"",I5/G5)</f>
        <v>1.0833333333333333</v>
      </c>
      <c r="K5" s="131">
        <f>IF(OR(I5=0,H5=0),"",I5/H5)</f>
        <v>1</v>
      </c>
      <c r="L5" s="121"/>
      <c r="M5" s="121"/>
      <c r="N5" s="7">
        <f>D5-C5</f>
        <v>-2.0129999999999981</v>
      </c>
      <c r="O5" s="8">
        <f>I5-H5</f>
        <v>0</v>
      </c>
      <c r="P5" s="7">
        <f>D5-B5</f>
        <v>4.9269999999999996</v>
      </c>
      <c r="Q5" s="8">
        <f>I5-G5</f>
        <v>4</v>
      </c>
    </row>
    <row r="6" spans="1:17" ht="14.4" hidden="1" customHeight="1" outlineLevel="1" x14ac:dyDescent="0.3">
      <c r="A6" s="441" t="s">
        <v>168</v>
      </c>
      <c r="B6" s="120">
        <v>5.23</v>
      </c>
      <c r="C6" s="113">
        <v>6.05</v>
      </c>
      <c r="D6" s="113">
        <v>8.2390000000000008</v>
      </c>
      <c r="E6" s="424">
        <f t="shared" ref="E6:E12" si="0">IF(OR(D6=0,B6=0),"",D6/B6)</f>
        <v>1.5753346080305928</v>
      </c>
      <c r="F6" s="129">
        <f t="shared" ref="F6:F12" si="1">IF(OR(D6=0,C6=0),"",D6/C6)</f>
        <v>1.361818181818182</v>
      </c>
      <c r="G6" s="133">
        <v>13</v>
      </c>
      <c r="H6" s="113">
        <v>7</v>
      </c>
      <c r="I6" s="113">
        <v>15</v>
      </c>
      <c r="J6" s="425">
        <f t="shared" ref="J6:J12" si="2">IF(OR(I6=0,G6=0),"",I6/G6)</f>
        <v>1.1538461538461537</v>
      </c>
      <c r="K6" s="134">
        <f t="shared" ref="K6:K12" si="3">IF(OR(I6=0,H6=0),"",I6/H6)</f>
        <v>2.1428571428571428</v>
      </c>
      <c r="L6" s="121"/>
      <c r="M6" s="121"/>
      <c r="N6" s="5">
        <f t="shared" ref="N6:N13" si="4">D6-C6</f>
        <v>2.1890000000000009</v>
      </c>
      <c r="O6" s="6">
        <f t="shared" ref="O6:O13" si="5">I6-H6</f>
        <v>8</v>
      </c>
      <c r="P6" s="5">
        <f t="shared" ref="P6:P13" si="6">D6-B6</f>
        <v>3.0090000000000003</v>
      </c>
      <c r="Q6" s="6">
        <f t="shared" ref="Q6:Q13" si="7">I6-G6</f>
        <v>2</v>
      </c>
    </row>
    <row r="7" spans="1:17" ht="14.4" hidden="1" customHeight="1" outlineLevel="1" x14ac:dyDescent="0.3">
      <c r="A7" s="441" t="s">
        <v>169</v>
      </c>
      <c r="B7" s="120">
        <v>19.471</v>
      </c>
      <c r="C7" s="113">
        <v>28.745999999999999</v>
      </c>
      <c r="D7" s="113">
        <v>27.510999999999999</v>
      </c>
      <c r="E7" s="424">
        <f t="shared" si="0"/>
        <v>1.4129217811103691</v>
      </c>
      <c r="F7" s="129">
        <f t="shared" si="1"/>
        <v>0.9570375008696862</v>
      </c>
      <c r="G7" s="133">
        <v>24</v>
      </c>
      <c r="H7" s="113">
        <v>39</v>
      </c>
      <c r="I7" s="113">
        <v>39</v>
      </c>
      <c r="J7" s="425">
        <f t="shared" si="2"/>
        <v>1.625</v>
      </c>
      <c r="K7" s="134">
        <f t="shared" si="3"/>
        <v>1</v>
      </c>
      <c r="L7" s="121"/>
      <c r="M7" s="121"/>
      <c r="N7" s="5">
        <f t="shared" si="4"/>
        <v>-1.2349999999999994</v>
      </c>
      <c r="O7" s="6">
        <f t="shared" si="5"/>
        <v>0</v>
      </c>
      <c r="P7" s="5">
        <f t="shared" si="6"/>
        <v>8.0399999999999991</v>
      </c>
      <c r="Q7" s="6">
        <f t="shared" si="7"/>
        <v>15</v>
      </c>
    </row>
    <row r="8" spans="1:17" ht="14.4" hidden="1" customHeight="1" outlineLevel="1" x14ac:dyDescent="0.3">
      <c r="A8" s="441" t="s">
        <v>170</v>
      </c>
      <c r="B8" s="120">
        <v>2.4689999999999999</v>
      </c>
      <c r="C8" s="113">
        <v>2.5449999999999999</v>
      </c>
      <c r="D8" s="113">
        <v>2</v>
      </c>
      <c r="E8" s="424">
        <f t="shared" si="0"/>
        <v>0.81004455245038487</v>
      </c>
      <c r="F8" s="129">
        <f t="shared" si="1"/>
        <v>0.78585461689587432</v>
      </c>
      <c r="G8" s="133">
        <v>3</v>
      </c>
      <c r="H8" s="113">
        <v>3</v>
      </c>
      <c r="I8" s="113">
        <v>2</v>
      </c>
      <c r="J8" s="425">
        <f t="shared" si="2"/>
        <v>0.66666666666666663</v>
      </c>
      <c r="K8" s="134">
        <f t="shared" si="3"/>
        <v>0.66666666666666663</v>
      </c>
      <c r="L8" s="121"/>
      <c r="M8" s="121"/>
      <c r="N8" s="5">
        <f t="shared" si="4"/>
        <v>-0.54499999999999993</v>
      </c>
      <c r="O8" s="6">
        <f t="shared" si="5"/>
        <v>-1</v>
      </c>
      <c r="P8" s="5">
        <f t="shared" si="6"/>
        <v>-0.46899999999999986</v>
      </c>
      <c r="Q8" s="6">
        <f t="shared" si="7"/>
        <v>-1</v>
      </c>
    </row>
    <row r="9" spans="1:17" ht="14.4" hidden="1" customHeight="1" outlineLevel="1" x14ac:dyDescent="0.3">
      <c r="A9" s="441" t="s">
        <v>171</v>
      </c>
      <c r="B9" s="120">
        <v>0</v>
      </c>
      <c r="C9" s="113">
        <v>0</v>
      </c>
      <c r="D9" s="113">
        <v>0</v>
      </c>
      <c r="E9" s="424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25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" hidden="1" customHeight="1" outlineLevel="1" x14ac:dyDescent="0.3">
      <c r="A10" s="441" t="s">
        <v>172</v>
      </c>
      <c r="B10" s="120">
        <v>12.263999999999999</v>
      </c>
      <c r="C10" s="113">
        <v>8.3670000000000009</v>
      </c>
      <c r="D10" s="113">
        <v>6.5739999999999998</v>
      </c>
      <c r="E10" s="424">
        <f t="shared" si="0"/>
        <v>0.53604044357469016</v>
      </c>
      <c r="F10" s="129">
        <f t="shared" si="1"/>
        <v>0.78570574877494914</v>
      </c>
      <c r="G10" s="133">
        <v>22</v>
      </c>
      <c r="H10" s="113">
        <v>13</v>
      </c>
      <c r="I10" s="113">
        <v>13</v>
      </c>
      <c r="J10" s="425">
        <f t="shared" si="2"/>
        <v>0.59090909090909094</v>
      </c>
      <c r="K10" s="134">
        <f t="shared" si="3"/>
        <v>1</v>
      </c>
      <c r="L10" s="121"/>
      <c r="M10" s="121"/>
      <c r="N10" s="5">
        <f t="shared" si="4"/>
        <v>-1.793000000000001</v>
      </c>
      <c r="O10" s="6">
        <f t="shared" si="5"/>
        <v>0</v>
      </c>
      <c r="P10" s="5">
        <f t="shared" si="6"/>
        <v>-5.6899999999999995</v>
      </c>
      <c r="Q10" s="6">
        <f t="shared" si="7"/>
        <v>-9</v>
      </c>
    </row>
    <row r="11" spans="1:17" ht="14.4" hidden="1" customHeight="1" outlineLevel="1" x14ac:dyDescent="0.3">
      <c r="A11" s="441" t="s">
        <v>173</v>
      </c>
      <c r="B11" s="120">
        <v>0.29199999999999998</v>
      </c>
      <c r="C11" s="113">
        <v>0.35</v>
      </c>
      <c r="D11" s="113">
        <v>0.25700000000000001</v>
      </c>
      <c r="E11" s="424">
        <f t="shared" si="0"/>
        <v>0.88013698630136994</v>
      </c>
      <c r="F11" s="129">
        <f t="shared" si="1"/>
        <v>0.73428571428571432</v>
      </c>
      <c r="G11" s="133">
        <v>1</v>
      </c>
      <c r="H11" s="113">
        <v>1</v>
      </c>
      <c r="I11" s="113">
        <v>1</v>
      </c>
      <c r="J11" s="425">
        <f t="shared" si="2"/>
        <v>1</v>
      </c>
      <c r="K11" s="134">
        <f t="shared" si="3"/>
        <v>1</v>
      </c>
      <c r="L11" s="121"/>
      <c r="M11" s="121"/>
      <c r="N11" s="5">
        <f t="shared" si="4"/>
        <v>-9.2999999999999972E-2</v>
      </c>
      <c r="O11" s="6">
        <f t="shared" si="5"/>
        <v>0</v>
      </c>
      <c r="P11" s="5">
        <f t="shared" si="6"/>
        <v>-3.4999999999999976E-2</v>
      </c>
      <c r="Q11" s="6">
        <f t="shared" si="7"/>
        <v>0</v>
      </c>
    </row>
    <row r="12" spans="1:17" ht="14.4" hidden="1" customHeight="1" outlineLevel="1" thickBot="1" x14ac:dyDescent="0.35">
      <c r="A12" s="442" t="s">
        <v>208</v>
      </c>
      <c r="B12" s="238">
        <v>0</v>
      </c>
      <c r="C12" s="239">
        <v>0</v>
      </c>
      <c r="D12" s="239">
        <v>0</v>
      </c>
      <c r="E12" s="424" t="str">
        <f t="shared" si="0"/>
        <v/>
      </c>
      <c r="F12" s="129" t="str">
        <f t="shared" si="1"/>
        <v/>
      </c>
      <c r="G12" s="241">
        <v>0</v>
      </c>
      <c r="H12" s="239">
        <v>0</v>
      </c>
      <c r="I12" s="239">
        <v>0</v>
      </c>
      <c r="J12" s="426" t="str">
        <f t="shared" si="2"/>
        <v/>
      </c>
      <c r="K12" s="242" t="str">
        <f t="shared" si="3"/>
        <v/>
      </c>
      <c r="L12" s="121"/>
      <c r="M12" s="121"/>
      <c r="N12" s="243">
        <f t="shared" si="4"/>
        <v>0</v>
      </c>
      <c r="O12" s="244">
        <f t="shared" si="5"/>
        <v>0</v>
      </c>
      <c r="P12" s="243">
        <f t="shared" si="6"/>
        <v>0</v>
      </c>
      <c r="Q12" s="244">
        <f t="shared" si="7"/>
        <v>0</v>
      </c>
    </row>
    <row r="13" spans="1:17" ht="14.4" customHeight="1" collapsed="1" thickBot="1" x14ac:dyDescent="0.35">
      <c r="A13" s="117" t="s">
        <v>3</v>
      </c>
      <c r="B13" s="115">
        <f>SUM(B5:B12)</f>
        <v>71.799000000000007</v>
      </c>
      <c r="C13" s="116">
        <f>SUM(C5:C12)</f>
        <v>85.070999999999998</v>
      </c>
      <c r="D13" s="116">
        <f>SUM(D5:D12)</f>
        <v>81.581000000000003</v>
      </c>
      <c r="E13" s="420">
        <f>IF(OR(D13=0,B13=0),0,D13/B13)</f>
        <v>1.1362414518308053</v>
      </c>
      <c r="F13" s="135">
        <f>IF(OR(D13=0,C13=0),0,D13/C13)</f>
        <v>0.95897544404085999</v>
      </c>
      <c r="G13" s="136">
        <f>SUM(G5:G12)</f>
        <v>111</v>
      </c>
      <c r="H13" s="116">
        <f>SUM(H5:H12)</f>
        <v>115</v>
      </c>
      <c r="I13" s="116">
        <f>SUM(I5:I12)</f>
        <v>122</v>
      </c>
      <c r="J13" s="420">
        <f>IF(OR(I13=0,G13=0),0,I13/G13)</f>
        <v>1.0990990990990992</v>
      </c>
      <c r="K13" s="137">
        <f>IF(OR(I13=0,H13=0),0,I13/H13)</f>
        <v>1.0608695652173914</v>
      </c>
      <c r="L13" s="121"/>
      <c r="M13" s="121"/>
      <c r="N13" s="127">
        <f t="shared" si="4"/>
        <v>-3.4899999999999949</v>
      </c>
      <c r="O13" s="138">
        <f t="shared" si="5"/>
        <v>7</v>
      </c>
      <c r="P13" s="127">
        <f t="shared" si="6"/>
        <v>9.7819999999999965</v>
      </c>
      <c r="Q13" s="138">
        <f t="shared" si="7"/>
        <v>11</v>
      </c>
    </row>
    <row r="14" spans="1:17" ht="14.4" customHeight="1" x14ac:dyDescent="0.3">
      <c r="A14" s="139"/>
      <c r="B14" s="649"/>
      <c r="C14" s="649"/>
      <c r="D14" s="649"/>
      <c r="E14" s="650"/>
      <c r="F14" s="649"/>
      <c r="G14" s="649"/>
      <c r="H14" s="649"/>
      <c r="I14" s="649"/>
      <c r="J14" s="650"/>
      <c r="K14" s="649"/>
      <c r="L14" s="121"/>
      <c r="M14" s="121"/>
      <c r="N14" s="121"/>
      <c r="O14" s="123"/>
      <c r="P14" s="121"/>
      <c r="Q14" s="123"/>
    </row>
    <row r="15" spans="1:17" ht="14.4" customHeight="1" thickBot="1" x14ac:dyDescent="0.3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" customHeight="1" thickBot="1" x14ac:dyDescent="0.35">
      <c r="A16" s="651" t="s">
        <v>258</v>
      </c>
      <c r="B16" s="653" t="s">
        <v>70</v>
      </c>
      <c r="C16" s="654"/>
      <c r="D16" s="654"/>
      <c r="E16" s="655"/>
      <c r="F16" s="656"/>
      <c r="G16" s="653" t="s">
        <v>240</v>
      </c>
      <c r="H16" s="654"/>
      <c r="I16" s="654"/>
      <c r="J16" s="655"/>
      <c r="K16" s="656"/>
      <c r="L16" s="672" t="s">
        <v>178</v>
      </c>
      <c r="M16" s="673"/>
      <c r="N16" s="155"/>
      <c r="O16" s="155"/>
      <c r="P16" s="155"/>
      <c r="Q16" s="155"/>
    </row>
    <row r="17" spans="1:17" ht="14.4" customHeight="1" thickBot="1" x14ac:dyDescent="0.35">
      <c r="A17" s="652"/>
      <c r="B17" s="140">
        <v>2015</v>
      </c>
      <c r="C17" s="141">
        <v>2018</v>
      </c>
      <c r="D17" s="141">
        <v>2019</v>
      </c>
      <c r="E17" s="141" t="s">
        <v>257</v>
      </c>
      <c r="F17" s="142" t="s">
        <v>2</v>
      </c>
      <c r="G17" s="140">
        <v>2015</v>
      </c>
      <c r="H17" s="141">
        <v>2018</v>
      </c>
      <c r="I17" s="141">
        <v>2019</v>
      </c>
      <c r="J17" s="141" t="s">
        <v>257</v>
      </c>
      <c r="K17" s="142" t="s">
        <v>2</v>
      </c>
      <c r="L17" s="643" t="s">
        <v>179</v>
      </c>
      <c r="M17" s="644"/>
      <c r="N17" s="143" t="s">
        <v>71</v>
      </c>
      <c r="O17" s="144" t="s">
        <v>72</v>
      </c>
      <c r="P17" s="143" t="s">
        <v>266</v>
      </c>
      <c r="Q17" s="144" t="s">
        <v>267</v>
      </c>
    </row>
    <row r="18" spans="1:17" ht="14.4" hidden="1" customHeight="1" outlineLevel="1" x14ac:dyDescent="0.3">
      <c r="A18" s="440" t="s">
        <v>167</v>
      </c>
      <c r="B18" s="119">
        <v>32.073</v>
      </c>
      <c r="C18" s="114">
        <v>39.012999999999998</v>
      </c>
      <c r="D18" s="114">
        <v>37</v>
      </c>
      <c r="E18" s="424">
        <f>IF(OR(D18=0,B18=0),"",D18/B18)</f>
        <v>1.1536183082343403</v>
      </c>
      <c r="F18" s="129">
        <f>IF(OR(D18=0,C18=0),"",D18/C18)</f>
        <v>0.94840181477968888</v>
      </c>
      <c r="G18" s="119">
        <v>48</v>
      </c>
      <c r="H18" s="114">
        <v>52</v>
      </c>
      <c r="I18" s="114">
        <v>52</v>
      </c>
      <c r="J18" s="424">
        <f>IF(OR(I18=0,G18=0),"",I18/G18)</f>
        <v>1.0833333333333333</v>
      </c>
      <c r="K18" s="131">
        <f>IF(OR(I18=0,H18=0),"",I18/H18)</f>
        <v>1</v>
      </c>
      <c r="L18" s="645">
        <v>0.91871999999999998</v>
      </c>
      <c r="M18" s="646"/>
      <c r="N18" s="145">
        <f t="shared" ref="N18:N26" si="8">D18-C18</f>
        <v>-2.0129999999999981</v>
      </c>
      <c r="O18" s="146">
        <f t="shared" ref="O18:O26" si="9">I18-H18</f>
        <v>0</v>
      </c>
      <c r="P18" s="145">
        <f t="shared" ref="P18:P26" si="10">D18-B18</f>
        <v>4.9269999999999996</v>
      </c>
      <c r="Q18" s="146">
        <f t="shared" ref="Q18:Q26" si="11">I18-G18</f>
        <v>4</v>
      </c>
    </row>
    <row r="19" spans="1:17" ht="14.4" hidden="1" customHeight="1" outlineLevel="1" x14ac:dyDescent="0.3">
      <c r="A19" s="441" t="s">
        <v>168</v>
      </c>
      <c r="B19" s="120">
        <v>5.23</v>
      </c>
      <c r="C19" s="113">
        <v>6.05</v>
      </c>
      <c r="D19" s="113">
        <v>8.2390000000000008</v>
      </c>
      <c r="E19" s="425">
        <f t="shared" ref="E19:E25" si="12">IF(OR(D19=0,B19=0),"",D19/B19)</f>
        <v>1.5753346080305928</v>
      </c>
      <c r="F19" s="132">
        <f t="shared" ref="F19:F25" si="13">IF(OR(D19=0,C19=0),"",D19/C19)</f>
        <v>1.361818181818182</v>
      </c>
      <c r="G19" s="120">
        <v>13</v>
      </c>
      <c r="H19" s="113">
        <v>7</v>
      </c>
      <c r="I19" s="113">
        <v>15</v>
      </c>
      <c r="J19" s="425">
        <f t="shared" ref="J19:J25" si="14">IF(OR(I19=0,G19=0),"",I19/G19)</f>
        <v>1.1538461538461537</v>
      </c>
      <c r="K19" s="134">
        <f t="shared" ref="K19:K25" si="15">IF(OR(I19=0,H19=0),"",I19/H19)</f>
        <v>2.1428571428571428</v>
      </c>
      <c r="L19" s="645">
        <v>0.99456</v>
      </c>
      <c r="M19" s="646"/>
      <c r="N19" s="147">
        <f t="shared" si="8"/>
        <v>2.1890000000000009</v>
      </c>
      <c r="O19" s="148">
        <f t="shared" si="9"/>
        <v>8</v>
      </c>
      <c r="P19" s="147">
        <f t="shared" si="10"/>
        <v>3.0090000000000003</v>
      </c>
      <c r="Q19" s="148">
        <f t="shared" si="11"/>
        <v>2</v>
      </c>
    </row>
    <row r="20" spans="1:17" ht="14.4" hidden="1" customHeight="1" outlineLevel="1" x14ac:dyDescent="0.3">
      <c r="A20" s="441" t="s">
        <v>169</v>
      </c>
      <c r="B20" s="120">
        <v>19.471</v>
      </c>
      <c r="C20" s="113">
        <v>28.745999999999999</v>
      </c>
      <c r="D20" s="113">
        <v>27.510999999999999</v>
      </c>
      <c r="E20" s="425">
        <f t="shared" si="12"/>
        <v>1.4129217811103691</v>
      </c>
      <c r="F20" s="132">
        <f t="shared" si="13"/>
        <v>0.9570375008696862</v>
      </c>
      <c r="G20" s="120">
        <v>24</v>
      </c>
      <c r="H20" s="113">
        <v>39</v>
      </c>
      <c r="I20" s="113">
        <v>39</v>
      </c>
      <c r="J20" s="425">
        <f t="shared" si="14"/>
        <v>1.625</v>
      </c>
      <c r="K20" s="134">
        <f t="shared" si="15"/>
        <v>1</v>
      </c>
      <c r="L20" s="645">
        <v>0.96671999999999991</v>
      </c>
      <c r="M20" s="646"/>
      <c r="N20" s="147">
        <f t="shared" si="8"/>
        <v>-1.2349999999999994</v>
      </c>
      <c r="O20" s="148">
        <f t="shared" si="9"/>
        <v>0</v>
      </c>
      <c r="P20" s="147">
        <f t="shared" si="10"/>
        <v>8.0399999999999991</v>
      </c>
      <c r="Q20" s="148">
        <f t="shared" si="11"/>
        <v>15</v>
      </c>
    </row>
    <row r="21" spans="1:17" ht="14.4" hidden="1" customHeight="1" outlineLevel="1" x14ac:dyDescent="0.3">
      <c r="A21" s="441" t="s">
        <v>170</v>
      </c>
      <c r="B21" s="120">
        <v>2.4689999999999999</v>
      </c>
      <c r="C21" s="113">
        <v>2.5449999999999999</v>
      </c>
      <c r="D21" s="113">
        <v>2</v>
      </c>
      <c r="E21" s="425">
        <f t="shared" si="12"/>
        <v>0.81004455245038487</v>
      </c>
      <c r="F21" s="132">
        <f t="shared" si="13"/>
        <v>0.78585461689587432</v>
      </c>
      <c r="G21" s="120">
        <v>3</v>
      </c>
      <c r="H21" s="113">
        <v>3</v>
      </c>
      <c r="I21" s="113">
        <v>2</v>
      </c>
      <c r="J21" s="425">
        <f t="shared" si="14"/>
        <v>0.66666666666666663</v>
      </c>
      <c r="K21" s="134">
        <f t="shared" si="15"/>
        <v>0.66666666666666663</v>
      </c>
      <c r="L21" s="645">
        <v>1.11744</v>
      </c>
      <c r="M21" s="646"/>
      <c r="N21" s="147">
        <f t="shared" si="8"/>
        <v>-0.54499999999999993</v>
      </c>
      <c r="O21" s="148">
        <f t="shared" si="9"/>
        <v>-1</v>
      </c>
      <c r="P21" s="147">
        <f t="shared" si="10"/>
        <v>-0.46899999999999986</v>
      </c>
      <c r="Q21" s="148">
        <f t="shared" si="11"/>
        <v>-1</v>
      </c>
    </row>
    <row r="22" spans="1:17" ht="14.4" hidden="1" customHeight="1" outlineLevel="1" x14ac:dyDescent="0.3">
      <c r="A22" s="441" t="s">
        <v>171</v>
      </c>
      <c r="B22" s="120">
        <v>0</v>
      </c>
      <c r="C22" s="113">
        <v>0</v>
      </c>
      <c r="D22" s="113">
        <v>0</v>
      </c>
      <c r="E22" s="425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5" t="str">
        <f t="shared" si="14"/>
        <v/>
      </c>
      <c r="K22" s="134" t="str">
        <f t="shared" si="15"/>
        <v/>
      </c>
      <c r="L22" s="645">
        <v>0.96</v>
      </c>
      <c r="M22" s="646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" hidden="1" customHeight="1" outlineLevel="1" x14ac:dyDescent="0.3">
      <c r="A23" s="441" t="s">
        <v>172</v>
      </c>
      <c r="B23" s="120">
        <v>12.263999999999999</v>
      </c>
      <c r="C23" s="113">
        <v>8.3670000000000009</v>
      </c>
      <c r="D23" s="113">
        <v>6.5739999999999998</v>
      </c>
      <c r="E23" s="425">
        <f t="shared" si="12"/>
        <v>0.53604044357469016</v>
      </c>
      <c r="F23" s="132">
        <f t="shared" si="13"/>
        <v>0.78570574877494914</v>
      </c>
      <c r="G23" s="120">
        <v>22</v>
      </c>
      <c r="H23" s="113">
        <v>13</v>
      </c>
      <c r="I23" s="113">
        <v>13</v>
      </c>
      <c r="J23" s="425">
        <f t="shared" si="14"/>
        <v>0.59090909090909094</v>
      </c>
      <c r="K23" s="134">
        <f t="shared" si="15"/>
        <v>1</v>
      </c>
      <c r="L23" s="645">
        <v>0.98495999999999995</v>
      </c>
      <c r="M23" s="646"/>
      <c r="N23" s="147">
        <f t="shared" si="8"/>
        <v>-1.793000000000001</v>
      </c>
      <c r="O23" s="148">
        <f t="shared" si="9"/>
        <v>0</v>
      </c>
      <c r="P23" s="147">
        <f t="shared" si="10"/>
        <v>-5.6899999999999995</v>
      </c>
      <c r="Q23" s="148">
        <f t="shared" si="11"/>
        <v>-9</v>
      </c>
    </row>
    <row r="24" spans="1:17" ht="14.4" hidden="1" customHeight="1" outlineLevel="1" x14ac:dyDescent="0.3">
      <c r="A24" s="441" t="s">
        <v>173</v>
      </c>
      <c r="B24" s="120">
        <v>0.29199999999999998</v>
      </c>
      <c r="C24" s="113">
        <v>0.35</v>
      </c>
      <c r="D24" s="113">
        <v>0.25700000000000001</v>
      </c>
      <c r="E24" s="425">
        <f t="shared" si="12"/>
        <v>0.88013698630136994</v>
      </c>
      <c r="F24" s="132">
        <f t="shared" si="13"/>
        <v>0.73428571428571432</v>
      </c>
      <c r="G24" s="120">
        <v>1</v>
      </c>
      <c r="H24" s="113">
        <v>1</v>
      </c>
      <c r="I24" s="113">
        <v>1</v>
      </c>
      <c r="J24" s="425">
        <f t="shared" si="14"/>
        <v>1</v>
      </c>
      <c r="K24" s="134">
        <f t="shared" si="15"/>
        <v>1</v>
      </c>
      <c r="L24" s="645">
        <v>1.0147199999999998</v>
      </c>
      <c r="M24" s="646"/>
      <c r="N24" s="147">
        <f t="shared" si="8"/>
        <v>-9.2999999999999972E-2</v>
      </c>
      <c r="O24" s="148">
        <f t="shared" si="9"/>
        <v>0</v>
      </c>
      <c r="P24" s="147">
        <f t="shared" si="10"/>
        <v>-3.4999999999999976E-2</v>
      </c>
      <c r="Q24" s="148">
        <f t="shared" si="11"/>
        <v>0</v>
      </c>
    </row>
    <row r="25" spans="1:17" ht="14.4" hidden="1" customHeight="1" outlineLevel="1" thickBot="1" x14ac:dyDescent="0.35">
      <c r="A25" s="442" t="s">
        <v>208</v>
      </c>
      <c r="B25" s="238">
        <v>0</v>
      </c>
      <c r="C25" s="239">
        <v>0</v>
      </c>
      <c r="D25" s="239">
        <v>0</v>
      </c>
      <c r="E25" s="426" t="str">
        <f t="shared" si="12"/>
        <v/>
      </c>
      <c r="F25" s="240" t="str">
        <f t="shared" si="13"/>
        <v/>
      </c>
      <c r="G25" s="238">
        <v>0</v>
      </c>
      <c r="H25" s="239">
        <v>0</v>
      </c>
      <c r="I25" s="239">
        <v>0</v>
      </c>
      <c r="J25" s="426" t="str">
        <f t="shared" si="14"/>
        <v/>
      </c>
      <c r="K25" s="242" t="str">
        <f t="shared" si="15"/>
        <v/>
      </c>
      <c r="L25" s="356"/>
      <c r="M25" s="357"/>
      <c r="N25" s="245">
        <f t="shared" si="8"/>
        <v>0</v>
      </c>
      <c r="O25" s="246">
        <f t="shared" si="9"/>
        <v>0</v>
      </c>
      <c r="P25" s="245">
        <f t="shared" si="10"/>
        <v>0</v>
      </c>
      <c r="Q25" s="246">
        <f t="shared" si="11"/>
        <v>0</v>
      </c>
    </row>
    <row r="26" spans="1:17" ht="14.4" customHeight="1" collapsed="1" thickBot="1" x14ac:dyDescent="0.35">
      <c r="A26" s="445" t="s">
        <v>3</v>
      </c>
      <c r="B26" s="149">
        <f>SUM(B18:B25)</f>
        <v>71.799000000000007</v>
      </c>
      <c r="C26" s="150">
        <f>SUM(C18:C25)</f>
        <v>85.070999999999998</v>
      </c>
      <c r="D26" s="150">
        <f>SUM(D18:D25)</f>
        <v>81.581000000000003</v>
      </c>
      <c r="E26" s="421">
        <f>IF(OR(D26=0,B26=0),0,D26/B26)</f>
        <v>1.1362414518308053</v>
      </c>
      <c r="F26" s="151">
        <f>IF(OR(D26=0,C26=0),0,D26/C26)</f>
        <v>0.95897544404085999</v>
      </c>
      <c r="G26" s="149">
        <f>SUM(G18:G25)</f>
        <v>111</v>
      </c>
      <c r="H26" s="150">
        <f>SUM(H18:H25)</f>
        <v>115</v>
      </c>
      <c r="I26" s="150">
        <f>SUM(I18:I25)</f>
        <v>122</v>
      </c>
      <c r="J26" s="421">
        <f>IF(OR(I26=0,G26=0),0,I26/G26)</f>
        <v>1.0990990990990992</v>
      </c>
      <c r="K26" s="152">
        <f>IF(OR(I26=0,H26=0),0,I26/H26)</f>
        <v>1.0608695652173914</v>
      </c>
      <c r="L26" s="121"/>
      <c r="M26" s="121"/>
      <c r="N26" s="143">
        <f t="shared" si="8"/>
        <v>-3.4899999999999949</v>
      </c>
      <c r="O26" s="153">
        <f t="shared" si="9"/>
        <v>7</v>
      </c>
      <c r="P26" s="143">
        <f t="shared" si="10"/>
        <v>9.7819999999999965</v>
      </c>
      <c r="Q26" s="153">
        <f t="shared" si="11"/>
        <v>11</v>
      </c>
    </row>
    <row r="27" spans="1:17" ht="14.4" customHeight="1" x14ac:dyDescent="0.3">
      <c r="A27" s="154"/>
      <c r="B27" s="649" t="s">
        <v>206</v>
      </c>
      <c r="C27" s="658"/>
      <c r="D27" s="658"/>
      <c r="E27" s="659"/>
      <c r="F27" s="658"/>
      <c r="G27" s="649" t="s">
        <v>207</v>
      </c>
      <c r="H27" s="658"/>
      <c r="I27" s="658"/>
      <c r="J27" s="659"/>
      <c r="K27" s="658"/>
      <c r="L27" s="155"/>
      <c r="M27" s="155"/>
      <c r="N27" s="155"/>
      <c r="O27" s="156"/>
      <c r="P27" s="155"/>
      <c r="Q27" s="156"/>
    </row>
    <row r="28" spans="1:17" ht="14.4" customHeight="1" thickBot="1" x14ac:dyDescent="0.3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" customHeight="1" thickBot="1" x14ac:dyDescent="0.35">
      <c r="A29" s="666" t="s">
        <v>259</v>
      </c>
      <c r="B29" s="668" t="s">
        <v>70</v>
      </c>
      <c r="C29" s="669"/>
      <c r="D29" s="669"/>
      <c r="E29" s="670"/>
      <c r="F29" s="671"/>
      <c r="G29" s="669" t="s">
        <v>240</v>
      </c>
      <c r="H29" s="669"/>
      <c r="I29" s="669"/>
      <c r="J29" s="670"/>
      <c r="K29" s="671"/>
      <c r="L29" s="155"/>
      <c r="M29" s="155"/>
      <c r="N29" s="155"/>
      <c r="O29" s="156"/>
      <c r="P29" s="155"/>
      <c r="Q29" s="156"/>
    </row>
    <row r="30" spans="1:17" ht="14.4" customHeight="1" thickBot="1" x14ac:dyDescent="0.35">
      <c r="A30" s="667"/>
      <c r="B30" s="157">
        <v>2015</v>
      </c>
      <c r="C30" s="158">
        <v>2018</v>
      </c>
      <c r="D30" s="158">
        <v>2019</v>
      </c>
      <c r="E30" s="158" t="s">
        <v>257</v>
      </c>
      <c r="F30" s="159" t="s">
        <v>2</v>
      </c>
      <c r="G30" s="158">
        <v>2015</v>
      </c>
      <c r="H30" s="158">
        <v>2018</v>
      </c>
      <c r="I30" s="158">
        <v>2019</v>
      </c>
      <c r="J30" s="158" t="s">
        <v>257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266</v>
      </c>
      <c r="Q30" s="161" t="s">
        <v>267</v>
      </c>
    </row>
    <row r="31" spans="1:17" ht="14.4" hidden="1" customHeight="1" outlineLevel="1" x14ac:dyDescent="0.3">
      <c r="A31" s="440" t="s">
        <v>167</v>
      </c>
      <c r="B31" s="119">
        <v>0</v>
      </c>
      <c r="C31" s="114">
        <v>0</v>
      </c>
      <c r="D31" s="114">
        <v>0</v>
      </c>
      <c r="E31" s="424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24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" hidden="1" customHeight="1" outlineLevel="1" x14ac:dyDescent="0.3">
      <c r="A32" s="441" t="s">
        <v>168</v>
      </c>
      <c r="B32" s="120">
        <v>0</v>
      </c>
      <c r="C32" s="113">
        <v>0</v>
      </c>
      <c r="D32" s="113">
        <v>0</v>
      </c>
      <c r="E32" s="425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25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" hidden="1" customHeight="1" outlineLevel="1" x14ac:dyDescent="0.3">
      <c r="A33" s="441" t="s">
        <v>169</v>
      </c>
      <c r="B33" s="120">
        <v>0</v>
      </c>
      <c r="C33" s="113">
        <v>0</v>
      </c>
      <c r="D33" s="113">
        <v>0</v>
      </c>
      <c r="E33" s="425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25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" hidden="1" customHeight="1" outlineLevel="1" x14ac:dyDescent="0.3">
      <c r="A34" s="441" t="s">
        <v>170</v>
      </c>
      <c r="B34" s="120">
        <v>0</v>
      </c>
      <c r="C34" s="113">
        <v>0</v>
      </c>
      <c r="D34" s="113">
        <v>0</v>
      </c>
      <c r="E34" s="425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5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" hidden="1" customHeight="1" outlineLevel="1" x14ac:dyDescent="0.3">
      <c r="A35" s="441" t="s">
        <v>171</v>
      </c>
      <c r="B35" s="120">
        <v>0</v>
      </c>
      <c r="C35" s="113">
        <v>0</v>
      </c>
      <c r="D35" s="113">
        <v>0</v>
      </c>
      <c r="E35" s="425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5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" hidden="1" customHeight="1" outlineLevel="1" x14ac:dyDescent="0.3">
      <c r="A36" s="441" t="s">
        <v>172</v>
      </c>
      <c r="B36" s="120">
        <v>0</v>
      </c>
      <c r="C36" s="113">
        <v>0</v>
      </c>
      <c r="D36" s="113">
        <v>0</v>
      </c>
      <c r="E36" s="425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25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" hidden="1" customHeight="1" outlineLevel="1" x14ac:dyDescent="0.3">
      <c r="A37" s="441" t="s">
        <v>173</v>
      </c>
      <c r="B37" s="120">
        <v>0</v>
      </c>
      <c r="C37" s="113">
        <v>0</v>
      </c>
      <c r="D37" s="113">
        <v>0</v>
      </c>
      <c r="E37" s="425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5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" hidden="1" customHeight="1" outlineLevel="1" thickBot="1" x14ac:dyDescent="0.35">
      <c r="A38" s="442" t="s">
        <v>208</v>
      </c>
      <c r="B38" s="238">
        <v>0</v>
      </c>
      <c r="C38" s="239">
        <v>0</v>
      </c>
      <c r="D38" s="239">
        <v>0</v>
      </c>
      <c r="E38" s="426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6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" customHeight="1" collapsed="1" thickBot="1" x14ac:dyDescent="0.35">
      <c r="A39" s="444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22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22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" customHeight="1" x14ac:dyDescent="0.25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" customHeight="1" thickBot="1" x14ac:dyDescent="0.3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" customHeight="1" thickBot="1" x14ac:dyDescent="0.35">
      <c r="A42" s="660" t="s">
        <v>260</v>
      </c>
      <c r="B42" s="662" t="s">
        <v>70</v>
      </c>
      <c r="C42" s="663"/>
      <c r="D42" s="663"/>
      <c r="E42" s="664"/>
      <c r="F42" s="665"/>
      <c r="G42" s="663" t="s">
        <v>240</v>
      </c>
      <c r="H42" s="663"/>
      <c r="I42" s="663"/>
      <c r="J42" s="664"/>
      <c r="K42" s="665"/>
      <c r="L42" s="155"/>
      <c r="M42" s="155"/>
      <c r="N42" s="155"/>
      <c r="O42" s="156"/>
      <c r="P42" s="155"/>
      <c r="Q42" s="156"/>
    </row>
    <row r="43" spans="1:17" ht="14.4" customHeight="1" thickBot="1" x14ac:dyDescent="0.35">
      <c r="A43" s="661"/>
      <c r="B43" s="407">
        <v>2015</v>
      </c>
      <c r="C43" s="408">
        <v>2018</v>
      </c>
      <c r="D43" s="408">
        <v>2019</v>
      </c>
      <c r="E43" s="408" t="s">
        <v>257</v>
      </c>
      <c r="F43" s="409" t="s">
        <v>2</v>
      </c>
      <c r="G43" s="408">
        <v>2015</v>
      </c>
      <c r="H43" s="408">
        <v>2018</v>
      </c>
      <c r="I43" s="408">
        <v>2019</v>
      </c>
      <c r="J43" s="408" t="s">
        <v>257</v>
      </c>
      <c r="K43" s="409" t="s">
        <v>2</v>
      </c>
      <c r="L43" s="155"/>
      <c r="M43" s="155"/>
      <c r="N43" s="415" t="s">
        <v>71</v>
      </c>
      <c r="O43" s="417" t="s">
        <v>72</v>
      </c>
      <c r="P43" s="415" t="s">
        <v>266</v>
      </c>
      <c r="Q43" s="417" t="s">
        <v>267</v>
      </c>
    </row>
    <row r="44" spans="1:17" ht="14.4" hidden="1" customHeight="1" outlineLevel="1" x14ac:dyDescent="0.3">
      <c r="A44" s="440" t="s">
        <v>167</v>
      </c>
      <c r="B44" s="119">
        <v>0</v>
      </c>
      <c r="C44" s="114">
        <v>0</v>
      </c>
      <c r="D44" s="114">
        <v>0</v>
      </c>
      <c r="E44" s="424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24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" hidden="1" customHeight="1" outlineLevel="1" x14ac:dyDescent="0.3">
      <c r="A45" s="441" t="s">
        <v>168</v>
      </c>
      <c r="B45" s="120">
        <v>0</v>
      </c>
      <c r="C45" s="113">
        <v>0</v>
      </c>
      <c r="D45" s="113">
        <v>0</v>
      </c>
      <c r="E45" s="425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25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" hidden="1" customHeight="1" outlineLevel="1" x14ac:dyDescent="0.3">
      <c r="A46" s="441" t="s">
        <v>169</v>
      </c>
      <c r="B46" s="120">
        <v>0</v>
      </c>
      <c r="C46" s="113">
        <v>0</v>
      </c>
      <c r="D46" s="113">
        <v>0</v>
      </c>
      <c r="E46" s="425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25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" hidden="1" customHeight="1" outlineLevel="1" x14ac:dyDescent="0.3">
      <c r="A47" s="441" t="s">
        <v>170</v>
      </c>
      <c r="B47" s="120">
        <v>0</v>
      </c>
      <c r="C47" s="113">
        <v>0</v>
      </c>
      <c r="D47" s="113">
        <v>0</v>
      </c>
      <c r="E47" s="425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25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" hidden="1" customHeight="1" outlineLevel="1" x14ac:dyDescent="0.3">
      <c r="A48" s="441" t="s">
        <v>171</v>
      </c>
      <c r="B48" s="120">
        <v>0</v>
      </c>
      <c r="C48" s="113">
        <v>0</v>
      </c>
      <c r="D48" s="113">
        <v>0</v>
      </c>
      <c r="E48" s="425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25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" hidden="1" customHeight="1" outlineLevel="1" x14ac:dyDescent="0.3">
      <c r="A49" s="441" t="s">
        <v>172</v>
      </c>
      <c r="B49" s="120">
        <v>0</v>
      </c>
      <c r="C49" s="113">
        <v>0</v>
      </c>
      <c r="D49" s="113">
        <v>0</v>
      </c>
      <c r="E49" s="425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25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" hidden="1" customHeight="1" outlineLevel="1" x14ac:dyDescent="0.3">
      <c r="A50" s="441" t="s">
        <v>173</v>
      </c>
      <c r="B50" s="120">
        <v>0</v>
      </c>
      <c r="C50" s="113">
        <v>0</v>
      </c>
      <c r="D50" s="113">
        <v>0</v>
      </c>
      <c r="E50" s="425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25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" hidden="1" customHeight="1" outlineLevel="1" thickBot="1" x14ac:dyDescent="0.35">
      <c r="A51" s="442" t="s">
        <v>208</v>
      </c>
      <c r="B51" s="238">
        <v>0</v>
      </c>
      <c r="C51" s="239">
        <v>0</v>
      </c>
      <c r="D51" s="239">
        <v>0</v>
      </c>
      <c r="E51" s="426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26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" customHeight="1" collapsed="1" thickBot="1" x14ac:dyDescent="0.35">
      <c r="A52" s="443" t="s">
        <v>3</v>
      </c>
      <c r="B52" s="410">
        <f>SUM(B44:B51)</f>
        <v>0</v>
      </c>
      <c r="C52" s="411">
        <f>SUM(C44:C51)</f>
        <v>0</v>
      </c>
      <c r="D52" s="411">
        <f>SUM(D44:D51)</f>
        <v>0</v>
      </c>
      <c r="E52" s="423">
        <f>IF(OR(D52=0,B52=0),0,D52/B52)</f>
        <v>0</v>
      </c>
      <c r="F52" s="412">
        <f>IF(OR(D52=0,C52=0),0,D52/C52)</f>
        <v>0</v>
      </c>
      <c r="G52" s="413">
        <f>SUM(G44:G51)</f>
        <v>0</v>
      </c>
      <c r="H52" s="411">
        <f>SUM(H44:H51)</f>
        <v>0</v>
      </c>
      <c r="I52" s="411">
        <f>SUM(I44:I51)</f>
        <v>0</v>
      </c>
      <c r="J52" s="423">
        <f>IF(OR(I52=0,G52=0),0,I52/G52)</f>
        <v>0</v>
      </c>
      <c r="K52" s="414">
        <f>IF(OR(I52=0,H52=0),0,I52/H52)</f>
        <v>0</v>
      </c>
      <c r="L52" s="155"/>
      <c r="M52" s="155"/>
      <c r="N52" s="415">
        <f t="shared" si="24"/>
        <v>0</v>
      </c>
      <c r="O52" s="416">
        <f t="shared" si="25"/>
        <v>0</v>
      </c>
      <c r="P52" s="415">
        <f t="shared" si="26"/>
        <v>0</v>
      </c>
      <c r="Q52" s="416">
        <f t="shared" si="27"/>
        <v>0</v>
      </c>
    </row>
    <row r="53" spans="1:17" ht="14.4" customHeight="1" x14ac:dyDescent="0.25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" customHeight="1" x14ac:dyDescent="0.3">
      <c r="A54" s="255" t="s">
        <v>256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" customHeight="1" x14ac:dyDescent="0.25">
      <c r="A55" s="385" t="s">
        <v>302</v>
      </c>
    </row>
    <row r="56" spans="1:17" ht="14.4" customHeight="1" x14ac:dyDescent="0.25">
      <c r="A56" s="386" t="s">
        <v>303</v>
      </c>
    </row>
    <row r="57" spans="1:17" ht="14.4" customHeight="1" x14ac:dyDescent="0.25">
      <c r="A57" s="385" t="s">
        <v>304</v>
      </c>
    </row>
    <row r="58" spans="1:17" ht="14.4" customHeight="1" x14ac:dyDescent="0.25">
      <c r="A58" s="386" t="s">
        <v>305</v>
      </c>
    </row>
    <row r="59" spans="1:17" ht="14.4" customHeight="1" x14ac:dyDescent="0.25">
      <c r="A59" s="386" t="s">
        <v>263</v>
      </c>
    </row>
  </sheetData>
  <mergeCells count="26"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J43 E4 J4 J17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2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43" t="s">
        <v>114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1"/>
      <c r="M1" s="621"/>
    </row>
    <row r="2" spans="1:13" ht="14.4" customHeight="1" x14ac:dyDescent="0.3">
      <c r="A2" s="371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5"/>
      <c r="B31" s="674" t="s">
        <v>82</v>
      </c>
      <c r="C31" s="675"/>
      <c r="D31" s="675"/>
      <c r="E31" s="676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4"/>
      <c r="H32" s="364" t="s">
        <v>115</v>
      </c>
      <c r="I32" s="80"/>
      <c r="J32" s="80"/>
      <c r="K32" s="80"/>
      <c r="L32" s="80"/>
      <c r="M32" s="80"/>
    </row>
    <row r="33" spans="1:13" ht="14.4" customHeight="1" x14ac:dyDescent="0.3">
      <c r="A33" s="172" t="s">
        <v>102</v>
      </c>
      <c r="B33" s="199">
        <v>155</v>
      </c>
      <c r="C33" s="199">
        <v>156</v>
      </c>
      <c r="D33" s="84">
        <f>IF(C33="","",C33-B33)</f>
        <v>1</v>
      </c>
      <c r="E33" s="85">
        <f>IF(C33="","",C33/B33)</f>
        <v>1.0064516129032257</v>
      </c>
      <c r="F33" s="86">
        <v>32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" customHeight="1" x14ac:dyDescent="0.3">
      <c r="A34" s="173" t="s">
        <v>103</v>
      </c>
      <c r="B34" s="200">
        <v>397</v>
      </c>
      <c r="C34" s="200">
        <v>395</v>
      </c>
      <c r="D34" s="87">
        <f t="shared" ref="D34:D45" si="0">IF(C34="","",C34-B34)</f>
        <v>-2</v>
      </c>
      <c r="E34" s="88">
        <f t="shared" ref="E34:E45" si="1">IF(C34="","",C34/B34)</f>
        <v>0.99496221662468509</v>
      </c>
      <c r="F34" s="89">
        <v>73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" customHeight="1" x14ac:dyDescent="0.3">
      <c r="A35" s="173" t="s">
        <v>104</v>
      </c>
      <c r="B35" s="200">
        <v>671</v>
      </c>
      <c r="C35" s="200">
        <v>656</v>
      </c>
      <c r="D35" s="87">
        <f t="shared" si="0"/>
        <v>-15</v>
      </c>
      <c r="E35" s="88">
        <f t="shared" si="1"/>
        <v>0.97764530551415796</v>
      </c>
      <c r="F35" s="89">
        <v>116</v>
      </c>
      <c r="G35" s="366"/>
      <c r="H35" s="366"/>
      <c r="I35" s="80"/>
      <c r="J35" s="80"/>
      <c r="K35" s="80"/>
      <c r="L35" s="80"/>
      <c r="M35" s="80"/>
    </row>
    <row r="36" spans="1:13" ht="14.4" customHeight="1" x14ac:dyDescent="0.3">
      <c r="A36" s="173" t="s">
        <v>105</v>
      </c>
      <c r="B36" s="200">
        <v>846</v>
      </c>
      <c r="C36" s="200">
        <v>827</v>
      </c>
      <c r="D36" s="87">
        <f t="shared" si="0"/>
        <v>-19</v>
      </c>
      <c r="E36" s="88">
        <f t="shared" si="1"/>
        <v>0.97754137115839246</v>
      </c>
      <c r="F36" s="89">
        <v>148</v>
      </c>
      <c r="G36" s="366"/>
      <c r="H36" s="366"/>
      <c r="I36" s="80"/>
      <c r="J36" s="80"/>
      <c r="K36" s="80"/>
      <c r="L36" s="80"/>
      <c r="M36" s="80"/>
    </row>
    <row r="37" spans="1:13" ht="14.4" customHeight="1" x14ac:dyDescent="0.3">
      <c r="A37" s="173" t="s">
        <v>106</v>
      </c>
      <c r="B37" s="200"/>
      <c r="C37" s="200"/>
      <c r="D37" s="87" t="str">
        <f t="shared" si="0"/>
        <v/>
      </c>
      <c r="E37" s="88" t="str">
        <f t="shared" si="1"/>
        <v/>
      </c>
      <c r="F37" s="89"/>
      <c r="G37" s="366"/>
      <c r="H37" s="366"/>
      <c r="I37" s="80"/>
      <c r="J37" s="80"/>
      <c r="K37" s="80"/>
      <c r="L37" s="80"/>
      <c r="M37" s="80"/>
    </row>
    <row r="38" spans="1:13" ht="14.4" customHeight="1" x14ac:dyDescent="0.3">
      <c r="A38" s="173" t="s">
        <v>107</v>
      </c>
      <c r="B38" s="200"/>
      <c r="C38" s="200"/>
      <c r="D38" s="87" t="str">
        <f t="shared" si="0"/>
        <v/>
      </c>
      <c r="E38" s="88" t="str">
        <f t="shared" si="1"/>
        <v/>
      </c>
      <c r="F38" s="89"/>
      <c r="G38" s="366"/>
      <c r="H38" s="366"/>
      <c r="I38" s="80"/>
      <c r="J38" s="80"/>
      <c r="K38" s="80"/>
      <c r="L38" s="80"/>
      <c r="M38" s="80"/>
    </row>
    <row r="39" spans="1:13" ht="14.4" customHeight="1" x14ac:dyDescent="0.3">
      <c r="A39" s="173" t="s">
        <v>108</v>
      </c>
      <c r="B39" s="200"/>
      <c r="C39" s="200"/>
      <c r="D39" s="87" t="str">
        <f t="shared" si="0"/>
        <v/>
      </c>
      <c r="E39" s="88" t="str">
        <f t="shared" si="1"/>
        <v/>
      </c>
      <c r="F39" s="89"/>
      <c r="G39" s="366"/>
      <c r="H39" s="366"/>
      <c r="I39" s="80"/>
      <c r="J39" s="80"/>
      <c r="K39" s="80"/>
      <c r="L39" s="80"/>
      <c r="M39" s="80"/>
    </row>
    <row r="40" spans="1:13" ht="14.4" customHeight="1" x14ac:dyDescent="0.3">
      <c r="A40" s="173" t="s">
        <v>109</v>
      </c>
      <c r="B40" s="200"/>
      <c r="C40" s="200"/>
      <c r="D40" s="87" t="str">
        <f t="shared" si="0"/>
        <v/>
      </c>
      <c r="E40" s="88" t="str">
        <f t="shared" si="1"/>
        <v/>
      </c>
      <c r="F40" s="89"/>
      <c r="G40" s="366"/>
      <c r="H40" s="366"/>
      <c r="I40" s="80"/>
      <c r="J40" s="80"/>
      <c r="K40" s="80"/>
      <c r="L40" s="80"/>
      <c r="M40" s="80"/>
    </row>
    <row r="41" spans="1:13" ht="14.4" customHeight="1" x14ac:dyDescent="0.3">
      <c r="A41" s="173" t="s">
        <v>110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6"/>
      <c r="H41" s="366"/>
      <c r="I41" s="80"/>
      <c r="J41" s="80"/>
      <c r="K41" s="80"/>
      <c r="L41" s="80"/>
      <c r="M41" s="80"/>
    </row>
    <row r="42" spans="1:13" ht="14.4" customHeight="1" x14ac:dyDescent="0.3">
      <c r="A42" s="173" t="s">
        <v>111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" customHeight="1" x14ac:dyDescent="0.3">
      <c r="A43" s="173" t="s">
        <v>112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" customHeight="1" x14ac:dyDescent="0.3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" customHeight="1" thickBot="1" x14ac:dyDescent="0.3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Y11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RowHeight="14.4" customHeight="1" outlineLevelCol="1" x14ac:dyDescent="0.3"/>
  <cols>
    <col min="1" max="1" width="6.109375" style="96" customWidth="1"/>
    <col min="2" max="2" width="6.5546875" style="213" hidden="1" customWidth="1" outlineLevel="1"/>
    <col min="3" max="3" width="5.88671875" style="213" hidden="1" customWidth="1" outlineLevel="1"/>
    <col min="4" max="4" width="7.6640625" style="213" hidden="1" customWidth="1" outlineLevel="1"/>
    <col min="5" max="5" width="6.5546875" style="99" customWidth="1" collapsed="1"/>
    <col min="6" max="6" width="5.88671875" style="99" customWidth="1"/>
    <col min="7" max="7" width="7.6640625" style="99" customWidth="1"/>
    <col min="8" max="8" width="6.5546875" style="99" customWidth="1"/>
    <col min="9" max="9" width="5.88671875" style="99" customWidth="1"/>
    <col min="10" max="10" width="7.6640625" style="99" customWidth="1"/>
    <col min="11" max="11" width="9.109375" style="99" customWidth="1"/>
    <col min="12" max="12" width="3.88671875" style="99" customWidth="1"/>
    <col min="13" max="13" width="4.33203125" style="99" customWidth="1"/>
    <col min="14" max="14" width="5.44140625" style="99" customWidth="1"/>
    <col min="15" max="15" width="4" style="99" customWidth="1"/>
    <col min="16" max="16" width="55.5546875" style="93" customWidth="1"/>
    <col min="17" max="17" width="7.77734375" style="97" hidden="1" customWidth="1" outlineLevel="1"/>
    <col min="18" max="18" width="5.88671875" style="97" hidden="1" customWidth="1" outlineLevel="1"/>
    <col min="19" max="19" width="7.77734375" style="97" customWidth="1" collapsed="1"/>
    <col min="20" max="20" width="6" style="97" customWidth="1"/>
    <col min="21" max="22" width="9.6640625" style="213" customWidth="1"/>
    <col min="23" max="23" width="7.6640625" style="213" customWidth="1"/>
    <col min="24" max="24" width="6.109375" style="100" customWidth="1"/>
    <col min="25" max="25" width="17.109375" style="98" bestFit="1" customWidth="1"/>
    <col min="26" max="16384" width="8.88671875" style="93"/>
  </cols>
  <sheetData>
    <row r="1" spans="1:25" s="312" customFormat="1" ht="18.600000000000001" customHeight="1" thickBot="1" x14ac:dyDescent="0.4">
      <c r="A1" s="598" t="s">
        <v>1601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  <c r="V1" s="513"/>
      <c r="W1" s="513"/>
      <c r="X1" s="513"/>
      <c r="Y1" s="513"/>
    </row>
    <row r="2" spans="1:25" ht="14.4" customHeight="1" thickBot="1" x14ac:dyDescent="0.35">
      <c r="A2" s="371" t="s">
        <v>328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" customHeight="1" x14ac:dyDescent="0.3">
      <c r="A3" s="685" t="s">
        <v>74</v>
      </c>
      <c r="B3" s="687">
        <v>2015</v>
      </c>
      <c r="C3" s="688"/>
      <c r="D3" s="689"/>
      <c r="E3" s="687">
        <v>2018</v>
      </c>
      <c r="F3" s="688"/>
      <c r="G3" s="689"/>
      <c r="H3" s="687">
        <v>2019</v>
      </c>
      <c r="I3" s="688"/>
      <c r="J3" s="689"/>
      <c r="K3" s="690" t="s">
        <v>75</v>
      </c>
      <c r="L3" s="679" t="s">
        <v>76</v>
      </c>
      <c r="M3" s="679" t="s">
        <v>77</v>
      </c>
      <c r="N3" s="679" t="s">
        <v>78</v>
      </c>
      <c r="O3" s="263" t="s">
        <v>79</v>
      </c>
      <c r="P3" s="681" t="s">
        <v>80</v>
      </c>
      <c r="Q3" s="683" t="s">
        <v>269</v>
      </c>
      <c r="R3" s="684"/>
      <c r="S3" s="683" t="s">
        <v>81</v>
      </c>
      <c r="T3" s="684"/>
      <c r="U3" s="677" t="s">
        <v>82</v>
      </c>
      <c r="V3" s="678"/>
      <c r="W3" s="678"/>
      <c r="X3" s="678"/>
      <c r="Y3" s="214" t="s">
        <v>82</v>
      </c>
    </row>
    <row r="4" spans="1:25" s="95" customFormat="1" ht="14.4" customHeight="1" thickBot="1" x14ac:dyDescent="0.35">
      <c r="A4" s="686"/>
      <c r="B4" s="448" t="s">
        <v>83</v>
      </c>
      <c r="C4" s="446" t="s">
        <v>71</v>
      </c>
      <c r="D4" s="449" t="s">
        <v>84</v>
      </c>
      <c r="E4" s="448" t="s">
        <v>83</v>
      </c>
      <c r="F4" s="446" t="s">
        <v>71</v>
      </c>
      <c r="G4" s="449" t="s">
        <v>84</v>
      </c>
      <c r="H4" s="448" t="s">
        <v>83</v>
      </c>
      <c r="I4" s="446" t="s">
        <v>71</v>
      </c>
      <c r="J4" s="449" t="s">
        <v>84</v>
      </c>
      <c r="K4" s="691"/>
      <c r="L4" s="680"/>
      <c r="M4" s="680"/>
      <c r="N4" s="680"/>
      <c r="O4" s="450"/>
      <c r="P4" s="682"/>
      <c r="Q4" s="451" t="s">
        <v>72</v>
      </c>
      <c r="R4" s="452" t="s">
        <v>71</v>
      </c>
      <c r="S4" s="451" t="s">
        <v>72</v>
      </c>
      <c r="T4" s="452" t="s">
        <v>71</v>
      </c>
      <c r="U4" s="453" t="s">
        <v>85</v>
      </c>
      <c r="V4" s="447" t="s">
        <v>86</v>
      </c>
      <c r="W4" s="447" t="s">
        <v>87</v>
      </c>
      <c r="X4" s="454" t="s">
        <v>2</v>
      </c>
      <c r="Y4" s="455" t="s">
        <v>88</v>
      </c>
    </row>
    <row r="5" spans="1:25" s="456" customFormat="1" ht="14.4" customHeight="1" x14ac:dyDescent="0.3">
      <c r="A5" s="942" t="s">
        <v>1586</v>
      </c>
      <c r="B5" s="943">
        <v>1</v>
      </c>
      <c r="C5" s="944">
        <v>0.56000000000000005</v>
      </c>
      <c r="D5" s="945">
        <v>4</v>
      </c>
      <c r="E5" s="946">
        <v>2</v>
      </c>
      <c r="F5" s="947">
        <v>1.1100000000000001</v>
      </c>
      <c r="G5" s="948">
        <v>4</v>
      </c>
      <c r="H5" s="949">
        <v>1</v>
      </c>
      <c r="I5" s="950">
        <v>0.56000000000000005</v>
      </c>
      <c r="J5" s="951">
        <v>2</v>
      </c>
      <c r="K5" s="952">
        <v>0.56000000000000005</v>
      </c>
      <c r="L5" s="949">
        <v>2</v>
      </c>
      <c r="M5" s="949">
        <v>21</v>
      </c>
      <c r="N5" s="953">
        <v>7</v>
      </c>
      <c r="O5" s="949" t="s">
        <v>1587</v>
      </c>
      <c r="P5" s="954" t="s">
        <v>1588</v>
      </c>
      <c r="Q5" s="955">
        <f>H5-B5</f>
        <v>0</v>
      </c>
      <c r="R5" s="970">
        <f>I5-C5</f>
        <v>0</v>
      </c>
      <c r="S5" s="955">
        <f>H5-E5</f>
        <v>-1</v>
      </c>
      <c r="T5" s="970">
        <f>I5-F5</f>
        <v>-0.55000000000000004</v>
      </c>
      <c r="U5" s="980">
        <v>7</v>
      </c>
      <c r="V5" s="943">
        <v>2</v>
      </c>
      <c r="W5" s="943">
        <v>-5</v>
      </c>
      <c r="X5" s="981">
        <v>0.2857142857142857</v>
      </c>
      <c r="Y5" s="982"/>
    </row>
    <row r="6" spans="1:25" ht="14.4" customHeight="1" x14ac:dyDescent="0.3">
      <c r="A6" s="940" t="s">
        <v>1589</v>
      </c>
      <c r="B6" s="923">
        <v>3</v>
      </c>
      <c r="C6" s="924">
        <v>1.26</v>
      </c>
      <c r="D6" s="925">
        <v>4</v>
      </c>
      <c r="E6" s="927">
        <v>1</v>
      </c>
      <c r="F6" s="915">
        <v>0.42</v>
      </c>
      <c r="G6" s="916">
        <v>4</v>
      </c>
      <c r="H6" s="911">
        <v>6</v>
      </c>
      <c r="I6" s="912">
        <v>2.5099999999999998</v>
      </c>
      <c r="J6" s="913">
        <v>4.2</v>
      </c>
      <c r="K6" s="917">
        <v>0.42</v>
      </c>
      <c r="L6" s="914">
        <v>2</v>
      </c>
      <c r="M6" s="914">
        <v>18</v>
      </c>
      <c r="N6" s="918">
        <v>6</v>
      </c>
      <c r="O6" s="914" t="s">
        <v>1587</v>
      </c>
      <c r="P6" s="926" t="s">
        <v>1590</v>
      </c>
      <c r="Q6" s="919">
        <f t="shared" ref="Q6:R11" si="0">H6-B6</f>
        <v>3</v>
      </c>
      <c r="R6" s="971">
        <f t="shared" si="0"/>
        <v>1.2499999999999998</v>
      </c>
      <c r="S6" s="919">
        <f t="shared" ref="S6:S11" si="1">H6-E6</f>
        <v>5</v>
      </c>
      <c r="T6" s="971">
        <f t="shared" ref="T6:T11" si="2">I6-F6</f>
        <v>2.09</v>
      </c>
      <c r="U6" s="978">
        <v>36</v>
      </c>
      <c r="V6" s="923">
        <v>25.200000000000003</v>
      </c>
      <c r="W6" s="923">
        <v>-10.799999999999997</v>
      </c>
      <c r="X6" s="976">
        <v>0.70000000000000007</v>
      </c>
      <c r="Y6" s="974"/>
    </row>
    <row r="7" spans="1:25" ht="14.4" customHeight="1" x14ac:dyDescent="0.3">
      <c r="A7" s="940" t="s">
        <v>1591</v>
      </c>
      <c r="B7" s="923">
        <v>35</v>
      </c>
      <c r="C7" s="924">
        <v>11.7</v>
      </c>
      <c r="D7" s="925">
        <v>5.7</v>
      </c>
      <c r="E7" s="927">
        <v>29</v>
      </c>
      <c r="F7" s="915">
        <v>10.210000000000001</v>
      </c>
      <c r="G7" s="916">
        <v>5.6</v>
      </c>
      <c r="H7" s="911">
        <v>39</v>
      </c>
      <c r="I7" s="912">
        <v>12.56</v>
      </c>
      <c r="J7" s="913">
        <v>5.9</v>
      </c>
      <c r="K7" s="917">
        <v>0.32</v>
      </c>
      <c r="L7" s="914">
        <v>2</v>
      </c>
      <c r="M7" s="914">
        <v>18</v>
      </c>
      <c r="N7" s="918">
        <v>6</v>
      </c>
      <c r="O7" s="914" t="s">
        <v>1587</v>
      </c>
      <c r="P7" s="926" t="s">
        <v>1592</v>
      </c>
      <c r="Q7" s="919">
        <f t="shared" si="0"/>
        <v>4</v>
      </c>
      <c r="R7" s="971">
        <f t="shared" si="0"/>
        <v>0.86000000000000121</v>
      </c>
      <c r="S7" s="919">
        <f t="shared" si="1"/>
        <v>10</v>
      </c>
      <c r="T7" s="971">
        <f t="shared" si="2"/>
        <v>2.3499999999999996</v>
      </c>
      <c r="U7" s="978">
        <v>234</v>
      </c>
      <c r="V7" s="923">
        <v>230.10000000000002</v>
      </c>
      <c r="W7" s="923">
        <v>-3.8999999999999773</v>
      </c>
      <c r="X7" s="976">
        <v>0.98333333333333339</v>
      </c>
      <c r="Y7" s="974">
        <v>26</v>
      </c>
    </row>
    <row r="8" spans="1:25" ht="14.4" customHeight="1" x14ac:dyDescent="0.3">
      <c r="A8" s="941" t="s">
        <v>1593</v>
      </c>
      <c r="B8" s="929"/>
      <c r="C8" s="930"/>
      <c r="D8" s="928"/>
      <c r="E8" s="931">
        <v>1</v>
      </c>
      <c r="F8" s="932">
        <v>0.49</v>
      </c>
      <c r="G8" s="920">
        <v>5</v>
      </c>
      <c r="H8" s="933"/>
      <c r="I8" s="934"/>
      <c r="J8" s="921"/>
      <c r="K8" s="935">
        <v>0.48</v>
      </c>
      <c r="L8" s="936">
        <v>2</v>
      </c>
      <c r="M8" s="936">
        <v>21</v>
      </c>
      <c r="N8" s="937">
        <v>7</v>
      </c>
      <c r="O8" s="936" t="s">
        <v>1587</v>
      </c>
      <c r="P8" s="938" t="s">
        <v>1594</v>
      </c>
      <c r="Q8" s="939">
        <f t="shared" si="0"/>
        <v>0</v>
      </c>
      <c r="R8" s="972">
        <f t="shared" si="0"/>
        <v>0</v>
      </c>
      <c r="S8" s="939">
        <f t="shared" si="1"/>
        <v>-1</v>
      </c>
      <c r="T8" s="972">
        <f t="shared" si="2"/>
        <v>-0.49</v>
      </c>
      <c r="U8" s="979" t="s">
        <v>545</v>
      </c>
      <c r="V8" s="929" t="s">
        <v>545</v>
      </c>
      <c r="W8" s="929" t="s">
        <v>545</v>
      </c>
      <c r="X8" s="977" t="s">
        <v>545</v>
      </c>
      <c r="Y8" s="975"/>
    </row>
    <row r="9" spans="1:25" ht="14.4" customHeight="1" x14ac:dyDescent="0.3">
      <c r="A9" s="940" t="s">
        <v>1595</v>
      </c>
      <c r="B9" s="923">
        <v>28</v>
      </c>
      <c r="C9" s="924">
        <v>44.85</v>
      </c>
      <c r="D9" s="925">
        <v>9.8000000000000007</v>
      </c>
      <c r="E9" s="927">
        <v>34</v>
      </c>
      <c r="F9" s="915">
        <v>55.6</v>
      </c>
      <c r="G9" s="916">
        <v>9.6999999999999993</v>
      </c>
      <c r="H9" s="911">
        <v>34</v>
      </c>
      <c r="I9" s="912">
        <v>55.06</v>
      </c>
      <c r="J9" s="913">
        <v>9.5</v>
      </c>
      <c r="K9" s="917">
        <v>1.52</v>
      </c>
      <c r="L9" s="914">
        <v>4</v>
      </c>
      <c r="M9" s="914">
        <v>39</v>
      </c>
      <c r="N9" s="918">
        <v>13</v>
      </c>
      <c r="O9" s="914" t="s">
        <v>1587</v>
      </c>
      <c r="P9" s="926" t="s">
        <v>1596</v>
      </c>
      <c r="Q9" s="919">
        <f t="shared" si="0"/>
        <v>6</v>
      </c>
      <c r="R9" s="971">
        <f t="shared" si="0"/>
        <v>10.210000000000001</v>
      </c>
      <c r="S9" s="919">
        <f t="shared" si="1"/>
        <v>0</v>
      </c>
      <c r="T9" s="971">
        <f t="shared" si="2"/>
        <v>-0.53999999999999915</v>
      </c>
      <c r="U9" s="978">
        <v>442</v>
      </c>
      <c r="V9" s="923">
        <v>323</v>
      </c>
      <c r="W9" s="923">
        <v>-119</v>
      </c>
      <c r="X9" s="976">
        <v>0.73076923076923073</v>
      </c>
      <c r="Y9" s="974">
        <v>1</v>
      </c>
    </row>
    <row r="10" spans="1:25" ht="14.4" customHeight="1" x14ac:dyDescent="0.3">
      <c r="A10" s="940" t="s">
        <v>1597</v>
      </c>
      <c r="B10" s="923">
        <v>44</v>
      </c>
      <c r="C10" s="924">
        <v>13.43</v>
      </c>
      <c r="D10" s="925">
        <v>5.9</v>
      </c>
      <c r="E10" s="911">
        <v>48</v>
      </c>
      <c r="F10" s="912">
        <v>17.23</v>
      </c>
      <c r="G10" s="913">
        <v>6.1</v>
      </c>
      <c r="H10" s="914">
        <v>41</v>
      </c>
      <c r="I10" s="915">
        <v>10.53</v>
      </c>
      <c r="J10" s="922">
        <v>6</v>
      </c>
      <c r="K10" s="917">
        <v>0.26</v>
      </c>
      <c r="L10" s="914">
        <v>1</v>
      </c>
      <c r="M10" s="914">
        <v>9</v>
      </c>
      <c r="N10" s="918">
        <v>3</v>
      </c>
      <c r="O10" s="914" t="s">
        <v>1587</v>
      </c>
      <c r="P10" s="926" t="s">
        <v>1598</v>
      </c>
      <c r="Q10" s="919">
        <f t="shared" si="0"/>
        <v>-3</v>
      </c>
      <c r="R10" s="971">
        <f t="shared" si="0"/>
        <v>-2.9000000000000004</v>
      </c>
      <c r="S10" s="919">
        <f t="shared" si="1"/>
        <v>-7</v>
      </c>
      <c r="T10" s="971">
        <f t="shared" si="2"/>
        <v>-6.7000000000000011</v>
      </c>
      <c r="U10" s="978">
        <v>123</v>
      </c>
      <c r="V10" s="923">
        <v>246</v>
      </c>
      <c r="W10" s="923">
        <v>123</v>
      </c>
      <c r="X10" s="976">
        <v>2</v>
      </c>
      <c r="Y10" s="974">
        <v>121</v>
      </c>
    </row>
    <row r="11" spans="1:25" ht="14.4" customHeight="1" thickBot="1" x14ac:dyDescent="0.35">
      <c r="A11" s="956" t="s">
        <v>1599</v>
      </c>
      <c r="B11" s="957"/>
      <c r="C11" s="958"/>
      <c r="D11" s="959"/>
      <c r="E11" s="960"/>
      <c r="F11" s="961"/>
      <c r="G11" s="962"/>
      <c r="H11" s="963">
        <v>1</v>
      </c>
      <c r="I11" s="964">
        <v>0.36</v>
      </c>
      <c r="J11" s="965">
        <v>3</v>
      </c>
      <c r="K11" s="966">
        <v>0.36</v>
      </c>
      <c r="L11" s="963">
        <v>1</v>
      </c>
      <c r="M11" s="963">
        <v>12</v>
      </c>
      <c r="N11" s="967">
        <v>4</v>
      </c>
      <c r="O11" s="963" t="s">
        <v>1587</v>
      </c>
      <c r="P11" s="968" t="s">
        <v>1600</v>
      </c>
      <c r="Q11" s="969">
        <f t="shared" si="0"/>
        <v>1</v>
      </c>
      <c r="R11" s="973">
        <f t="shared" si="0"/>
        <v>0.36</v>
      </c>
      <c r="S11" s="969">
        <f t="shared" si="1"/>
        <v>1</v>
      </c>
      <c r="T11" s="973">
        <f t="shared" si="2"/>
        <v>0.36</v>
      </c>
      <c r="U11" s="983">
        <v>4</v>
      </c>
      <c r="V11" s="957">
        <v>3</v>
      </c>
      <c r="W11" s="957">
        <v>-1</v>
      </c>
      <c r="X11" s="984">
        <v>0.75</v>
      </c>
      <c r="Y11" s="985"/>
    </row>
  </sheetData>
  <autoFilter ref="A4:Y4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12:Q1048576">
    <cfRule type="cellIs" dxfId="14" priority="11" stopIfTrue="1" operator="lessThan">
      <formula>0</formula>
    </cfRule>
  </conditionalFormatting>
  <conditionalFormatting sqref="W12:W1048576">
    <cfRule type="cellIs" dxfId="13" priority="10" stopIfTrue="1" operator="greaterThan">
      <formula>0</formula>
    </cfRule>
  </conditionalFormatting>
  <conditionalFormatting sqref="X12:X1048576">
    <cfRule type="cellIs" dxfId="12" priority="9" stopIfTrue="1" operator="greaterThan">
      <formula>1</formula>
    </cfRule>
  </conditionalFormatting>
  <conditionalFormatting sqref="X12:X1048576">
    <cfRule type="cellIs" dxfId="11" priority="6" stopIfTrue="1" operator="greaterThan">
      <formula>1</formula>
    </cfRule>
  </conditionalFormatting>
  <conditionalFormatting sqref="W12:W1048576">
    <cfRule type="cellIs" dxfId="10" priority="7" stopIfTrue="1" operator="greaterThan">
      <formula>0</formula>
    </cfRule>
  </conditionalFormatting>
  <conditionalFormatting sqref="Q12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11">
    <cfRule type="cellIs" dxfId="7" priority="4" stopIfTrue="1" operator="lessThan">
      <formula>0</formula>
    </cfRule>
  </conditionalFormatting>
  <conditionalFormatting sqref="X5:X11">
    <cfRule type="cellIs" dxfId="6" priority="2" stopIfTrue="1" operator="greaterThan">
      <formula>1</formula>
    </cfRule>
  </conditionalFormatting>
  <conditionalFormatting sqref="W5:W11">
    <cfRule type="cellIs" dxfId="5" priority="3" stopIfTrue="1" operator="greaterThan">
      <formula>0</formula>
    </cfRule>
  </conditionalFormatting>
  <conditionalFormatting sqref="S5:S11">
    <cfRule type="cellIs" dxfId="4" priority="1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47" bestFit="1" customWidth="1"/>
    <col min="2" max="2" width="9.5546875" style="247" hidden="1" customWidth="1" outlineLevel="1"/>
    <col min="3" max="3" width="9.5546875" style="247" customWidth="1" collapsed="1"/>
    <col min="4" max="4" width="2.21875" style="247" customWidth="1"/>
    <col min="5" max="8" width="9.5546875" style="247" customWidth="1"/>
    <col min="9" max="10" width="9.77734375" style="247" hidden="1" customWidth="1" outlineLevel="1"/>
    <col min="11" max="11" width="8.88671875" style="247" collapsed="1"/>
    <col min="12" max="16384" width="8.88671875" style="247"/>
  </cols>
  <sheetData>
    <row r="1" spans="1:10" ht="18.600000000000001" customHeight="1" thickBot="1" x14ac:dyDescent="0.4">
      <c r="A1" s="523" t="s">
        <v>174</v>
      </c>
      <c r="B1" s="523"/>
      <c r="C1" s="523"/>
      <c r="D1" s="523"/>
      <c r="E1" s="523"/>
      <c r="F1" s="523"/>
      <c r="G1" s="523"/>
      <c r="H1" s="523"/>
      <c r="I1" s="523"/>
      <c r="J1" s="523"/>
    </row>
    <row r="2" spans="1:10" ht="14.4" customHeight="1" thickBot="1" x14ac:dyDescent="0.35">
      <c r="A2" s="371" t="s">
        <v>328</v>
      </c>
      <c r="B2" s="220"/>
      <c r="C2" s="220"/>
      <c r="D2" s="220"/>
      <c r="E2" s="220"/>
      <c r="F2" s="220"/>
    </row>
    <row r="3" spans="1:10" ht="14.4" customHeight="1" x14ac:dyDescent="0.3">
      <c r="A3" s="514"/>
      <c r="B3" s="216">
        <v>2015</v>
      </c>
      <c r="C3" s="44">
        <v>2018</v>
      </c>
      <c r="D3" s="11"/>
      <c r="E3" s="518">
        <v>2019</v>
      </c>
      <c r="F3" s="519"/>
      <c r="G3" s="519"/>
      <c r="H3" s="520"/>
      <c r="I3" s="521">
        <v>2017</v>
      </c>
      <c r="J3" s="522"/>
    </row>
    <row r="4" spans="1:10" ht="14.4" customHeight="1" thickBot="1" x14ac:dyDescent="0.35">
      <c r="A4" s="515"/>
      <c r="B4" s="516" t="s">
        <v>93</v>
      </c>
      <c r="C4" s="517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3" t="s">
        <v>264</v>
      </c>
      <c r="J4" s="434" t="s">
        <v>265</v>
      </c>
    </row>
    <row r="5" spans="1:10" ht="14.4" customHeight="1" x14ac:dyDescent="0.3">
      <c r="A5" s="221" t="str">
        <f>HYPERLINK("#'Léky Žádanky'!A1","Léky (Kč)")</f>
        <v>Léky (Kč)</v>
      </c>
      <c r="B5" s="31">
        <v>10222.506049999998</v>
      </c>
      <c r="C5" s="33">
        <v>11201.291099999999</v>
      </c>
      <c r="D5" s="12"/>
      <c r="E5" s="226">
        <v>9597.5486600000004</v>
      </c>
      <c r="F5" s="32">
        <v>10501.66692150879</v>
      </c>
      <c r="G5" s="225">
        <f>E5-F5</f>
        <v>-904.11826150878915</v>
      </c>
      <c r="H5" s="231">
        <f>IF(F5&lt;0.00000001,"",E5/F5)</f>
        <v>0.91390716652257975</v>
      </c>
    </row>
    <row r="6" spans="1:10" ht="14.4" customHeight="1" x14ac:dyDescent="0.3">
      <c r="A6" s="221" t="str">
        <f>HYPERLINK("#'Materiál Žádanky'!A1","Materiál - SZM (Kč)")</f>
        <v>Materiál - SZM (Kč)</v>
      </c>
      <c r="B6" s="14">
        <v>1006.81028</v>
      </c>
      <c r="C6" s="35">
        <v>982.10430999999994</v>
      </c>
      <c r="D6" s="12"/>
      <c r="E6" s="227">
        <v>996.90226000000007</v>
      </c>
      <c r="F6" s="34">
        <v>1006.666689704895</v>
      </c>
      <c r="G6" s="228">
        <f>E6-F6</f>
        <v>-9.7644297048949511</v>
      </c>
      <c r="H6" s="232">
        <f>IF(F6&lt;0.00000001,"",E6/F6)</f>
        <v>0.99030023561447389</v>
      </c>
    </row>
    <row r="7" spans="1:10" ht="14.4" customHeight="1" x14ac:dyDescent="0.3">
      <c r="A7" s="221" t="str">
        <f>HYPERLINK("#'Osobní náklady'!A1","Osobní náklady (Kč) *")</f>
        <v>Osobní náklady (Kč) *</v>
      </c>
      <c r="B7" s="14">
        <v>9128.2306900000003</v>
      </c>
      <c r="C7" s="35">
        <v>10262.199859999999</v>
      </c>
      <c r="D7" s="12"/>
      <c r="E7" s="227">
        <v>10950.857650000002</v>
      </c>
      <c r="F7" s="34">
        <v>11075.889921264648</v>
      </c>
      <c r="G7" s="228">
        <f>E7-F7</f>
        <v>-125.03227126464662</v>
      </c>
      <c r="H7" s="232">
        <f>IF(F7&lt;0.00000001,"",E7/F7)</f>
        <v>0.98871131149248814</v>
      </c>
    </row>
    <row r="8" spans="1:10" ht="14.4" customHeight="1" thickBot="1" x14ac:dyDescent="0.35">
      <c r="A8" s="1" t="s">
        <v>96</v>
      </c>
      <c r="B8" s="15">
        <v>6487.2229400000033</v>
      </c>
      <c r="C8" s="37">
        <v>8179.2634300000054</v>
      </c>
      <c r="D8" s="12"/>
      <c r="E8" s="229">
        <v>8094.4410700000035</v>
      </c>
      <c r="F8" s="36">
        <v>8117.496453097815</v>
      </c>
      <c r="G8" s="230">
        <f>E8-F8</f>
        <v>-23.0553830978115</v>
      </c>
      <c r="H8" s="233">
        <f>IF(F8&lt;0.00000001,"",E8/F8)</f>
        <v>0.99715979141709221</v>
      </c>
    </row>
    <row r="9" spans="1:10" ht="14.4" customHeight="1" thickBot="1" x14ac:dyDescent="0.35">
      <c r="A9" s="2" t="s">
        <v>97</v>
      </c>
      <c r="B9" s="3">
        <v>26844.769960000001</v>
      </c>
      <c r="C9" s="39">
        <v>30624.858700000004</v>
      </c>
      <c r="D9" s="12"/>
      <c r="E9" s="3">
        <v>29639.749640000005</v>
      </c>
      <c r="F9" s="38">
        <v>30701.719985576146</v>
      </c>
      <c r="G9" s="38">
        <f>E9-F9</f>
        <v>-1061.970345576141</v>
      </c>
      <c r="H9" s="234">
        <f>IF(F9&lt;0.00000001,"",E9/F9)</f>
        <v>0.9654100699871192</v>
      </c>
    </row>
    <row r="10" spans="1:10" ht="14.4" customHeight="1" thickBot="1" x14ac:dyDescent="0.35">
      <c r="A10" s="16"/>
      <c r="B10" s="16"/>
      <c r="C10" s="217"/>
      <c r="D10" s="12"/>
      <c r="E10" s="16"/>
      <c r="F10" s="17"/>
    </row>
    <row r="11" spans="1:10" ht="14.4" customHeight="1" x14ac:dyDescent="0.3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24846.756670000002</v>
      </c>
      <c r="C11" s="33">
        <f>IF(ISERROR(VLOOKUP("Celkem:",'ZV Vykáz.-A'!A:H,5,0)),0,VLOOKUP("Celkem:",'ZV Vykáz.-A'!A:H,5,0)/1000)</f>
        <v>24518.019989999997</v>
      </c>
      <c r="D11" s="12"/>
      <c r="E11" s="226">
        <f>IF(ISERROR(VLOOKUP("Celkem:",'ZV Vykáz.-A'!A:H,8,0)),0,VLOOKUP("Celkem:",'ZV Vykáz.-A'!A:H,8,0)/1000)</f>
        <v>25499.554340000002</v>
      </c>
      <c r="F11" s="32">
        <f>C11</f>
        <v>24518.019989999997</v>
      </c>
      <c r="G11" s="225">
        <f>E11-F11</f>
        <v>981.53435000000536</v>
      </c>
      <c r="H11" s="231">
        <f>IF(F11&lt;0.00000001,"",E11/F11)</f>
        <v>1.040033181733286</v>
      </c>
      <c r="I11" s="225">
        <f>E11-B11</f>
        <v>652.79766999999993</v>
      </c>
      <c r="J11" s="231">
        <f>IF(B11&lt;0.00000001,"",E11/B11)</f>
        <v>1.0262729529922185</v>
      </c>
    </row>
    <row r="12" spans="1:10" ht="14.4" customHeight="1" thickBot="1" x14ac:dyDescent="0.35">
      <c r="A12" s="251" t="str">
        <f>HYPERLINK("#CaseMix!A1","Hospitalizace *")</f>
        <v>Hospitalizace *</v>
      </c>
      <c r="B12" s="15">
        <f>IF(ISERROR(VLOOKUP("Celkem",CaseMix!A:D,2,0)),0,VLOOKUP("Celkem",CaseMix!A:D,2,0)*30)</f>
        <v>2153.9700000000003</v>
      </c>
      <c r="C12" s="37">
        <f>IF(ISERROR(VLOOKUP("Celkem",CaseMix!A:D,3,0)),0,VLOOKUP("Celkem",CaseMix!A:D,3,0)*30)</f>
        <v>2552.13</v>
      </c>
      <c r="D12" s="12"/>
      <c r="E12" s="229">
        <f>IF(ISERROR(VLOOKUP("Celkem",CaseMix!A:D,4,0)),0,VLOOKUP("Celkem",CaseMix!A:D,4,0)*30)</f>
        <v>2447.4300000000003</v>
      </c>
      <c r="F12" s="36">
        <f>C12</f>
        <v>2552.13</v>
      </c>
      <c r="G12" s="230">
        <f>E12-F12</f>
        <v>-104.69999999999982</v>
      </c>
      <c r="H12" s="233">
        <f>IF(F12&lt;0.00000001,"",E12/F12)</f>
        <v>0.9589754440408601</v>
      </c>
      <c r="I12" s="230">
        <f>E12-B12</f>
        <v>293.46000000000004</v>
      </c>
      <c r="J12" s="233">
        <f>IF(B12&lt;0.00000001,"",E12/B12)</f>
        <v>1.1362414518308055</v>
      </c>
    </row>
    <row r="13" spans="1:10" ht="14.4" customHeight="1" thickBot="1" x14ac:dyDescent="0.35">
      <c r="A13" s="4" t="s">
        <v>100</v>
      </c>
      <c r="B13" s="9">
        <f>SUM(B11:B12)</f>
        <v>27000.726670000004</v>
      </c>
      <c r="C13" s="41">
        <f>SUM(C11:C12)</f>
        <v>27070.149989999998</v>
      </c>
      <c r="D13" s="12"/>
      <c r="E13" s="9">
        <f>SUM(E11:E12)</f>
        <v>27946.984340000003</v>
      </c>
      <c r="F13" s="40">
        <f>SUM(F11:F12)</f>
        <v>27070.149989999998</v>
      </c>
      <c r="G13" s="40">
        <f>E13-F13</f>
        <v>876.83435000000463</v>
      </c>
      <c r="H13" s="235">
        <f>IF(F13&lt;0.00000001,"",E13/F13)</f>
        <v>1.0323911892000568</v>
      </c>
      <c r="I13" s="40">
        <f>SUM(I11:I12)</f>
        <v>946.25766999999996</v>
      </c>
      <c r="J13" s="235">
        <f>IF(B13&lt;0.00000001,"",E13/B13)</f>
        <v>1.0350456371624757</v>
      </c>
    </row>
    <row r="14" spans="1:10" ht="14.4" customHeight="1" thickBot="1" x14ac:dyDescent="0.35">
      <c r="A14" s="16"/>
      <c r="B14" s="16"/>
      <c r="C14" s="217"/>
      <c r="D14" s="12"/>
      <c r="E14" s="16"/>
      <c r="F14" s="17"/>
    </row>
    <row r="15" spans="1:10" ht="14.4" customHeight="1" thickBot="1" x14ac:dyDescent="0.35">
      <c r="A15" s="252" t="str">
        <f>HYPERLINK("#'HI Graf'!A1","Hospodářský index (Výnosy / Náklady) *")</f>
        <v>Hospodářský index (Výnosy / Náklady) *</v>
      </c>
      <c r="B15" s="10">
        <f>IF(B9=0,"",B13/B9)</f>
        <v>1.005809575207103</v>
      </c>
      <c r="C15" s="43">
        <f>IF(C9=0,"",C13/C9)</f>
        <v>0.88392734331211764</v>
      </c>
      <c r="D15" s="12"/>
      <c r="E15" s="10">
        <f>IF(E9=0,"",E13/E9)</f>
        <v>0.94288867751718286</v>
      </c>
      <c r="F15" s="42">
        <f>IF(F9=0,"",F13/F9)</f>
        <v>0.88171444475155525</v>
      </c>
      <c r="G15" s="42">
        <f>IF(ISERROR(F15-E15),"",E15-F15)</f>
        <v>6.1174232765627612E-2</v>
      </c>
      <c r="H15" s="236">
        <f>IF(ISERROR(F15-E15),"",IF(F15&lt;0.00000001,"",E15/F15))</f>
        <v>1.0693810032599216</v>
      </c>
    </row>
    <row r="17" spans="1:8" ht="14.4" customHeight="1" x14ac:dyDescent="0.3">
      <c r="A17" s="222" t="s">
        <v>201</v>
      </c>
    </row>
    <row r="18" spans="1:8" ht="14.4" customHeight="1" x14ac:dyDescent="0.3">
      <c r="A18" s="374" t="s">
        <v>232</v>
      </c>
      <c r="B18" s="375"/>
      <c r="C18" s="375"/>
      <c r="D18" s="375"/>
      <c r="E18" s="375"/>
      <c r="F18" s="375"/>
      <c r="G18" s="375"/>
      <c r="H18" s="375"/>
    </row>
    <row r="19" spans="1:8" x14ac:dyDescent="0.3">
      <c r="A19" s="373" t="s">
        <v>231</v>
      </c>
      <c r="B19" s="375"/>
      <c r="C19" s="375"/>
      <c r="D19" s="375"/>
      <c r="E19" s="375"/>
      <c r="F19" s="375"/>
      <c r="G19" s="375"/>
      <c r="H19" s="375"/>
    </row>
    <row r="20" spans="1:8" ht="14.4" customHeight="1" x14ac:dyDescent="0.3">
      <c r="A20" s="223" t="s">
        <v>252</v>
      </c>
    </row>
    <row r="21" spans="1:8" ht="14.4" customHeight="1" x14ac:dyDescent="0.3">
      <c r="A21" s="223" t="s">
        <v>202</v>
      </c>
    </row>
    <row r="22" spans="1:8" ht="14.4" customHeight="1" x14ac:dyDescent="0.3">
      <c r="A22" s="224" t="s">
        <v>307</v>
      </c>
    </row>
    <row r="23" spans="1:8" ht="14.4" customHeight="1" x14ac:dyDescent="0.3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1" priority="8" operator="greaterThan">
      <formula>0</formula>
    </cfRule>
  </conditionalFormatting>
  <conditionalFormatting sqref="G11:G13 G15">
    <cfRule type="cellIs" dxfId="80" priority="7" operator="lessThan">
      <formula>0</formula>
    </cfRule>
  </conditionalFormatting>
  <conditionalFormatting sqref="H5:H9">
    <cfRule type="cellIs" dxfId="79" priority="6" operator="greaterThan">
      <formula>1</formula>
    </cfRule>
  </conditionalFormatting>
  <conditionalFormatting sqref="H11:H13 H15">
    <cfRule type="cellIs" dxfId="78" priority="5" operator="lessThan">
      <formula>1</formula>
    </cfRule>
  </conditionalFormatting>
  <conditionalFormatting sqref="I11:I13">
    <cfRule type="cellIs" dxfId="77" priority="4" operator="lessThan">
      <formula>0</formula>
    </cfRule>
  </conditionalFormatting>
  <conditionalFormatting sqref="J11:J13">
    <cfRule type="cellIs" dxfId="76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1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47" customWidth="1" collapsed="1"/>
    <col min="2" max="2" width="7.77734375" style="215" hidden="1" customWidth="1" outlineLevel="1"/>
    <col min="3" max="3" width="7.21875" style="247" hidden="1" customWidth="1"/>
    <col min="4" max="4" width="7.77734375" style="215" customWidth="1"/>
    <col min="5" max="5" width="7.2187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7.21875" style="247" hidden="1" customWidth="1"/>
    <col min="10" max="10" width="7.77734375" style="215" customWidth="1"/>
    <col min="11" max="11" width="7.21875" style="247" hidden="1" customWidth="1"/>
    <col min="12" max="12" width="7.77734375" style="215" customWidth="1"/>
    <col min="13" max="13" width="7.77734375" style="332" customWidth="1"/>
    <col min="14" max="16384" width="8.88671875" style="247"/>
  </cols>
  <sheetData>
    <row r="1" spans="1:13" ht="18.600000000000001" customHeight="1" thickBot="1" x14ac:dyDescent="0.4">
      <c r="A1" s="524" t="s">
        <v>157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thickBot="1" x14ac:dyDescent="0.3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" customHeight="1" thickBot="1" x14ac:dyDescent="0.35">
      <c r="A3" s="342" t="s">
        <v>158</v>
      </c>
      <c r="B3" s="343">
        <f>SUBTOTAL(9,B6:B1048576)</f>
        <v>620352</v>
      </c>
      <c r="C3" s="344">
        <f t="shared" ref="C3:L3" si="0">SUBTOTAL(9,C6:C1048576)</f>
        <v>3.3271642283536793</v>
      </c>
      <c r="D3" s="344">
        <f t="shared" si="0"/>
        <v>665369</v>
      </c>
      <c r="E3" s="344">
        <f t="shared" si="0"/>
        <v>4</v>
      </c>
      <c r="F3" s="344">
        <f t="shared" si="0"/>
        <v>588586</v>
      </c>
      <c r="G3" s="347">
        <f>IF(D3&lt;&gt;0,F3/D3,"")</f>
        <v>0.88460087560436385</v>
      </c>
      <c r="H3" s="343">
        <f t="shared" si="0"/>
        <v>262345.93</v>
      </c>
      <c r="I3" s="344">
        <f t="shared" si="0"/>
        <v>0.57451361144267543</v>
      </c>
      <c r="J3" s="344">
        <f t="shared" si="0"/>
        <v>456640.06</v>
      </c>
      <c r="K3" s="344">
        <f t="shared" si="0"/>
        <v>1</v>
      </c>
      <c r="L3" s="344">
        <f t="shared" si="0"/>
        <v>92460.709999999992</v>
      </c>
      <c r="M3" s="345">
        <f>IF(J3&lt;&gt;0,L3/J3,"")</f>
        <v>0.20248050510504925</v>
      </c>
    </row>
    <row r="4" spans="1:13" ht="14.4" customHeight="1" x14ac:dyDescent="0.3">
      <c r="A4" s="692" t="s">
        <v>117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</row>
    <row r="5" spans="1:13" s="330" customFormat="1" ht="14.4" customHeight="1" thickBot="1" x14ac:dyDescent="0.35">
      <c r="A5" s="986"/>
      <c r="B5" s="987">
        <v>2015</v>
      </c>
      <c r="C5" s="988"/>
      <c r="D5" s="988">
        <v>2018</v>
      </c>
      <c r="E5" s="988"/>
      <c r="F5" s="988">
        <v>2019</v>
      </c>
      <c r="G5" s="905" t="s">
        <v>2</v>
      </c>
      <c r="H5" s="987">
        <v>2015</v>
      </c>
      <c r="I5" s="988"/>
      <c r="J5" s="988">
        <v>2018</v>
      </c>
      <c r="K5" s="988"/>
      <c r="L5" s="988">
        <v>2019</v>
      </c>
      <c r="M5" s="905" t="s">
        <v>2</v>
      </c>
    </row>
    <row r="6" spans="1:13" ht="14.4" customHeight="1" x14ac:dyDescent="0.3">
      <c r="A6" s="856" t="s">
        <v>782</v>
      </c>
      <c r="B6" s="887">
        <v>519082</v>
      </c>
      <c r="C6" s="825">
        <v>0.92078263029055951</v>
      </c>
      <c r="D6" s="887">
        <v>563740</v>
      </c>
      <c r="E6" s="825">
        <v>1</v>
      </c>
      <c r="F6" s="887">
        <v>460615</v>
      </c>
      <c r="G6" s="830">
        <v>0.81706992585234328</v>
      </c>
      <c r="H6" s="887">
        <v>262345.93</v>
      </c>
      <c r="I6" s="825">
        <v>0.57451361144267543</v>
      </c>
      <c r="J6" s="887">
        <v>456640.06</v>
      </c>
      <c r="K6" s="825">
        <v>1</v>
      </c>
      <c r="L6" s="887">
        <v>91732.42</v>
      </c>
      <c r="M6" s="231">
        <v>0.20088561656198101</v>
      </c>
    </row>
    <row r="7" spans="1:13" ht="14.4" customHeight="1" x14ac:dyDescent="0.3">
      <c r="A7" s="857" t="s">
        <v>1519</v>
      </c>
      <c r="B7" s="889">
        <v>6127</v>
      </c>
      <c r="C7" s="832">
        <v>0.95570113866791451</v>
      </c>
      <c r="D7" s="889">
        <v>6411</v>
      </c>
      <c r="E7" s="832">
        <v>1</v>
      </c>
      <c r="F7" s="889">
        <v>6926</v>
      </c>
      <c r="G7" s="837">
        <v>1.0803306816409297</v>
      </c>
      <c r="H7" s="889"/>
      <c r="I7" s="832"/>
      <c r="J7" s="889"/>
      <c r="K7" s="832"/>
      <c r="L7" s="889"/>
      <c r="M7" s="838"/>
    </row>
    <row r="8" spans="1:13" ht="14.4" customHeight="1" x14ac:dyDescent="0.3">
      <c r="A8" s="857" t="s">
        <v>1602</v>
      </c>
      <c r="B8" s="889">
        <v>94490</v>
      </c>
      <c r="C8" s="832">
        <v>1.0079685949884258</v>
      </c>
      <c r="D8" s="889">
        <v>93743</v>
      </c>
      <c r="E8" s="832">
        <v>1</v>
      </c>
      <c r="F8" s="889">
        <v>98930</v>
      </c>
      <c r="G8" s="837">
        <v>1.0553321314658162</v>
      </c>
      <c r="H8" s="889"/>
      <c r="I8" s="832"/>
      <c r="J8" s="889"/>
      <c r="K8" s="832"/>
      <c r="L8" s="889"/>
      <c r="M8" s="838"/>
    </row>
    <row r="9" spans="1:13" ht="14.4" customHeight="1" x14ac:dyDescent="0.3">
      <c r="A9" s="857" t="s">
        <v>1603</v>
      </c>
      <c r="B9" s="889"/>
      <c r="C9" s="832"/>
      <c r="D9" s="889"/>
      <c r="E9" s="832"/>
      <c r="F9" s="889">
        <v>20279</v>
      </c>
      <c r="G9" s="837"/>
      <c r="H9" s="889"/>
      <c r="I9" s="832"/>
      <c r="J9" s="889"/>
      <c r="K9" s="832"/>
      <c r="L9" s="889">
        <v>728.29</v>
      </c>
      <c r="M9" s="838"/>
    </row>
    <row r="10" spans="1:13" ht="14.4" customHeight="1" x14ac:dyDescent="0.3">
      <c r="A10" s="857" t="s">
        <v>1604</v>
      </c>
      <c r="B10" s="889">
        <v>653</v>
      </c>
      <c r="C10" s="832">
        <v>0.44271186440677968</v>
      </c>
      <c r="D10" s="889">
        <v>1475</v>
      </c>
      <c r="E10" s="832">
        <v>1</v>
      </c>
      <c r="F10" s="889">
        <v>1225</v>
      </c>
      <c r="G10" s="837">
        <v>0.83050847457627119</v>
      </c>
      <c r="H10" s="889"/>
      <c r="I10" s="832"/>
      <c r="J10" s="889"/>
      <c r="K10" s="832"/>
      <c r="L10" s="889"/>
      <c r="M10" s="838"/>
    </row>
    <row r="11" spans="1:13" ht="14.4" customHeight="1" thickBot="1" x14ac:dyDescent="0.35">
      <c r="A11" s="893" t="s">
        <v>1605</v>
      </c>
      <c r="B11" s="891"/>
      <c r="C11" s="840"/>
      <c r="D11" s="891"/>
      <c r="E11" s="840"/>
      <c r="F11" s="891">
        <v>611</v>
      </c>
      <c r="G11" s="845"/>
      <c r="H11" s="891"/>
      <c r="I11" s="840"/>
      <c r="J11" s="891"/>
      <c r="K11" s="840"/>
      <c r="L11" s="891"/>
      <c r="M11" s="846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78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24" t="s">
        <v>1729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328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" customHeight="1" thickBot="1" x14ac:dyDescent="0.35">
      <c r="E3" s="112" t="s">
        <v>158</v>
      </c>
      <c r="F3" s="207">
        <f t="shared" ref="F3:O3" si="0">SUBTOTAL(9,F6:F1048576)</f>
        <v>12418.61</v>
      </c>
      <c r="G3" s="211">
        <f t="shared" si="0"/>
        <v>882697.92999999993</v>
      </c>
      <c r="H3" s="212"/>
      <c r="I3" s="212"/>
      <c r="J3" s="207">
        <f t="shared" si="0"/>
        <v>17495</v>
      </c>
      <c r="K3" s="211">
        <f t="shared" si="0"/>
        <v>1122009.06</v>
      </c>
      <c r="L3" s="212"/>
      <c r="M3" s="212"/>
      <c r="N3" s="207">
        <f t="shared" si="0"/>
        <v>9623.5</v>
      </c>
      <c r="O3" s="211">
        <f t="shared" si="0"/>
        <v>681046.71000000008</v>
      </c>
      <c r="P3" s="177">
        <f>IF(K3=0,"",O3/K3)</f>
        <v>0.6069886013219894</v>
      </c>
      <c r="Q3" s="209">
        <f>IF(N3=0,"",O3/N3)</f>
        <v>70.769128695381113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89</v>
      </c>
      <c r="E4" s="633" t="s">
        <v>11</v>
      </c>
      <c r="F4" s="639">
        <v>2015</v>
      </c>
      <c r="G4" s="640"/>
      <c r="H4" s="210"/>
      <c r="I4" s="210"/>
      <c r="J4" s="639">
        <v>2018</v>
      </c>
      <c r="K4" s="640"/>
      <c r="L4" s="210"/>
      <c r="M4" s="210"/>
      <c r="N4" s="639">
        <v>2019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6"/>
      <c r="B5" s="894"/>
      <c r="C5" s="896"/>
      <c r="D5" s="906"/>
      <c r="E5" s="898"/>
      <c r="F5" s="907" t="s">
        <v>90</v>
      </c>
      <c r="G5" s="908" t="s">
        <v>14</v>
      </c>
      <c r="H5" s="909"/>
      <c r="I5" s="909"/>
      <c r="J5" s="907" t="s">
        <v>90</v>
      </c>
      <c r="K5" s="908" t="s">
        <v>14</v>
      </c>
      <c r="L5" s="909"/>
      <c r="M5" s="909"/>
      <c r="N5" s="907" t="s">
        <v>90</v>
      </c>
      <c r="O5" s="908" t="s">
        <v>14</v>
      </c>
      <c r="P5" s="910"/>
      <c r="Q5" s="903"/>
    </row>
    <row r="6" spans="1:17" ht="14.4" customHeight="1" x14ac:dyDescent="0.3">
      <c r="A6" s="824" t="s">
        <v>543</v>
      </c>
      <c r="B6" s="825" t="s">
        <v>1339</v>
      </c>
      <c r="C6" s="825" t="s">
        <v>1473</v>
      </c>
      <c r="D6" s="825" t="s">
        <v>1474</v>
      </c>
      <c r="E6" s="825" t="s">
        <v>1475</v>
      </c>
      <c r="F6" s="225">
        <v>0.4</v>
      </c>
      <c r="G6" s="225">
        <v>803.86</v>
      </c>
      <c r="H6" s="225"/>
      <c r="I6" s="225">
        <v>2009.6499999999999</v>
      </c>
      <c r="J6" s="225"/>
      <c r="K6" s="225"/>
      <c r="L6" s="225"/>
      <c r="M6" s="225"/>
      <c r="N6" s="225"/>
      <c r="O6" s="225"/>
      <c r="P6" s="830"/>
      <c r="Q6" s="848"/>
    </row>
    <row r="7" spans="1:17" ht="14.4" customHeight="1" x14ac:dyDescent="0.3">
      <c r="A7" s="831" t="s">
        <v>543</v>
      </c>
      <c r="B7" s="832" t="s">
        <v>1339</v>
      </c>
      <c r="C7" s="832" t="s">
        <v>1473</v>
      </c>
      <c r="D7" s="832" t="s">
        <v>1478</v>
      </c>
      <c r="E7" s="832" t="s">
        <v>1477</v>
      </c>
      <c r="F7" s="849">
        <v>2.4000000000000004</v>
      </c>
      <c r="G7" s="849">
        <v>4365.6900000000005</v>
      </c>
      <c r="H7" s="849">
        <v>0.59999917538921632</v>
      </c>
      <c r="I7" s="849">
        <v>1819.0374999999999</v>
      </c>
      <c r="J7" s="849">
        <v>4</v>
      </c>
      <c r="K7" s="849">
        <v>7276.16</v>
      </c>
      <c r="L7" s="849">
        <v>1</v>
      </c>
      <c r="M7" s="849">
        <v>1819.04</v>
      </c>
      <c r="N7" s="849"/>
      <c r="O7" s="849"/>
      <c r="P7" s="837"/>
      <c r="Q7" s="850"/>
    </row>
    <row r="8" spans="1:17" ht="14.4" customHeight="1" x14ac:dyDescent="0.3">
      <c r="A8" s="831" t="s">
        <v>543</v>
      </c>
      <c r="B8" s="832" t="s">
        <v>1339</v>
      </c>
      <c r="C8" s="832" t="s">
        <v>1473</v>
      </c>
      <c r="D8" s="832" t="s">
        <v>1479</v>
      </c>
      <c r="E8" s="832" t="s">
        <v>1480</v>
      </c>
      <c r="F8" s="849">
        <v>0.35</v>
      </c>
      <c r="G8" s="849">
        <v>316.33</v>
      </c>
      <c r="H8" s="849"/>
      <c r="I8" s="849">
        <v>903.80000000000007</v>
      </c>
      <c r="J8" s="849"/>
      <c r="K8" s="849"/>
      <c r="L8" s="849"/>
      <c r="M8" s="849"/>
      <c r="N8" s="849"/>
      <c r="O8" s="849"/>
      <c r="P8" s="837"/>
      <c r="Q8" s="850"/>
    </row>
    <row r="9" spans="1:17" ht="14.4" customHeight="1" x14ac:dyDescent="0.3">
      <c r="A9" s="831" t="s">
        <v>543</v>
      </c>
      <c r="B9" s="832" t="s">
        <v>1339</v>
      </c>
      <c r="C9" s="832" t="s">
        <v>1340</v>
      </c>
      <c r="D9" s="832" t="s">
        <v>1343</v>
      </c>
      <c r="E9" s="832" t="s">
        <v>1344</v>
      </c>
      <c r="F9" s="849">
        <v>4000</v>
      </c>
      <c r="G9" s="849">
        <v>10360</v>
      </c>
      <c r="H9" s="849">
        <v>0.66404892938134474</v>
      </c>
      <c r="I9" s="849">
        <v>2.59</v>
      </c>
      <c r="J9" s="849">
        <v>6047</v>
      </c>
      <c r="K9" s="849">
        <v>15601.260000000002</v>
      </c>
      <c r="L9" s="849">
        <v>1</v>
      </c>
      <c r="M9" s="849">
        <v>2.5800000000000005</v>
      </c>
      <c r="N9" s="849">
        <v>597</v>
      </c>
      <c r="O9" s="849">
        <v>1588.02</v>
      </c>
      <c r="P9" s="837">
        <v>0.10178793251314315</v>
      </c>
      <c r="Q9" s="850">
        <v>2.66</v>
      </c>
    </row>
    <row r="10" spans="1:17" ht="14.4" customHeight="1" x14ac:dyDescent="0.3">
      <c r="A10" s="831" t="s">
        <v>543</v>
      </c>
      <c r="B10" s="832" t="s">
        <v>1339</v>
      </c>
      <c r="C10" s="832" t="s">
        <v>1340</v>
      </c>
      <c r="D10" s="832" t="s">
        <v>1359</v>
      </c>
      <c r="E10" s="832" t="s">
        <v>1360</v>
      </c>
      <c r="F10" s="849">
        <v>5324.46</v>
      </c>
      <c r="G10" s="849">
        <v>183640.6</v>
      </c>
      <c r="H10" s="849">
        <v>0.52638861128538073</v>
      </c>
      <c r="I10" s="849">
        <v>34.489995229563185</v>
      </c>
      <c r="J10" s="849">
        <v>7703</v>
      </c>
      <c r="K10" s="849">
        <v>348868.86999999994</v>
      </c>
      <c r="L10" s="849">
        <v>1</v>
      </c>
      <c r="M10" s="849">
        <v>45.289999999999992</v>
      </c>
      <c r="N10" s="849">
        <v>7150</v>
      </c>
      <c r="O10" s="849">
        <v>71285.5</v>
      </c>
      <c r="P10" s="837">
        <v>0.20433322124728415</v>
      </c>
      <c r="Q10" s="850">
        <v>9.9700000000000006</v>
      </c>
    </row>
    <row r="11" spans="1:17" ht="14.4" customHeight="1" x14ac:dyDescent="0.3">
      <c r="A11" s="831" t="s">
        <v>543</v>
      </c>
      <c r="B11" s="832" t="s">
        <v>1339</v>
      </c>
      <c r="C11" s="832" t="s">
        <v>1340</v>
      </c>
      <c r="D11" s="832" t="s">
        <v>1483</v>
      </c>
      <c r="E11" s="832" t="s">
        <v>1484</v>
      </c>
      <c r="F11" s="849">
        <v>1857</v>
      </c>
      <c r="G11" s="849">
        <v>62859.45</v>
      </c>
      <c r="H11" s="849">
        <v>0.74044832736253785</v>
      </c>
      <c r="I11" s="849">
        <v>33.85</v>
      </c>
      <c r="J11" s="849">
        <v>2483</v>
      </c>
      <c r="K11" s="849">
        <v>84893.77</v>
      </c>
      <c r="L11" s="849">
        <v>1</v>
      </c>
      <c r="M11" s="849">
        <v>34.190000000000005</v>
      </c>
      <c r="N11" s="849">
        <v>555</v>
      </c>
      <c r="O11" s="849">
        <v>18858.900000000001</v>
      </c>
      <c r="P11" s="837">
        <v>0.22214704329893703</v>
      </c>
      <c r="Q11" s="850">
        <v>33.980000000000004</v>
      </c>
    </row>
    <row r="12" spans="1:17" ht="14.4" customHeight="1" x14ac:dyDescent="0.3">
      <c r="A12" s="831" t="s">
        <v>543</v>
      </c>
      <c r="B12" s="832" t="s">
        <v>1339</v>
      </c>
      <c r="C12" s="832" t="s">
        <v>1392</v>
      </c>
      <c r="D12" s="832" t="s">
        <v>1427</v>
      </c>
      <c r="E12" s="832" t="s">
        <v>1428</v>
      </c>
      <c r="F12" s="849">
        <v>46</v>
      </c>
      <c r="G12" s="849">
        <v>83950</v>
      </c>
      <c r="H12" s="849">
        <v>1.313565952120169</v>
      </c>
      <c r="I12" s="849">
        <v>1825</v>
      </c>
      <c r="J12" s="849">
        <v>35</v>
      </c>
      <c r="K12" s="849">
        <v>63910</v>
      </c>
      <c r="L12" s="849">
        <v>1</v>
      </c>
      <c r="M12" s="849">
        <v>1826</v>
      </c>
      <c r="N12" s="849">
        <v>40</v>
      </c>
      <c r="O12" s="849">
        <v>73240</v>
      </c>
      <c r="P12" s="837">
        <v>1.145986543576905</v>
      </c>
      <c r="Q12" s="850">
        <v>1831</v>
      </c>
    </row>
    <row r="13" spans="1:17" ht="14.4" customHeight="1" x14ac:dyDescent="0.3">
      <c r="A13" s="831" t="s">
        <v>543</v>
      </c>
      <c r="B13" s="832" t="s">
        <v>1339</v>
      </c>
      <c r="C13" s="832" t="s">
        <v>1392</v>
      </c>
      <c r="D13" s="832" t="s">
        <v>1492</v>
      </c>
      <c r="E13" s="832" t="s">
        <v>1493</v>
      </c>
      <c r="F13" s="849">
        <v>7</v>
      </c>
      <c r="G13" s="849">
        <v>101549</v>
      </c>
      <c r="H13" s="849">
        <v>0.77767056463038264</v>
      </c>
      <c r="I13" s="849">
        <v>14507</v>
      </c>
      <c r="J13" s="849">
        <v>9</v>
      </c>
      <c r="K13" s="849">
        <v>130581</v>
      </c>
      <c r="L13" s="849">
        <v>1</v>
      </c>
      <c r="M13" s="849">
        <v>14509</v>
      </c>
      <c r="N13" s="849">
        <v>2</v>
      </c>
      <c r="O13" s="849">
        <v>29030</v>
      </c>
      <c r="P13" s="837">
        <v>0.22231411920570374</v>
      </c>
      <c r="Q13" s="850">
        <v>14515</v>
      </c>
    </row>
    <row r="14" spans="1:17" ht="14.4" customHeight="1" x14ac:dyDescent="0.3">
      <c r="A14" s="831" t="s">
        <v>543</v>
      </c>
      <c r="B14" s="832" t="s">
        <v>1339</v>
      </c>
      <c r="C14" s="832" t="s">
        <v>1392</v>
      </c>
      <c r="D14" s="832" t="s">
        <v>1545</v>
      </c>
      <c r="E14" s="832" t="s">
        <v>1546</v>
      </c>
      <c r="F14" s="849">
        <v>90</v>
      </c>
      <c r="G14" s="849">
        <v>181260</v>
      </c>
      <c r="H14" s="849">
        <v>0.91700140641283778</v>
      </c>
      <c r="I14" s="849">
        <v>2014</v>
      </c>
      <c r="J14" s="849">
        <v>98</v>
      </c>
      <c r="K14" s="849">
        <v>197666</v>
      </c>
      <c r="L14" s="849">
        <v>1</v>
      </c>
      <c r="M14" s="849">
        <v>2017</v>
      </c>
      <c r="N14" s="849">
        <v>94</v>
      </c>
      <c r="O14" s="849">
        <v>190444</v>
      </c>
      <c r="P14" s="837">
        <v>0.96346362045065914</v>
      </c>
      <c r="Q14" s="850">
        <v>2026</v>
      </c>
    </row>
    <row r="15" spans="1:17" ht="14.4" customHeight="1" x14ac:dyDescent="0.3">
      <c r="A15" s="831" t="s">
        <v>543</v>
      </c>
      <c r="B15" s="832" t="s">
        <v>1339</v>
      </c>
      <c r="C15" s="832" t="s">
        <v>1392</v>
      </c>
      <c r="D15" s="832" t="s">
        <v>1441</v>
      </c>
      <c r="E15" s="832" t="s">
        <v>1442</v>
      </c>
      <c r="F15" s="849">
        <v>51</v>
      </c>
      <c r="G15" s="849">
        <v>22287</v>
      </c>
      <c r="H15" s="849">
        <v>0.79505565068493156</v>
      </c>
      <c r="I15" s="849">
        <v>437</v>
      </c>
      <c r="J15" s="849">
        <v>64</v>
      </c>
      <c r="K15" s="849">
        <v>28032</v>
      </c>
      <c r="L15" s="849">
        <v>1</v>
      </c>
      <c r="M15" s="849">
        <v>438</v>
      </c>
      <c r="N15" s="849">
        <v>36</v>
      </c>
      <c r="O15" s="849">
        <v>15768</v>
      </c>
      <c r="P15" s="837">
        <v>0.5625</v>
      </c>
      <c r="Q15" s="850">
        <v>438</v>
      </c>
    </row>
    <row r="16" spans="1:17" ht="14.4" customHeight="1" x14ac:dyDescent="0.3">
      <c r="A16" s="831" t="s">
        <v>543</v>
      </c>
      <c r="B16" s="832" t="s">
        <v>1339</v>
      </c>
      <c r="C16" s="832" t="s">
        <v>1392</v>
      </c>
      <c r="D16" s="832" t="s">
        <v>1455</v>
      </c>
      <c r="E16" s="832" t="s">
        <v>1456</v>
      </c>
      <c r="F16" s="849">
        <v>4</v>
      </c>
      <c r="G16" s="849">
        <v>4144</v>
      </c>
      <c r="H16" s="849">
        <v>1.9923076923076923</v>
      </c>
      <c r="I16" s="849">
        <v>1036</v>
      </c>
      <c r="J16" s="849">
        <v>2</v>
      </c>
      <c r="K16" s="849">
        <v>2080</v>
      </c>
      <c r="L16" s="849">
        <v>1</v>
      </c>
      <c r="M16" s="849">
        <v>1040</v>
      </c>
      <c r="N16" s="849"/>
      <c r="O16" s="849"/>
      <c r="P16" s="837"/>
      <c r="Q16" s="850"/>
    </row>
    <row r="17" spans="1:17" ht="14.4" customHeight="1" x14ac:dyDescent="0.3">
      <c r="A17" s="831" t="s">
        <v>543</v>
      </c>
      <c r="B17" s="832" t="s">
        <v>1547</v>
      </c>
      <c r="C17" s="832" t="s">
        <v>1392</v>
      </c>
      <c r="D17" s="832" t="s">
        <v>1557</v>
      </c>
      <c r="E17" s="832" t="s">
        <v>1558</v>
      </c>
      <c r="F17" s="849">
        <v>20</v>
      </c>
      <c r="G17" s="849">
        <v>13960</v>
      </c>
      <c r="H17" s="849">
        <v>1.0511256682478729</v>
      </c>
      <c r="I17" s="849">
        <v>698</v>
      </c>
      <c r="J17" s="849">
        <v>19</v>
      </c>
      <c r="K17" s="849">
        <v>13281</v>
      </c>
      <c r="L17" s="849">
        <v>1</v>
      </c>
      <c r="M17" s="849">
        <v>699</v>
      </c>
      <c r="N17" s="849">
        <v>23</v>
      </c>
      <c r="O17" s="849">
        <v>16192</v>
      </c>
      <c r="P17" s="837">
        <v>1.2191853023115728</v>
      </c>
      <c r="Q17" s="850">
        <v>704</v>
      </c>
    </row>
    <row r="18" spans="1:17" ht="14.4" customHeight="1" x14ac:dyDescent="0.3">
      <c r="A18" s="831" t="s">
        <v>543</v>
      </c>
      <c r="B18" s="832" t="s">
        <v>1547</v>
      </c>
      <c r="C18" s="832" t="s">
        <v>1392</v>
      </c>
      <c r="D18" s="832" t="s">
        <v>1451</v>
      </c>
      <c r="E18" s="832" t="s">
        <v>1452</v>
      </c>
      <c r="F18" s="849">
        <v>109</v>
      </c>
      <c r="G18" s="849">
        <v>38695</v>
      </c>
      <c r="H18" s="849">
        <v>0.93162393162393164</v>
      </c>
      <c r="I18" s="849">
        <v>355</v>
      </c>
      <c r="J18" s="849">
        <v>117</v>
      </c>
      <c r="K18" s="849">
        <v>41535</v>
      </c>
      <c r="L18" s="849">
        <v>1</v>
      </c>
      <c r="M18" s="849">
        <v>355</v>
      </c>
      <c r="N18" s="849">
        <v>127</v>
      </c>
      <c r="O18" s="849">
        <v>45466</v>
      </c>
      <c r="P18" s="837">
        <v>1.0946430721078608</v>
      </c>
      <c r="Q18" s="850">
        <v>358</v>
      </c>
    </row>
    <row r="19" spans="1:17" ht="14.4" customHeight="1" x14ac:dyDescent="0.3">
      <c r="A19" s="831" t="s">
        <v>543</v>
      </c>
      <c r="B19" s="832" t="s">
        <v>1547</v>
      </c>
      <c r="C19" s="832" t="s">
        <v>1392</v>
      </c>
      <c r="D19" s="832" t="s">
        <v>1563</v>
      </c>
      <c r="E19" s="832" t="s">
        <v>1564</v>
      </c>
      <c r="F19" s="849">
        <v>7</v>
      </c>
      <c r="G19" s="849">
        <v>2457</v>
      </c>
      <c r="H19" s="849">
        <v>1</v>
      </c>
      <c r="I19" s="849">
        <v>351</v>
      </c>
      <c r="J19" s="849">
        <v>7</v>
      </c>
      <c r="K19" s="849">
        <v>2457</v>
      </c>
      <c r="L19" s="849">
        <v>1</v>
      </c>
      <c r="M19" s="849">
        <v>351</v>
      </c>
      <c r="N19" s="849">
        <v>10</v>
      </c>
      <c r="O19" s="849">
        <v>3550</v>
      </c>
      <c r="P19" s="837">
        <v>1.4448514448514449</v>
      </c>
      <c r="Q19" s="850">
        <v>355</v>
      </c>
    </row>
    <row r="20" spans="1:17" ht="14.4" customHeight="1" x14ac:dyDescent="0.3">
      <c r="A20" s="831" t="s">
        <v>543</v>
      </c>
      <c r="B20" s="832" t="s">
        <v>1547</v>
      </c>
      <c r="C20" s="832" t="s">
        <v>1392</v>
      </c>
      <c r="D20" s="832" t="s">
        <v>1538</v>
      </c>
      <c r="E20" s="832" t="s">
        <v>1539</v>
      </c>
      <c r="F20" s="849">
        <v>94</v>
      </c>
      <c r="G20" s="849">
        <v>65894</v>
      </c>
      <c r="H20" s="849">
        <v>0.885529215717895</v>
      </c>
      <c r="I20" s="849">
        <v>701</v>
      </c>
      <c r="J20" s="849">
        <v>106</v>
      </c>
      <c r="K20" s="849">
        <v>74412</v>
      </c>
      <c r="L20" s="849">
        <v>1</v>
      </c>
      <c r="M20" s="849">
        <v>702</v>
      </c>
      <c r="N20" s="849">
        <v>111</v>
      </c>
      <c r="O20" s="849">
        <v>78477</v>
      </c>
      <c r="P20" s="837">
        <v>1.0546282857603613</v>
      </c>
      <c r="Q20" s="850">
        <v>707</v>
      </c>
    </row>
    <row r="21" spans="1:17" ht="14.4" customHeight="1" x14ac:dyDescent="0.3">
      <c r="A21" s="831" t="s">
        <v>543</v>
      </c>
      <c r="B21" s="832" t="s">
        <v>1547</v>
      </c>
      <c r="C21" s="832" t="s">
        <v>1392</v>
      </c>
      <c r="D21" s="832" t="s">
        <v>1565</v>
      </c>
      <c r="E21" s="832" t="s">
        <v>1566</v>
      </c>
      <c r="F21" s="849">
        <v>7</v>
      </c>
      <c r="G21" s="849">
        <v>4886</v>
      </c>
      <c r="H21" s="849">
        <v>0.49928469241773965</v>
      </c>
      <c r="I21" s="849">
        <v>698</v>
      </c>
      <c r="J21" s="849">
        <v>14</v>
      </c>
      <c r="K21" s="849">
        <v>9786</v>
      </c>
      <c r="L21" s="849">
        <v>1</v>
      </c>
      <c r="M21" s="849">
        <v>699</v>
      </c>
      <c r="N21" s="849">
        <v>12</v>
      </c>
      <c r="O21" s="849">
        <v>8448</v>
      </c>
      <c r="P21" s="837">
        <v>0.86327406499080317</v>
      </c>
      <c r="Q21" s="850">
        <v>704</v>
      </c>
    </row>
    <row r="22" spans="1:17" ht="14.4" customHeight="1" x14ac:dyDescent="0.3">
      <c r="A22" s="831" t="s">
        <v>1579</v>
      </c>
      <c r="B22" s="832" t="s">
        <v>1606</v>
      </c>
      <c r="C22" s="832" t="s">
        <v>1392</v>
      </c>
      <c r="D22" s="832" t="s">
        <v>1607</v>
      </c>
      <c r="E22" s="832" t="s">
        <v>1608</v>
      </c>
      <c r="F22" s="849">
        <v>92</v>
      </c>
      <c r="G22" s="849">
        <v>5980</v>
      </c>
      <c r="H22" s="849">
        <v>0.97872340425531912</v>
      </c>
      <c r="I22" s="849">
        <v>65</v>
      </c>
      <c r="J22" s="849">
        <v>94</v>
      </c>
      <c r="K22" s="849">
        <v>6110</v>
      </c>
      <c r="L22" s="849">
        <v>1</v>
      </c>
      <c r="M22" s="849">
        <v>65</v>
      </c>
      <c r="N22" s="849">
        <v>101</v>
      </c>
      <c r="O22" s="849">
        <v>6565</v>
      </c>
      <c r="P22" s="837">
        <v>1.074468085106383</v>
      </c>
      <c r="Q22" s="850">
        <v>65</v>
      </c>
    </row>
    <row r="23" spans="1:17" ht="14.4" customHeight="1" x14ac:dyDescent="0.3">
      <c r="A23" s="831" t="s">
        <v>1579</v>
      </c>
      <c r="B23" s="832" t="s">
        <v>1606</v>
      </c>
      <c r="C23" s="832" t="s">
        <v>1392</v>
      </c>
      <c r="D23" s="832" t="s">
        <v>1609</v>
      </c>
      <c r="E23" s="832" t="s">
        <v>1610</v>
      </c>
      <c r="F23" s="849"/>
      <c r="G23" s="849"/>
      <c r="H23" s="849"/>
      <c r="I23" s="849"/>
      <c r="J23" s="849">
        <v>2</v>
      </c>
      <c r="K23" s="849">
        <v>154</v>
      </c>
      <c r="L23" s="849">
        <v>1</v>
      </c>
      <c r="M23" s="849">
        <v>77</v>
      </c>
      <c r="N23" s="849">
        <v>4</v>
      </c>
      <c r="O23" s="849">
        <v>312</v>
      </c>
      <c r="P23" s="837">
        <v>2.0259740259740258</v>
      </c>
      <c r="Q23" s="850">
        <v>78</v>
      </c>
    </row>
    <row r="24" spans="1:17" ht="14.4" customHeight="1" x14ac:dyDescent="0.3">
      <c r="A24" s="831" t="s">
        <v>1579</v>
      </c>
      <c r="B24" s="832" t="s">
        <v>1606</v>
      </c>
      <c r="C24" s="832" t="s">
        <v>1392</v>
      </c>
      <c r="D24" s="832" t="s">
        <v>1611</v>
      </c>
      <c r="E24" s="832" t="s">
        <v>1612</v>
      </c>
      <c r="F24" s="849">
        <v>3</v>
      </c>
      <c r="G24" s="849">
        <v>72</v>
      </c>
      <c r="H24" s="849">
        <v>1</v>
      </c>
      <c r="I24" s="849">
        <v>24</v>
      </c>
      <c r="J24" s="849">
        <v>3</v>
      </c>
      <c r="K24" s="849">
        <v>72</v>
      </c>
      <c r="L24" s="849">
        <v>1</v>
      </c>
      <c r="M24" s="849">
        <v>24</v>
      </c>
      <c r="N24" s="849">
        <v>1</v>
      </c>
      <c r="O24" s="849">
        <v>24</v>
      </c>
      <c r="P24" s="837">
        <v>0.33333333333333331</v>
      </c>
      <c r="Q24" s="850">
        <v>24</v>
      </c>
    </row>
    <row r="25" spans="1:17" ht="14.4" customHeight="1" x14ac:dyDescent="0.3">
      <c r="A25" s="831" t="s">
        <v>1579</v>
      </c>
      <c r="B25" s="832" t="s">
        <v>1606</v>
      </c>
      <c r="C25" s="832" t="s">
        <v>1392</v>
      </c>
      <c r="D25" s="832" t="s">
        <v>1613</v>
      </c>
      <c r="E25" s="832" t="s">
        <v>1614</v>
      </c>
      <c r="F25" s="849">
        <v>3</v>
      </c>
      <c r="G25" s="849">
        <v>75</v>
      </c>
      <c r="H25" s="849">
        <v>1</v>
      </c>
      <c r="I25" s="849">
        <v>25</v>
      </c>
      <c r="J25" s="849">
        <v>3</v>
      </c>
      <c r="K25" s="849">
        <v>75</v>
      </c>
      <c r="L25" s="849">
        <v>1</v>
      </c>
      <c r="M25" s="849">
        <v>25</v>
      </c>
      <c r="N25" s="849">
        <v>1</v>
      </c>
      <c r="O25" s="849">
        <v>25</v>
      </c>
      <c r="P25" s="837">
        <v>0.33333333333333331</v>
      </c>
      <c r="Q25" s="850">
        <v>25</v>
      </c>
    </row>
    <row r="26" spans="1:17" ht="14.4" customHeight="1" x14ac:dyDescent="0.3">
      <c r="A26" s="831" t="s">
        <v>1615</v>
      </c>
      <c r="B26" s="832" t="s">
        <v>1616</v>
      </c>
      <c r="C26" s="832" t="s">
        <v>1392</v>
      </c>
      <c r="D26" s="832" t="s">
        <v>1617</v>
      </c>
      <c r="E26" s="832" t="s">
        <v>1618</v>
      </c>
      <c r="F26" s="849">
        <v>4</v>
      </c>
      <c r="G26" s="849">
        <v>108</v>
      </c>
      <c r="H26" s="849"/>
      <c r="I26" s="849">
        <v>27</v>
      </c>
      <c r="J26" s="849"/>
      <c r="K26" s="849"/>
      <c r="L26" s="849"/>
      <c r="M26" s="849"/>
      <c r="N26" s="849">
        <v>1</v>
      </c>
      <c r="O26" s="849">
        <v>28</v>
      </c>
      <c r="P26" s="837"/>
      <c r="Q26" s="850">
        <v>28</v>
      </c>
    </row>
    <row r="27" spans="1:17" ht="14.4" customHeight="1" x14ac:dyDescent="0.3">
      <c r="A27" s="831" t="s">
        <v>1615</v>
      </c>
      <c r="B27" s="832" t="s">
        <v>1616</v>
      </c>
      <c r="C27" s="832" t="s">
        <v>1392</v>
      </c>
      <c r="D27" s="832" t="s">
        <v>1619</v>
      </c>
      <c r="E27" s="832" t="s">
        <v>1620</v>
      </c>
      <c r="F27" s="849">
        <v>4</v>
      </c>
      <c r="G27" s="849">
        <v>108</v>
      </c>
      <c r="H27" s="849"/>
      <c r="I27" s="849">
        <v>27</v>
      </c>
      <c r="J27" s="849"/>
      <c r="K27" s="849"/>
      <c r="L27" s="849"/>
      <c r="M27" s="849"/>
      <c r="N27" s="849">
        <v>1</v>
      </c>
      <c r="O27" s="849">
        <v>27</v>
      </c>
      <c r="P27" s="837"/>
      <c r="Q27" s="850">
        <v>27</v>
      </c>
    </row>
    <row r="28" spans="1:17" ht="14.4" customHeight="1" x14ac:dyDescent="0.3">
      <c r="A28" s="831" t="s">
        <v>1615</v>
      </c>
      <c r="B28" s="832" t="s">
        <v>1616</v>
      </c>
      <c r="C28" s="832" t="s">
        <v>1392</v>
      </c>
      <c r="D28" s="832" t="s">
        <v>1621</v>
      </c>
      <c r="E28" s="832" t="s">
        <v>1622</v>
      </c>
      <c r="F28" s="849">
        <v>4</v>
      </c>
      <c r="G28" s="849">
        <v>108</v>
      </c>
      <c r="H28" s="849"/>
      <c r="I28" s="849">
        <v>27</v>
      </c>
      <c r="J28" s="849"/>
      <c r="K28" s="849"/>
      <c r="L28" s="849"/>
      <c r="M28" s="849"/>
      <c r="N28" s="849"/>
      <c r="O28" s="849"/>
      <c r="P28" s="837"/>
      <c r="Q28" s="850"/>
    </row>
    <row r="29" spans="1:17" ht="14.4" customHeight="1" x14ac:dyDescent="0.3">
      <c r="A29" s="831" t="s">
        <v>1615</v>
      </c>
      <c r="B29" s="832" t="s">
        <v>1616</v>
      </c>
      <c r="C29" s="832" t="s">
        <v>1392</v>
      </c>
      <c r="D29" s="832" t="s">
        <v>1623</v>
      </c>
      <c r="E29" s="832" t="s">
        <v>1624</v>
      </c>
      <c r="F29" s="849">
        <v>4</v>
      </c>
      <c r="G29" s="849">
        <v>88</v>
      </c>
      <c r="H29" s="849"/>
      <c r="I29" s="849">
        <v>22</v>
      </c>
      <c r="J29" s="849"/>
      <c r="K29" s="849"/>
      <c r="L29" s="849"/>
      <c r="M29" s="849"/>
      <c r="N29" s="849">
        <v>1</v>
      </c>
      <c r="O29" s="849">
        <v>23</v>
      </c>
      <c r="P29" s="837"/>
      <c r="Q29" s="850">
        <v>23</v>
      </c>
    </row>
    <row r="30" spans="1:17" ht="14.4" customHeight="1" x14ac:dyDescent="0.3">
      <c r="A30" s="831" t="s">
        <v>1615</v>
      </c>
      <c r="B30" s="832" t="s">
        <v>1616</v>
      </c>
      <c r="C30" s="832" t="s">
        <v>1392</v>
      </c>
      <c r="D30" s="832" t="s">
        <v>1625</v>
      </c>
      <c r="E30" s="832" t="s">
        <v>1626</v>
      </c>
      <c r="F30" s="849">
        <v>1</v>
      </c>
      <c r="G30" s="849">
        <v>17</v>
      </c>
      <c r="H30" s="849">
        <v>1</v>
      </c>
      <c r="I30" s="849">
        <v>17</v>
      </c>
      <c r="J30" s="849">
        <v>1</v>
      </c>
      <c r="K30" s="849">
        <v>17</v>
      </c>
      <c r="L30" s="849">
        <v>1</v>
      </c>
      <c r="M30" s="849">
        <v>17</v>
      </c>
      <c r="N30" s="849"/>
      <c r="O30" s="849"/>
      <c r="P30" s="837"/>
      <c r="Q30" s="850"/>
    </row>
    <row r="31" spans="1:17" ht="14.4" customHeight="1" x14ac:dyDescent="0.3">
      <c r="A31" s="831" t="s">
        <v>1615</v>
      </c>
      <c r="B31" s="832" t="s">
        <v>1616</v>
      </c>
      <c r="C31" s="832" t="s">
        <v>1392</v>
      </c>
      <c r="D31" s="832" t="s">
        <v>1627</v>
      </c>
      <c r="E31" s="832" t="s">
        <v>1628</v>
      </c>
      <c r="F31" s="849">
        <v>1</v>
      </c>
      <c r="G31" s="849">
        <v>47</v>
      </c>
      <c r="H31" s="849"/>
      <c r="I31" s="849">
        <v>47</v>
      </c>
      <c r="J31" s="849"/>
      <c r="K31" s="849"/>
      <c r="L31" s="849"/>
      <c r="M31" s="849"/>
      <c r="N31" s="849"/>
      <c r="O31" s="849"/>
      <c r="P31" s="837"/>
      <c r="Q31" s="850"/>
    </row>
    <row r="32" spans="1:17" ht="14.4" customHeight="1" x14ac:dyDescent="0.3">
      <c r="A32" s="831" t="s">
        <v>1615</v>
      </c>
      <c r="B32" s="832" t="s">
        <v>1616</v>
      </c>
      <c r="C32" s="832" t="s">
        <v>1392</v>
      </c>
      <c r="D32" s="832" t="s">
        <v>1629</v>
      </c>
      <c r="E32" s="832" t="s">
        <v>1630</v>
      </c>
      <c r="F32" s="849"/>
      <c r="G32" s="849"/>
      <c r="H32" s="849"/>
      <c r="I32" s="849"/>
      <c r="J32" s="849">
        <v>1</v>
      </c>
      <c r="K32" s="849">
        <v>60</v>
      </c>
      <c r="L32" s="849">
        <v>1</v>
      </c>
      <c r="M32" s="849">
        <v>60</v>
      </c>
      <c r="N32" s="849"/>
      <c r="O32" s="849"/>
      <c r="P32" s="837"/>
      <c r="Q32" s="850"/>
    </row>
    <row r="33" spans="1:17" ht="14.4" customHeight="1" x14ac:dyDescent="0.3">
      <c r="A33" s="831" t="s">
        <v>1615</v>
      </c>
      <c r="B33" s="832" t="s">
        <v>1616</v>
      </c>
      <c r="C33" s="832" t="s">
        <v>1392</v>
      </c>
      <c r="D33" s="832" t="s">
        <v>1631</v>
      </c>
      <c r="E33" s="832" t="s">
        <v>1632</v>
      </c>
      <c r="F33" s="849">
        <v>1</v>
      </c>
      <c r="G33" s="849">
        <v>187</v>
      </c>
      <c r="H33" s="849"/>
      <c r="I33" s="849">
        <v>187</v>
      </c>
      <c r="J33" s="849"/>
      <c r="K33" s="849"/>
      <c r="L33" s="849"/>
      <c r="M33" s="849"/>
      <c r="N33" s="849"/>
      <c r="O33" s="849"/>
      <c r="P33" s="837"/>
      <c r="Q33" s="850"/>
    </row>
    <row r="34" spans="1:17" ht="14.4" customHeight="1" x14ac:dyDescent="0.3">
      <c r="A34" s="831" t="s">
        <v>1615</v>
      </c>
      <c r="B34" s="832" t="s">
        <v>1616</v>
      </c>
      <c r="C34" s="832" t="s">
        <v>1392</v>
      </c>
      <c r="D34" s="832" t="s">
        <v>1633</v>
      </c>
      <c r="E34" s="832" t="s">
        <v>1634</v>
      </c>
      <c r="F34" s="849"/>
      <c r="G34" s="849"/>
      <c r="H34" s="849"/>
      <c r="I34" s="849"/>
      <c r="J34" s="849">
        <v>1</v>
      </c>
      <c r="K34" s="849">
        <v>364</v>
      </c>
      <c r="L34" s="849">
        <v>1</v>
      </c>
      <c r="M34" s="849">
        <v>364</v>
      </c>
      <c r="N34" s="849"/>
      <c r="O34" s="849"/>
      <c r="P34" s="837"/>
      <c r="Q34" s="850"/>
    </row>
    <row r="35" spans="1:17" ht="14.4" customHeight="1" x14ac:dyDescent="0.3">
      <c r="A35" s="831" t="s">
        <v>1615</v>
      </c>
      <c r="B35" s="832" t="s">
        <v>1616</v>
      </c>
      <c r="C35" s="832" t="s">
        <v>1392</v>
      </c>
      <c r="D35" s="832" t="s">
        <v>1635</v>
      </c>
      <c r="E35" s="832" t="s">
        <v>1636</v>
      </c>
      <c r="F35" s="849">
        <v>1</v>
      </c>
      <c r="G35" s="849">
        <v>562</v>
      </c>
      <c r="H35" s="849">
        <v>1</v>
      </c>
      <c r="I35" s="849">
        <v>562</v>
      </c>
      <c r="J35" s="849">
        <v>1</v>
      </c>
      <c r="K35" s="849">
        <v>562</v>
      </c>
      <c r="L35" s="849">
        <v>1</v>
      </c>
      <c r="M35" s="849">
        <v>562</v>
      </c>
      <c r="N35" s="849">
        <v>1</v>
      </c>
      <c r="O35" s="849">
        <v>563</v>
      </c>
      <c r="P35" s="837">
        <v>1.001779359430605</v>
      </c>
      <c r="Q35" s="850">
        <v>563</v>
      </c>
    </row>
    <row r="36" spans="1:17" ht="14.4" customHeight="1" x14ac:dyDescent="0.3">
      <c r="A36" s="831" t="s">
        <v>1615</v>
      </c>
      <c r="B36" s="832" t="s">
        <v>1616</v>
      </c>
      <c r="C36" s="832" t="s">
        <v>1392</v>
      </c>
      <c r="D36" s="832" t="s">
        <v>1637</v>
      </c>
      <c r="E36" s="832" t="s">
        <v>1638</v>
      </c>
      <c r="F36" s="849">
        <v>2</v>
      </c>
      <c r="G36" s="849">
        <v>828</v>
      </c>
      <c r="H36" s="849">
        <v>1</v>
      </c>
      <c r="I36" s="849">
        <v>414</v>
      </c>
      <c r="J36" s="849">
        <v>2</v>
      </c>
      <c r="K36" s="849">
        <v>828</v>
      </c>
      <c r="L36" s="849">
        <v>1</v>
      </c>
      <c r="M36" s="849">
        <v>414</v>
      </c>
      <c r="N36" s="849">
        <v>2</v>
      </c>
      <c r="O36" s="849">
        <v>830</v>
      </c>
      <c r="P36" s="837">
        <v>1.0024154589371981</v>
      </c>
      <c r="Q36" s="850">
        <v>415</v>
      </c>
    </row>
    <row r="37" spans="1:17" ht="14.4" customHeight="1" x14ac:dyDescent="0.3">
      <c r="A37" s="831" t="s">
        <v>1615</v>
      </c>
      <c r="B37" s="832" t="s">
        <v>1616</v>
      </c>
      <c r="C37" s="832" t="s">
        <v>1392</v>
      </c>
      <c r="D37" s="832" t="s">
        <v>1639</v>
      </c>
      <c r="E37" s="832" t="s">
        <v>1640</v>
      </c>
      <c r="F37" s="849">
        <v>89</v>
      </c>
      <c r="G37" s="849">
        <v>35244</v>
      </c>
      <c r="H37" s="849">
        <v>0.97802197802197799</v>
      </c>
      <c r="I37" s="849">
        <v>396</v>
      </c>
      <c r="J37" s="849">
        <v>91</v>
      </c>
      <c r="K37" s="849">
        <v>36036</v>
      </c>
      <c r="L37" s="849">
        <v>1</v>
      </c>
      <c r="M37" s="849">
        <v>396</v>
      </c>
      <c r="N37" s="849">
        <v>97</v>
      </c>
      <c r="O37" s="849">
        <v>38509</v>
      </c>
      <c r="P37" s="837">
        <v>1.0686258186258186</v>
      </c>
      <c r="Q37" s="850">
        <v>397</v>
      </c>
    </row>
    <row r="38" spans="1:17" ht="14.4" customHeight="1" x14ac:dyDescent="0.3">
      <c r="A38" s="831" t="s">
        <v>1615</v>
      </c>
      <c r="B38" s="832" t="s">
        <v>1616</v>
      </c>
      <c r="C38" s="832" t="s">
        <v>1392</v>
      </c>
      <c r="D38" s="832" t="s">
        <v>1641</v>
      </c>
      <c r="E38" s="832" t="s">
        <v>1642</v>
      </c>
      <c r="F38" s="849">
        <v>4</v>
      </c>
      <c r="G38" s="849">
        <v>120</v>
      </c>
      <c r="H38" s="849"/>
      <c r="I38" s="849">
        <v>30</v>
      </c>
      <c r="J38" s="849"/>
      <c r="K38" s="849"/>
      <c r="L38" s="849"/>
      <c r="M38" s="849"/>
      <c r="N38" s="849">
        <v>1</v>
      </c>
      <c r="O38" s="849">
        <v>30</v>
      </c>
      <c r="P38" s="837"/>
      <c r="Q38" s="850">
        <v>30</v>
      </c>
    </row>
    <row r="39" spans="1:17" ht="14.4" customHeight="1" x14ac:dyDescent="0.3">
      <c r="A39" s="831" t="s">
        <v>1615</v>
      </c>
      <c r="B39" s="832" t="s">
        <v>1616</v>
      </c>
      <c r="C39" s="832" t="s">
        <v>1392</v>
      </c>
      <c r="D39" s="832" t="s">
        <v>1643</v>
      </c>
      <c r="E39" s="832" t="s">
        <v>1644</v>
      </c>
      <c r="F39" s="849"/>
      <c r="G39" s="849"/>
      <c r="H39" s="849"/>
      <c r="I39" s="849"/>
      <c r="J39" s="849">
        <v>1</v>
      </c>
      <c r="K39" s="849">
        <v>50</v>
      </c>
      <c r="L39" s="849">
        <v>1</v>
      </c>
      <c r="M39" s="849">
        <v>50</v>
      </c>
      <c r="N39" s="849"/>
      <c r="O39" s="849"/>
      <c r="P39" s="837"/>
      <c r="Q39" s="850"/>
    </row>
    <row r="40" spans="1:17" ht="14.4" customHeight="1" x14ac:dyDescent="0.3">
      <c r="A40" s="831" t="s">
        <v>1615</v>
      </c>
      <c r="B40" s="832" t="s">
        <v>1616</v>
      </c>
      <c r="C40" s="832" t="s">
        <v>1392</v>
      </c>
      <c r="D40" s="832" t="s">
        <v>1645</v>
      </c>
      <c r="E40" s="832" t="s">
        <v>1646</v>
      </c>
      <c r="F40" s="849"/>
      <c r="G40" s="849"/>
      <c r="H40" s="849"/>
      <c r="I40" s="849"/>
      <c r="J40" s="849"/>
      <c r="K40" s="849"/>
      <c r="L40" s="849"/>
      <c r="M40" s="849"/>
      <c r="N40" s="849">
        <v>1</v>
      </c>
      <c r="O40" s="849">
        <v>13</v>
      </c>
      <c r="P40" s="837"/>
      <c r="Q40" s="850">
        <v>13</v>
      </c>
    </row>
    <row r="41" spans="1:17" ht="14.4" customHeight="1" x14ac:dyDescent="0.3">
      <c r="A41" s="831" t="s">
        <v>1615</v>
      </c>
      <c r="B41" s="832" t="s">
        <v>1616</v>
      </c>
      <c r="C41" s="832" t="s">
        <v>1392</v>
      </c>
      <c r="D41" s="832" t="s">
        <v>1647</v>
      </c>
      <c r="E41" s="832" t="s">
        <v>1648</v>
      </c>
      <c r="F41" s="849">
        <v>5</v>
      </c>
      <c r="G41" s="849">
        <v>915</v>
      </c>
      <c r="H41" s="849">
        <v>2.5</v>
      </c>
      <c r="I41" s="849">
        <v>183</v>
      </c>
      <c r="J41" s="849">
        <v>2</v>
      </c>
      <c r="K41" s="849">
        <v>366</v>
      </c>
      <c r="L41" s="849">
        <v>1</v>
      </c>
      <c r="M41" s="849">
        <v>183</v>
      </c>
      <c r="N41" s="849">
        <v>6</v>
      </c>
      <c r="O41" s="849">
        <v>1104</v>
      </c>
      <c r="P41" s="837">
        <v>3.0163934426229506</v>
      </c>
      <c r="Q41" s="850">
        <v>184</v>
      </c>
    </row>
    <row r="42" spans="1:17" ht="14.4" customHeight="1" x14ac:dyDescent="0.3">
      <c r="A42" s="831" t="s">
        <v>1615</v>
      </c>
      <c r="B42" s="832" t="s">
        <v>1616</v>
      </c>
      <c r="C42" s="832" t="s">
        <v>1392</v>
      </c>
      <c r="D42" s="832" t="s">
        <v>1649</v>
      </c>
      <c r="E42" s="832" t="s">
        <v>1650</v>
      </c>
      <c r="F42" s="849">
        <v>1</v>
      </c>
      <c r="G42" s="849">
        <v>184</v>
      </c>
      <c r="H42" s="849">
        <v>0.5</v>
      </c>
      <c r="I42" s="849">
        <v>184</v>
      </c>
      <c r="J42" s="849">
        <v>2</v>
      </c>
      <c r="K42" s="849">
        <v>368</v>
      </c>
      <c r="L42" s="849">
        <v>1</v>
      </c>
      <c r="M42" s="849">
        <v>184</v>
      </c>
      <c r="N42" s="849">
        <v>4</v>
      </c>
      <c r="O42" s="849">
        <v>740</v>
      </c>
      <c r="P42" s="837">
        <v>2.0108695652173911</v>
      </c>
      <c r="Q42" s="850">
        <v>185</v>
      </c>
    </row>
    <row r="43" spans="1:17" ht="14.4" customHeight="1" x14ac:dyDescent="0.3">
      <c r="A43" s="831" t="s">
        <v>1615</v>
      </c>
      <c r="B43" s="832" t="s">
        <v>1616</v>
      </c>
      <c r="C43" s="832" t="s">
        <v>1392</v>
      </c>
      <c r="D43" s="832" t="s">
        <v>1651</v>
      </c>
      <c r="E43" s="832" t="s">
        <v>1652</v>
      </c>
      <c r="F43" s="849">
        <v>1</v>
      </c>
      <c r="G43" s="849">
        <v>149</v>
      </c>
      <c r="H43" s="849">
        <v>0.33333333333333331</v>
      </c>
      <c r="I43" s="849">
        <v>149</v>
      </c>
      <c r="J43" s="849">
        <v>3</v>
      </c>
      <c r="K43" s="849">
        <v>447</v>
      </c>
      <c r="L43" s="849">
        <v>1</v>
      </c>
      <c r="M43" s="849">
        <v>149</v>
      </c>
      <c r="N43" s="849">
        <v>3</v>
      </c>
      <c r="O43" s="849">
        <v>450</v>
      </c>
      <c r="P43" s="837">
        <v>1.0067114093959733</v>
      </c>
      <c r="Q43" s="850">
        <v>150</v>
      </c>
    </row>
    <row r="44" spans="1:17" ht="14.4" customHeight="1" x14ac:dyDescent="0.3">
      <c r="A44" s="831" t="s">
        <v>1615</v>
      </c>
      <c r="B44" s="832" t="s">
        <v>1616</v>
      </c>
      <c r="C44" s="832" t="s">
        <v>1392</v>
      </c>
      <c r="D44" s="832" t="s">
        <v>1653</v>
      </c>
      <c r="E44" s="832" t="s">
        <v>1654</v>
      </c>
      <c r="F44" s="849">
        <v>4</v>
      </c>
      <c r="G44" s="849">
        <v>120</v>
      </c>
      <c r="H44" s="849"/>
      <c r="I44" s="849">
        <v>30</v>
      </c>
      <c r="J44" s="849"/>
      <c r="K44" s="849"/>
      <c r="L44" s="849"/>
      <c r="M44" s="849"/>
      <c r="N44" s="849">
        <v>1</v>
      </c>
      <c r="O44" s="849">
        <v>30</v>
      </c>
      <c r="P44" s="837"/>
      <c r="Q44" s="850">
        <v>30</v>
      </c>
    </row>
    <row r="45" spans="1:17" ht="14.4" customHeight="1" x14ac:dyDescent="0.3">
      <c r="A45" s="831" t="s">
        <v>1615</v>
      </c>
      <c r="B45" s="832" t="s">
        <v>1616</v>
      </c>
      <c r="C45" s="832" t="s">
        <v>1392</v>
      </c>
      <c r="D45" s="832" t="s">
        <v>1655</v>
      </c>
      <c r="E45" s="832" t="s">
        <v>1656</v>
      </c>
      <c r="F45" s="849"/>
      <c r="G45" s="849"/>
      <c r="H45" s="849"/>
      <c r="I45" s="849"/>
      <c r="J45" s="849"/>
      <c r="K45" s="849"/>
      <c r="L45" s="849"/>
      <c r="M45" s="849"/>
      <c r="N45" s="849">
        <v>1</v>
      </c>
      <c r="O45" s="849">
        <v>31</v>
      </c>
      <c r="P45" s="837"/>
      <c r="Q45" s="850">
        <v>31</v>
      </c>
    </row>
    <row r="46" spans="1:17" ht="14.4" customHeight="1" x14ac:dyDescent="0.3">
      <c r="A46" s="831" t="s">
        <v>1615</v>
      </c>
      <c r="B46" s="832" t="s">
        <v>1616</v>
      </c>
      <c r="C46" s="832" t="s">
        <v>1392</v>
      </c>
      <c r="D46" s="832" t="s">
        <v>1657</v>
      </c>
      <c r="E46" s="832" t="s">
        <v>1658</v>
      </c>
      <c r="F46" s="849"/>
      <c r="G46" s="849"/>
      <c r="H46" s="849"/>
      <c r="I46" s="849"/>
      <c r="J46" s="849"/>
      <c r="K46" s="849"/>
      <c r="L46" s="849"/>
      <c r="M46" s="849"/>
      <c r="N46" s="849">
        <v>1</v>
      </c>
      <c r="O46" s="849">
        <v>28</v>
      </c>
      <c r="P46" s="837"/>
      <c r="Q46" s="850">
        <v>28</v>
      </c>
    </row>
    <row r="47" spans="1:17" ht="14.4" customHeight="1" x14ac:dyDescent="0.3">
      <c r="A47" s="831" t="s">
        <v>1615</v>
      </c>
      <c r="B47" s="832" t="s">
        <v>1616</v>
      </c>
      <c r="C47" s="832" t="s">
        <v>1392</v>
      </c>
      <c r="D47" s="832" t="s">
        <v>1659</v>
      </c>
      <c r="E47" s="832" t="s">
        <v>1660</v>
      </c>
      <c r="F47" s="849">
        <v>4</v>
      </c>
      <c r="G47" s="849">
        <v>100</v>
      </c>
      <c r="H47" s="849"/>
      <c r="I47" s="849">
        <v>25</v>
      </c>
      <c r="J47" s="849"/>
      <c r="K47" s="849"/>
      <c r="L47" s="849"/>
      <c r="M47" s="849"/>
      <c r="N47" s="849">
        <v>1</v>
      </c>
      <c r="O47" s="849">
        <v>26</v>
      </c>
      <c r="P47" s="837"/>
      <c r="Q47" s="850">
        <v>26</v>
      </c>
    </row>
    <row r="48" spans="1:17" ht="14.4" customHeight="1" x14ac:dyDescent="0.3">
      <c r="A48" s="831" t="s">
        <v>1615</v>
      </c>
      <c r="B48" s="832" t="s">
        <v>1616</v>
      </c>
      <c r="C48" s="832" t="s">
        <v>1392</v>
      </c>
      <c r="D48" s="832" t="s">
        <v>1661</v>
      </c>
      <c r="E48" s="832" t="s">
        <v>1662</v>
      </c>
      <c r="F48" s="849">
        <v>1</v>
      </c>
      <c r="G48" s="849">
        <v>30</v>
      </c>
      <c r="H48" s="849">
        <v>1</v>
      </c>
      <c r="I48" s="849">
        <v>30</v>
      </c>
      <c r="J48" s="849">
        <v>1</v>
      </c>
      <c r="K48" s="849">
        <v>30</v>
      </c>
      <c r="L48" s="849">
        <v>1</v>
      </c>
      <c r="M48" s="849">
        <v>30</v>
      </c>
      <c r="N48" s="849"/>
      <c r="O48" s="849"/>
      <c r="P48" s="837"/>
      <c r="Q48" s="850"/>
    </row>
    <row r="49" spans="1:17" ht="14.4" customHeight="1" x14ac:dyDescent="0.3">
      <c r="A49" s="831" t="s">
        <v>1615</v>
      </c>
      <c r="B49" s="832" t="s">
        <v>1616</v>
      </c>
      <c r="C49" s="832" t="s">
        <v>1392</v>
      </c>
      <c r="D49" s="832" t="s">
        <v>1663</v>
      </c>
      <c r="E49" s="832" t="s">
        <v>1664</v>
      </c>
      <c r="F49" s="849">
        <v>1</v>
      </c>
      <c r="G49" s="849">
        <v>205</v>
      </c>
      <c r="H49" s="849">
        <v>1</v>
      </c>
      <c r="I49" s="849">
        <v>205</v>
      </c>
      <c r="J49" s="849">
        <v>1</v>
      </c>
      <c r="K49" s="849">
        <v>205</v>
      </c>
      <c r="L49" s="849">
        <v>1</v>
      </c>
      <c r="M49" s="849">
        <v>205</v>
      </c>
      <c r="N49" s="849"/>
      <c r="O49" s="849"/>
      <c r="P49" s="837"/>
      <c r="Q49" s="850"/>
    </row>
    <row r="50" spans="1:17" ht="14.4" customHeight="1" x14ac:dyDescent="0.3">
      <c r="A50" s="831" t="s">
        <v>1615</v>
      </c>
      <c r="B50" s="832" t="s">
        <v>1616</v>
      </c>
      <c r="C50" s="832" t="s">
        <v>1392</v>
      </c>
      <c r="D50" s="832" t="s">
        <v>1665</v>
      </c>
      <c r="E50" s="832" t="s">
        <v>1666</v>
      </c>
      <c r="F50" s="849">
        <v>100</v>
      </c>
      <c r="G50" s="849">
        <v>17600</v>
      </c>
      <c r="H50" s="849">
        <v>1</v>
      </c>
      <c r="I50" s="849">
        <v>176</v>
      </c>
      <c r="J50" s="849">
        <v>100</v>
      </c>
      <c r="K50" s="849">
        <v>17600</v>
      </c>
      <c r="L50" s="849">
        <v>1</v>
      </c>
      <c r="M50" s="849">
        <v>176</v>
      </c>
      <c r="N50" s="849">
        <v>108</v>
      </c>
      <c r="O50" s="849">
        <v>19116</v>
      </c>
      <c r="P50" s="837">
        <v>1.0861363636363637</v>
      </c>
      <c r="Q50" s="850">
        <v>177</v>
      </c>
    </row>
    <row r="51" spans="1:17" ht="14.4" customHeight="1" x14ac:dyDescent="0.3">
      <c r="A51" s="831" t="s">
        <v>1615</v>
      </c>
      <c r="B51" s="832" t="s">
        <v>1616</v>
      </c>
      <c r="C51" s="832" t="s">
        <v>1392</v>
      </c>
      <c r="D51" s="832" t="s">
        <v>1667</v>
      </c>
      <c r="E51" s="832" t="s">
        <v>1668</v>
      </c>
      <c r="F51" s="849">
        <v>1</v>
      </c>
      <c r="G51" s="849">
        <v>23</v>
      </c>
      <c r="H51" s="849"/>
      <c r="I51" s="849">
        <v>23</v>
      </c>
      <c r="J51" s="849"/>
      <c r="K51" s="849"/>
      <c r="L51" s="849"/>
      <c r="M51" s="849"/>
      <c r="N51" s="849">
        <v>1</v>
      </c>
      <c r="O51" s="849">
        <v>23</v>
      </c>
      <c r="P51" s="837"/>
      <c r="Q51" s="850">
        <v>23</v>
      </c>
    </row>
    <row r="52" spans="1:17" ht="14.4" customHeight="1" x14ac:dyDescent="0.3">
      <c r="A52" s="831" t="s">
        <v>1615</v>
      </c>
      <c r="B52" s="832" t="s">
        <v>1616</v>
      </c>
      <c r="C52" s="832" t="s">
        <v>1392</v>
      </c>
      <c r="D52" s="832" t="s">
        <v>1669</v>
      </c>
      <c r="E52" s="832" t="s">
        <v>1670</v>
      </c>
      <c r="F52" s="849">
        <v>6</v>
      </c>
      <c r="G52" s="849">
        <v>3528</v>
      </c>
      <c r="H52" s="849">
        <v>1.5</v>
      </c>
      <c r="I52" s="849">
        <v>588</v>
      </c>
      <c r="J52" s="849">
        <v>4</v>
      </c>
      <c r="K52" s="849">
        <v>2352</v>
      </c>
      <c r="L52" s="849">
        <v>1</v>
      </c>
      <c r="M52" s="849">
        <v>588</v>
      </c>
      <c r="N52" s="849">
        <v>1</v>
      </c>
      <c r="O52" s="849">
        <v>589</v>
      </c>
      <c r="P52" s="837">
        <v>0.25042517006802723</v>
      </c>
      <c r="Q52" s="850">
        <v>589</v>
      </c>
    </row>
    <row r="53" spans="1:17" ht="14.4" customHeight="1" x14ac:dyDescent="0.3">
      <c r="A53" s="831" t="s">
        <v>1615</v>
      </c>
      <c r="B53" s="832" t="s">
        <v>1616</v>
      </c>
      <c r="C53" s="832" t="s">
        <v>1392</v>
      </c>
      <c r="D53" s="832" t="s">
        <v>1671</v>
      </c>
      <c r="E53" s="832" t="s">
        <v>1672</v>
      </c>
      <c r="F53" s="849">
        <v>4</v>
      </c>
      <c r="G53" s="849">
        <v>116</v>
      </c>
      <c r="H53" s="849"/>
      <c r="I53" s="849">
        <v>29</v>
      </c>
      <c r="J53" s="849"/>
      <c r="K53" s="849"/>
      <c r="L53" s="849"/>
      <c r="M53" s="849"/>
      <c r="N53" s="849"/>
      <c r="O53" s="849"/>
      <c r="P53" s="837"/>
      <c r="Q53" s="850"/>
    </row>
    <row r="54" spans="1:17" ht="14.4" customHeight="1" x14ac:dyDescent="0.3">
      <c r="A54" s="831" t="s">
        <v>1615</v>
      </c>
      <c r="B54" s="832" t="s">
        <v>1616</v>
      </c>
      <c r="C54" s="832" t="s">
        <v>1392</v>
      </c>
      <c r="D54" s="832" t="s">
        <v>1673</v>
      </c>
      <c r="E54" s="832" t="s">
        <v>1674</v>
      </c>
      <c r="F54" s="849">
        <v>82</v>
      </c>
      <c r="G54" s="849">
        <v>1230</v>
      </c>
      <c r="H54" s="849">
        <v>0.97619047619047616</v>
      </c>
      <c r="I54" s="849">
        <v>15</v>
      </c>
      <c r="J54" s="849">
        <v>84</v>
      </c>
      <c r="K54" s="849">
        <v>1260</v>
      </c>
      <c r="L54" s="849">
        <v>1</v>
      </c>
      <c r="M54" s="849">
        <v>15</v>
      </c>
      <c r="N54" s="849">
        <v>100</v>
      </c>
      <c r="O54" s="849">
        <v>1600</v>
      </c>
      <c r="P54" s="837">
        <v>1.2698412698412698</v>
      </c>
      <c r="Q54" s="850">
        <v>16</v>
      </c>
    </row>
    <row r="55" spans="1:17" ht="14.4" customHeight="1" x14ac:dyDescent="0.3">
      <c r="A55" s="831" t="s">
        <v>1615</v>
      </c>
      <c r="B55" s="832" t="s">
        <v>1616</v>
      </c>
      <c r="C55" s="832" t="s">
        <v>1392</v>
      </c>
      <c r="D55" s="832" t="s">
        <v>1675</v>
      </c>
      <c r="E55" s="832" t="s">
        <v>1676</v>
      </c>
      <c r="F55" s="849">
        <v>87</v>
      </c>
      <c r="G55" s="849">
        <v>1653</v>
      </c>
      <c r="H55" s="849">
        <v>0.94565217391304346</v>
      </c>
      <c r="I55" s="849">
        <v>19</v>
      </c>
      <c r="J55" s="849">
        <v>92</v>
      </c>
      <c r="K55" s="849">
        <v>1748</v>
      </c>
      <c r="L55" s="849">
        <v>1</v>
      </c>
      <c r="M55" s="849">
        <v>19</v>
      </c>
      <c r="N55" s="849">
        <v>100</v>
      </c>
      <c r="O55" s="849">
        <v>2000</v>
      </c>
      <c r="P55" s="837">
        <v>1.1441647597254005</v>
      </c>
      <c r="Q55" s="850">
        <v>20</v>
      </c>
    </row>
    <row r="56" spans="1:17" ht="14.4" customHeight="1" x14ac:dyDescent="0.3">
      <c r="A56" s="831" t="s">
        <v>1615</v>
      </c>
      <c r="B56" s="832" t="s">
        <v>1616</v>
      </c>
      <c r="C56" s="832" t="s">
        <v>1392</v>
      </c>
      <c r="D56" s="832" t="s">
        <v>1677</v>
      </c>
      <c r="E56" s="832" t="s">
        <v>1678</v>
      </c>
      <c r="F56" s="849">
        <v>91</v>
      </c>
      <c r="G56" s="849">
        <v>1820</v>
      </c>
      <c r="H56" s="849">
        <v>0.98913043478260865</v>
      </c>
      <c r="I56" s="849">
        <v>20</v>
      </c>
      <c r="J56" s="849">
        <v>92</v>
      </c>
      <c r="K56" s="849">
        <v>1840</v>
      </c>
      <c r="L56" s="849">
        <v>1</v>
      </c>
      <c r="M56" s="849">
        <v>20</v>
      </c>
      <c r="N56" s="849">
        <v>100</v>
      </c>
      <c r="O56" s="849">
        <v>2000</v>
      </c>
      <c r="P56" s="837">
        <v>1.0869565217391304</v>
      </c>
      <c r="Q56" s="850">
        <v>20</v>
      </c>
    </row>
    <row r="57" spans="1:17" ht="14.4" customHeight="1" x14ac:dyDescent="0.3">
      <c r="A57" s="831" t="s">
        <v>1615</v>
      </c>
      <c r="B57" s="832" t="s">
        <v>1616</v>
      </c>
      <c r="C57" s="832" t="s">
        <v>1392</v>
      </c>
      <c r="D57" s="832" t="s">
        <v>1679</v>
      </c>
      <c r="E57" s="832" t="s">
        <v>1680</v>
      </c>
      <c r="F57" s="849">
        <v>1</v>
      </c>
      <c r="G57" s="849">
        <v>188</v>
      </c>
      <c r="H57" s="849"/>
      <c r="I57" s="849">
        <v>188</v>
      </c>
      <c r="J57" s="849"/>
      <c r="K57" s="849"/>
      <c r="L57" s="849"/>
      <c r="M57" s="849"/>
      <c r="N57" s="849">
        <v>1</v>
      </c>
      <c r="O57" s="849">
        <v>190</v>
      </c>
      <c r="P57" s="837"/>
      <c r="Q57" s="850">
        <v>190</v>
      </c>
    </row>
    <row r="58" spans="1:17" ht="14.4" customHeight="1" x14ac:dyDescent="0.3">
      <c r="A58" s="831" t="s">
        <v>1615</v>
      </c>
      <c r="B58" s="832" t="s">
        <v>1616</v>
      </c>
      <c r="C58" s="832" t="s">
        <v>1392</v>
      </c>
      <c r="D58" s="832" t="s">
        <v>1681</v>
      </c>
      <c r="E58" s="832" t="s">
        <v>1682</v>
      </c>
      <c r="F58" s="849">
        <v>96</v>
      </c>
      <c r="G58" s="849">
        <v>25440</v>
      </c>
      <c r="H58" s="849">
        <v>0.98969072164948457</v>
      </c>
      <c r="I58" s="849">
        <v>265</v>
      </c>
      <c r="J58" s="849">
        <v>97</v>
      </c>
      <c r="K58" s="849">
        <v>25705</v>
      </c>
      <c r="L58" s="849">
        <v>1</v>
      </c>
      <c r="M58" s="849">
        <v>265</v>
      </c>
      <c r="N58" s="849">
        <v>102</v>
      </c>
      <c r="O58" s="849">
        <v>27132</v>
      </c>
      <c r="P58" s="837">
        <v>1.0555144913440966</v>
      </c>
      <c r="Q58" s="850">
        <v>266</v>
      </c>
    </row>
    <row r="59" spans="1:17" ht="14.4" customHeight="1" x14ac:dyDescent="0.3">
      <c r="A59" s="831" t="s">
        <v>1615</v>
      </c>
      <c r="B59" s="832" t="s">
        <v>1616</v>
      </c>
      <c r="C59" s="832" t="s">
        <v>1392</v>
      </c>
      <c r="D59" s="832" t="s">
        <v>1683</v>
      </c>
      <c r="E59" s="832" t="s">
        <v>1684</v>
      </c>
      <c r="F59" s="849"/>
      <c r="G59" s="849"/>
      <c r="H59" s="849"/>
      <c r="I59" s="849"/>
      <c r="J59" s="849">
        <v>1</v>
      </c>
      <c r="K59" s="849">
        <v>205</v>
      </c>
      <c r="L59" s="849">
        <v>1</v>
      </c>
      <c r="M59" s="849">
        <v>205</v>
      </c>
      <c r="N59" s="849"/>
      <c r="O59" s="849"/>
      <c r="P59" s="837"/>
      <c r="Q59" s="850"/>
    </row>
    <row r="60" spans="1:17" ht="14.4" customHeight="1" x14ac:dyDescent="0.3">
      <c r="A60" s="831" t="s">
        <v>1615</v>
      </c>
      <c r="B60" s="832" t="s">
        <v>1616</v>
      </c>
      <c r="C60" s="832" t="s">
        <v>1392</v>
      </c>
      <c r="D60" s="832" t="s">
        <v>1685</v>
      </c>
      <c r="E60" s="832" t="s">
        <v>1686</v>
      </c>
      <c r="F60" s="849">
        <v>4</v>
      </c>
      <c r="G60" s="849">
        <v>92</v>
      </c>
      <c r="H60" s="849"/>
      <c r="I60" s="849">
        <v>23</v>
      </c>
      <c r="J60" s="849"/>
      <c r="K60" s="849"/>
      <c r="L60" s="849"/>
      <c r="M60" s="849"/>
      <c r="N60" s="849"/>
      <c r="O60" s="849"/>
      <c r="P60" s="837"/>
      <c r="Q60" s="850"/>
    </row>
    <row r="61" spans="1:17" ht="14.4" customHeight="1" x14ac:dyDescent="0.3">
      <c r="A61" s="831" t="s">
        <v>1615</v>
      </c>
      <c r="B61" s="832" t="s">
        <v>1616</v>
      </c>
      <c r="C61" s="832" t="s">
        <v>1392</v>
      </c>
      <c r="D61" s="832" t="s">
        <v>1687</v>
      </c>
      <c r="E61" s="832" t="s">
        <v>1688</v>
      </c>
      <c r="F61" s="849">
        <v>1</v>
      </c>
      <c r="G61" s="849">
        <v>294</v>
      </c>
      <c r="H61" s="849"/>
      <c r="I61" s="849">
        <v>294</v>
      </c>
      <c r="J61" s="849"/>
      <c r="K61" s="849"/>
      <c r="L61" s="849"/>
      <c r="M61" s="849"/>
      <c r="N61" s="849"/>
      <c r="O61" s="849"/>
      <c r="P61" s="837"/>
      <c r="Q61" s="850"/>
    </row>
    <row r="62" spans="1:17" ht="14.4" customHeight="1" x14ac:dyDescent="0.3">
      <c r="A62" s="831" t="s">
        <v>1615</v>
      </c>
      <c r="B62" s="832" t="s">
        <v>1616</v>
      </c>
      <c r="C62" s="832" t="s">
        <v>1392</v>
      </c>
      <c r="D62" s="832" t="s">
        <v>1689</v>
      </c>
      <c r="E62" s="832" t="s">
        <v>1690</v>
      </c>
      <c r="F62" s="849">
        <v>89</v>
      </c>
      <c r="G62" s="849">
        <v>3293</v>
      </c>
      <c r="H62" s="849">
        <v>0.89</v>
      </c>
      <c r="I62" s="849">
        <v>37</v>
      </c>
      <c r="J62" s="849">
        <v>100</v>
      </c>
      <c r="K62" s="849">
        <v>3700</v>
      </c>
      <c r="L62" s="849">
        <v>1</v>
      </c>
      <c r="M62" s="849">
        <v>37</v>
      </c>
      <c r="N62" s="849">
        <v>104</v>
      </c>
      <c r="O62" s="849">
        <v>3848</v>
      </c>
      <c r="P62" s="837">
        <v>1.04</v>
      </c>
      <c r="Q62" s="850">
        <v>37</v>
      </c>
    </row>
    <row r="63" spans="1:17" ht="14.4" customHeight="1" x14ac:dyDescent="0.3">
      <c r="A63" s="831" t="s">
        <v>1615</v>
      </c>
      <c r="B63" s="832" t="s">
        <v>1616</v>
      </c>
      <c r="C63" s="832" t="s">
        <v>1392</v>
      </c>
      <c r="D63" s="832" t="s">
        <v>1691</v>
      </c>
      <c r="E63" s="832" t="s">
        <v>1692</v>
      </c>
      <c r="F63" s="849">
        <v>1</v>
      </c>
      <c r="G63" s="849">
        <v>93</v>
      </c>
      <c r="H63" s="849"/>
      <c r="I63" s="849">
        <v>93</v>
      </c>
      <c r="J63" s="849"/>
      <c r="K63" s="849"/>
      <c r="L63" s="849"/>
      <c r="M63" s="849"/>
      <c r="N63" s="849"/>
      <c r="O63" s="849"/>
      <c r="P63" s="837"/>
      <c r="Q63" s="850"/>
    </row>
    <row r="64" spans="1:17" ht="14.4" customHeight="1" x14ac:dyDescent="0.3">
      <c r="A64" s="831" t="s">
        <v>1693</v>
      </c>
      <c r="B64" s="832" t="s">
        <v>1694</v>
      </c>
      <c r="C64" s="832" t="s">
        <v>1473</v>
      </c>
      <c r="D64" s="832" t="s">
        <v>1695</v>
      </c>
      <c r="E64" s="832" t="s">
        <v>1696</v>
      </c>
      <c r="F64" s="849"/>
      <c r="G64" s="849"/>
      <c r="H64" s="849"/>
      <c r="I64" s="849"/>
      <c r="J64" s="849"/>
      <c r="K64" s="849"/>
      <c r="L64" s="849"/>
      <c r="M64" s="849"/>
      <c r="N64" s="849">
        <v>0.5</v>
      </c>
      <c r="O64" s="849">
        <v>728.29</v>
      </c>
      <c r="P64" s="837"/>
      <c r="Q64" s="850">
        <v>1456.58</v>
      </c>
    </row>
    <row r="65" spans="1:17" ht="14.4" customHeight="1" x14ac:dyDescent="0.3">
      <c r="A65" s="831" t="s">
        <v>1693</v>
      </c>
      <c r="B65" s="832" t="s">
        <v>1694</v>
      </c>
      <c r="C65" s="832" t="s">
        <v>1392</v>
      </c>
      <c r="D65" s="832" t="s">
        <v>1697</v>
      </c>
      <c r="E65" s="832" t="s">
        <v>1698</v>
      </c>
      <c r="F65" s="849"/>
      <c r="G65" s="849"/>
      <c r="H65" s="849"/>
      <c r="I65" s="849"/>
      <c r="J65" s="849"/>
      <c r="K65" s="849"/>
      <c r="L65" s="849"/>
      <c r="M65" s="849"/>
      <c r="N65" s="849">
        <v>3</v>
      </c>
      <c r="O65" s="849">
        <v>15486</v>
      </c>
      <c r="P65" s="837"/>
      <c r="Q65" s="850">
        <v>5162</v>
      </c>
    </row>
    <row r="66" spans="1:17" ht="14.4" customHeight="1" x14ac:dyDescent="0.3">
      <c r="A66" s="831" t="s">
        <v>1693</v>
      </c>
      <c r="B66" s="832" t="s">
        <v>1694</v>
      </c>
      <c r="C66" s="832" t="s">
        <v>1392</v>
      </c>
      <c r="D66" s="832" t="s">
        <v>1699</v>
      </c>
      <c r="E66" s="832" t="s">
        <v>1700</v>
      </c>
      <c r="F66" s="849"/>
      <c r="G66" s="849"/>
      <c r="H66" s="849"/>
      <c r="I66" s="849"/>
      <c r="J66" s="849"/>
      <c r="K66" s="849"/>
      <c r="L66" s="849"/>
      <c r="M66" s="849"/>
      <c r="N66" s="849">
        <v>1</v>
      </c>
      <c r="O66" s="849">
        <v>2053</v>
      </c>
      <c r="P66" s="837"/>
      <c r="Q66" s="850">
        <v>2053</v>
      </c>
    </row>
    <row r="67" spans="1:17" ht="14.4" customHeight="1" x14ac:dyDescent="0.3">
      <c r="A67" s="831" t="s">
        <v>1693</v>
      </c>
      <c r="B67" s="832" t="s">
        <v>1694</v>
      </c>
      <c r="C67" s="832" t="s">
        <v>1392</v>
      </c>
      <c r="D67" s="832" t="s">
        <v>1701</v>
      </c>
      <c r="E67" s="832" t="s">
        <v>1702</v>
      </c>
      <c r="F67" s="849"/>
      <c r="G67" s="849"/>
      <c r="H67" s="849"/>
      <c r="I67" s="849"/>
      <c r="J67" s="849"/>
      <c r="K67" s="849"/>
      <c r="L67" s="849"/>
      <c r="M67" s="849"/>
      <c r="N67" s="849">
        <v>1</v>
      </c>
      <c r="O67" s="849">
        <v>2740</v>
      </c>
      <c r="P67" s="837"/>
      <c r="Q67" s="850">
        <v>2740</v>
      </c>
    </row>
    <row r="68" spans="1:17" ht="14.4" customHeight="1" x14ac:dyDescent="0.3">
      <c r="A68" s="831" t="s">
        <v>1703</v>
      </c>
      <c r="B68" s="832" t="s">
        <v>1704</v>
      </c>
      <c r="C68" s="832" t="s">
        <v>1392</v>
      </c>
      <c r="D68" s="832" t="s">
        <v>1705</v>
      </c>
      <c r="E68" s="832" t="s">
        <v>1706</v>
      </c>
      <c r="F68" s="849"/>
      <c r="G68" s="849"/>
      <c r="H68" s="849"/>
      <c r="I68" s="849"/>
      <c r="J68" s="849">
        <v>1</v>
      </c>
      <c r="K68" s="849">
        <v>350</v>
      </c>
      <c r="L68" s="849">
        <v>1</v>
      </c>
      <c r="M68" s="849">
        <v>350</v>
      </c>
      <c r="N68" s="849"/>
      <c r="O68" s="849"/>
      <c r="P68" s="837"/>
      <c r="Q68" s="850"/>
    </row>
    <row r="69" spans="1:17" ht="14.4" customHeight="1" x14ac:dyDescent="0.3">
      <c r="A69" s="831" t="s">
        <v>1703</v>
      </c>
      <c r="B69" s="832" t="s">
        <v>1704</v>
      </c>
      <c r="C69" s="832" t="s">
        <v>1392</v>
      </c>
      <c r="D69" s="832" t="s">
        <v>1707</v>
      </c>
      <c r="E69" s="832" t="s">
        <v>1708</v>
      </c>
      <c r="F69" s="849">
        <v>1</v>
      </c>
      <c r="G69" s="849">
        <v>49</v>
      </c>
      <c r="H69" s="849"/>
      <c r="I69" s="849">
        <v>49</v>
      </c>
      <c r="J69" s="849"/>
      <c r="K69" s="849"/>
      <c r="L69" s="849"/>
      <c r="M69" s="849"/>
      <c r="N69" s="849"/>
      <c r="O69" s="849"/>
      <c r="P69" s="837"/>
      <c r="Q69" s="850"/>
    </row>
    <row r="70" spans="1:17" ht="14.4" customHeight="1" x14ac:dyDescent="0.3">
      <c r="A70" s="831" t="s">
        <v>1703</v>
      </c>
      <c r="B70" s="832" t="s">
        <v>1704</v>
      </c>
      <c r="C70" s="832" t="s">
        <v>1392</v>
      </c>
      <c r="D70" s="832" t="s">
        <v>1709</v>
      </c>
      <c r="E70" s="832" t="s">
        <v>1710</v>
      </c>
      <c r="F70" s="849"/>
      <c r="G70" s="849"/>
      <c r="H70" s="849"/>
      <c r="I70" s="849"/>
      <c r="J70" s="849"/>
      <c r="K70" s="849"/>
      <c r="L70" s="849"/>
      <c r="M70" s="849"/>
      <c r="N70" s="849">
        <v>1</v>
      </c>
      <c r="O70" s="849">
        <v>268</v>
      </c>
      <c r="P70" s="837"/>
      <c r="Q70" s="850">
        <v>268</v>
      </c>
    </row>
    <row r="71" spans="1:17" ht="14.4" customHeight="1" x14ac:dyDescent="0.3">
      <c r="A71" s="831" t="s">
        <v>1703</v>
      </c>
      <c r="B71" s="832" t="s">
        <v>1704</v>
      </c>
      <c r="C71" s="832" t="s">
        <v>1392</v>
      </c>
      <c r="D71" s="832" t="s">
        <v>1711</v>
      </c>
      <c r="E71" s="832" t="s">
        <v>1712</v>
      </c>
      <c r="F71" s="849"/>
      <c r="G71" s="849"/>
      <c r="H71" s="849"/>
      <c r="I71" s="849"/>
      <c r="J71" s="849">
        <v>1</v>
      </c>
      <c r="K71" s="849">
        <v>496</v>
      </c>
      <c r="L71" s="849">
        <v>1</v>
      </c>
      <c r="M71" s="849">
        <v>496</v>
      </c>
      <c r="N71" s="849">
        <v>1</v>
      </c>
      <c r="O71" s="849">
        <v>500</v>
      </c>
      <c r="P71" s="837">
        <v>1.0080645161290323</v>
      </c>
      <c r="Q71" s="850">
        <v>500</v>
      </c>
    </row>
    <row r="72" spans="1:17" ht="14.4" customHeight="1" x14ac:dyDescent="0.3">
      <c r="A72" s="831" t="s">
        <v>1703</v>
      </c>
      <c r="B72" s="832" t="s">
        <v>1704</v>
      </c>
      <c r="C72" s="832" t="s">
        <v>1392</v>
      </c>
      <c r="D72" s="832" t="s">
        <v>1713</v>
      </c>
      <c r="E72" s="832" t="s">
        <v>1714</v>
      </c>
      <c r="F72" s="849">
        <v>4</v>
      </c>
      <c r="G72" s="849">
        <v>340</v>
      </c>
      <c r="H72" s="849">
        <v>0.98837209302325579</v>
      </c>
      <c r="I72" s="849">
        <v>85</v>
      </c>
      <c r="J72" s="849">
        <v>4</v>
      </c>
      <c r="K72" s="849">
        <v>344</v>
      </c>
      <c r="L72" s="849">
        <v>1</v>
      </c>
      <c r="M72" s="849">
        <v>86</v>
      </c>
      <c r="N72" s="849">
        <v>4</v>
      </c>
      <c r="O72" s="849">
        <v>348</v>
      </c>
      <c r="P72" s="837">
        <v>1.0116279069767442</v>
      </c>
      <c r="Q72" s="850">
        <v>87</v>
      </c>
    </row>
    <row r="73" spans="1:17" ht="14.4" customHeight="1" x14ac:dyDescent="0.3">
      <c r="A73" s="831" t="s">
        <v>1703</v>
      </c>
      <c r="B73" s="832" t="s">
        <v>1704</v>
      </c>
      <c r="C73" s="832" t="s">
        <v>1392</v>
      </c>
      <c r="D73" s="832" t="s">
        <v>1715</v>
      </c>
      <c r="E73" s="832" t="s">
        <v>1716</v>
      </c>
      <c r="F73" s="849"/>
      <c r="G73" s="849"/>
      <c r="H73" s="849"/>
      <c r="I73" s="849"/>
      <c r="J73" s="849">
        <v>1</v>
      </c>
      <c r="K73" s="849">
        <v>177</v>
      </c>
      <c r="L73" s="849">
        <v>1</v>
      </c>
      <c r="M73" s="849">
        <v>177</v>
      </c>
      <c r="N73" s="849"/>
      <c r="O73" s="849"/>
      <c r="P73" s="837"/>
      <c r="Q73" s="850"/>
    </row>
    <row r="74" spans="1:17" ht="14.4" customHeight="1" x14ac:dyDescent="0.3">
      <c r="A74" s="831" t="s">
        <v>1703</v>
      </c>
      <c r="B74" s="832" t="s">
        <v>1704</v>
      </c>
      <c r="C74" s="832" t="s">
        <v>1392</v>
      </c>
      <c r="D74" s="832" t="s">
        <v>1717</v>
      </c>
      <c r="E74" s="832" t="s">
        <v>1718</v>
      </c>
      <c r="F74" s="849">
        <v>1</v>
      </c>
      <c r="G74" s="849">
        <v>264</v>
      </c>
      <c r="H74" s="849"/>
      <c r="I74" s="849">
        <v>264</v>
      </c>
      <c r="J74" s="849"/>
      <c r="K74" s="849"/>
      <c r="L74" s="849"/>
      <c r="M74" s="849"/>
      <c r="N74" s="849"/>
      <c r="O74" s="849"/>
      <c r="P74" s="837"/>
      <c r="Q74" s="850"/>
    </row>
    <row r="75" spans="1:17" ht="14.4" customHeight="1" x14ac:dyDescent="0.3">
      <c r="A75" s="831" t="s">
        <v>1703</v>
      </c>
      <c r="B75" s="832" t="s">
        <v>1704</v>
      </c>
      <c r="C75" s="832" t="s">
        <v>1392</v>
      </c>
      <c r="D75" s="832" t="s">
        <v>1719</v>
      </c>
      <c r="E75" s="832" t="s">
        <v>1720</v>
      </c>
      <c r="F75" s="849"/>
      <c r="G75" s="849"/>
      <c r="H75" s="849"/>
      <c r="I75" s="849"/>
      <c r="J75" s="849">
        <v>1</v>
      </c>
      <c r="K75" s="849">
        <v>108</v>
      </c>
      <c r="L75" s="849">
        <v>1</v>
      </c>
      <c r="M75" s="849">
        <v>108</v>
      </c>
      <c r="N75" s="849">
        <v>1</v>
      </c>
      <c r="O75" s="849">
        <v>109</v>
      </c>
      <c r="P75" s="837">
        <v>1.0092592592592593</v>
      </c>
      <c r="Q75" s="850">
        <v>109</v>
      </c>
    </row>
    <row r="76" spans="1:17" ht="14.4" customHeight="1" x14ac:dyDescent="0.3">
      <c r="A76" s="831" t="s">
        <v>1721</v>
      </c>
      <c r="B76" s="832" t="s">
        <v>1722</v>
      </c>
      <c r="C76" s="832" t="s">
        <v>1392</v>
      </c>
      <c r="D76" s="832" t="s">
        <v>1723</v>
      </c>
      <c r="E76" s="832" t="s">
        <v>1724</v>
      </c>
      <c r="F76" s="849"/>
      <c r="G76" s="849"/>
      <c r="H76" s="849"/>
      <c r="I76" s="849"/>
      <c r="J76" s="849"/>
      <c r="K76" s="849"/>
      <c r="L76" s="849"/>
      <c r="M76" s="849"/>
      <c r="N76" s="849">
        <v>6</v>
      </c>
      <c r="O76" s="849">
        <v>282</v>
      </c>
      <c r="P76" s="837"/>
      <c r="Q76" s="850">
        <v>47</v>
      </c>
    </row>
    <row r="77" spans="1:17" ht="14.4" customHeight="1" x14ac:dyDescent="0.3">
      <c r="A77" s="831" t="s">
        <v>1721</v>
      </c>
      <c r="B77" s="832" t="s">
        <v>1722</v>
      </c>
      <c r="C77" s="832" t="s">
        <v>1392</v>
      </c>
      <c r="D77" s="832" t="s">
        <v>1725</v>
      </c>
      <c r="E77" s="832" t="s">
        <v>1726</v>
      </c>
      <c r="F77" s="849"/>
      <c r="G77" s="849"/>
      <c r="H77" s="849"/>
      <c r="I77" s="849"/>
      <c r="J77" s="849"/>
      <c r="K77" s="849"/>
      <c r="L77" s="849"/>
      <c r="M77" s="849"/>
      <c r="N77" s="849">
        <v>1</v>
      </c>
      <c r="O77" s="849">
        <v>67</v>
      </c>
      <c r="P77" s="837"/>
      <c r="Q77" s="850">
        <v>67</v>
      </c>
    </row>
    <row r="78" spans="1:17" ht="14.4" customHeight="1" thickBot="1" x14ac:dyDescent="0.35">
      <c r="A78" s="839" t="s">
        <v>1721</v>
      </c>
      <c r="B78" s="840" t="s">
        <v>1722</v>
      </c>
      <c r="C78" s="840" t="s">
        <v>1392</v>
      </c>
      <c r="D78" s="840" t="s">
        <v>1727</v>
      </c>
      <c r="E78" s="840" t="s">
        <v>1728</v>
      </c>
      <c r="F78" s="851"/>
      <c r="G78" s="851"/>
      <c r="H78" s="851"/>
      <c r="I78" s="851"/>
      <c r="J78" s="851"/>
      <c r="K78" s="851"/>
      <c r="L78" s="851"/>
      <c r="M78" s="851"/>
      <c r="N78" s="851">
        <v>1</v>
      </c>
      <c r="O78" s="851">
        <v>262</v>
      </c>
      <c r="P78" s="845"/>
      <c r="Q78" s="852">
        <v>262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88" bestFit="1" customWidth="1"/>
    <col min="2" max="2" width="15.6640625" style="188" bestFit="1" customWidth="1"/>
    <col min="3" max="3" width="8.33203125" style="196" hidden="1" customWidth="1" outlineLevel="1"/>
    <col min="4" max="4" width="8.33203125" style="196" customWidth="1" collapsed="1"/>
    <col min="5" max="5" width="8.33203125" style="196" customWidth="1"/>
    <col min="6" max="6" width="6.109375" style="197" customWidth="1"/>
    <col min="7" max="7" width="8.33203125" style="196" hidden="1" customWidth="1" outlineLevel="1"/>
    <col min="8" max="8" width="8.33203125" style="196" customWidth="1" collapsed="1"/>
    <col min="9" max="9" width="8.33203125" style="196" customWidth="1"/>
    <col min="10" max="10" width="6.109375" style="197" customWidth="1"/>
    <col min="11" max="11" width="8.33203125" style="196" hidden="1" customWidth="1" outlineLevel="1"/>
    <col min="12" max="12" width="8.33203125" style="196" customWidth="1" collapsed="1"/>
    <col min="13" max="14" width="8.33203125" style="196" customWidth="1"/>
    <col min="15" max="16384" width="8.88671875" style="188"/>
  </cols>
  <sheetData>
    <row r="1" spans="1:14" ht="18.600000000000001" customHeight="1" thickBot="1" x14ac:dyDescent="0.4">
      <c r="A1" s="693" t="s">
        <v>180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</row>
    <row r="2" spans="1:14" ht="14.4" customHeight="1" thickBot="1" x14ac:dyDescent="0.35">
      <c r="A2" s="371" t="s">
        <v>328</v>
      </c>
      <c r="B2" s="189"/>
      <c r="C2" s="189"/>
      <c r="D2" s="189"/>
      <c r="E2" s="189"/>
      <c r="F2" s="189"/>
      <c r="G2" s="387"/>
      <c r="H2" s="387"/>
      <c r="I2" s="387"/>
      <c r="J2" s="189"/>
      <c r="K2" s="387"/>
      <c r="L2" s="387"/>
      <c r="M2" s="387"/>
      <c r="N2" s="189"/>
    </row>
    <row r="3" spans="1:14" ht="14.4" customHeight="1" thickBot="1" x14ac:dyDescent="0.35">
      <c r="A3" s="190"/>
      <c r="B3" s="191" t="s">
        <v>158</v>
      </c>
      <c r="C3" s="192">
        <f>SUBTOTAL(9,C6:C1048576)</f>
        <v>605</v>
      </c>
      <c r="D3" s="193">
        <f>SUBTOTAL(9,D6:D1048576)</f>
        <v>687</v>
      </c>
      <c r="E3" s="193">
        <f>SUBTOTAL(9,E6:E1048576)</f>
        <v>705</v>
      </c>
      <c r="F3" s="194">
        <f>IF(OR(E3=0,D3=0),"",E3/D3)</f>
        <v>1.0262008733624455</v>
      </c>
      <c r="G3" s="388">
        <f>SUBTOTAL(9,G6:G1048576)</f>
        <v>546.66089999999986</v>
      </c>
      <c r="H3" s="389">
        <f>SUBTOTAL(9,H6:H1048576)</f>
        <v>619.46190000000001</v>
      </c>
      <c r="I3" s="389">
        <f>SUBTOTAL(9,I6:I1048576)</f>
        <v>637.9254000000002</v>
      </c>
      <c r="J3" s="194">
        <f>IF(OR(I3=0,H3=0),"",I3/H3)</f>
        <v>1.0298057071790858</v>
      </c>
      <c r="K3" s="388">
        <f>SUBTOTAL(9,K6:K1048576)</f>
        <v>24.2</v>
      </c>
      <c r="L3" s="389">
        <f>SUBTOTAL(9,L6:L1048576)</f>
        <v>27.48</v>
      </c>
      <c r="M3" s="389">
        <f>SUBTOTAL(9,M6:M1048576)</f>
        <v>28.2</v>
      </c>
      <c r="N3" s="195">
        <f>IF(OR(M3=0,E3=0),"",M3*1000/E3)</f>
        <v>40</v>
      </c>
    </row>
    <row r="4" spans="1:14" ht="14.4" customHeight="1" x14ac:dyDescent="0.3">
      <c r="A4" s="695" t="s">
        <v>89</v>
      </c>
      <c r="B4" s="696" t="s">
        <v>11</v>
      </c>
      <c r="C4" s="697" t="s">
        <v>90</v>
      </c>
      <c r="D4" s="697"/>
      <c r="E4" s="697"/>
      <c r="F4" s="698"/>
      <c r="G4" s="699" t="s">
        <v>268</v>
      </c>
      <c r="H4" s="697"/>
      <c r="I4" s="697"/>
      <c r="J4" s="698"/>
      <c r="K4" s="699" t="s">
        <v>91</v>
      </c>
      <c r="L4" s="697"/>
      <c r="M4" s="697"/>
      <c r="N4" s="700"/>
    </row>
    <row r="5" spans="1:14" ht="14.4" customHeight="1" thickBot="1" x14ac:dyDescent="0.35">
      <c r="A5" s="989"/>
      <c r="B5" s="990"/>
      <c r="C5" s="993">
        <v>2015</v>
      </c>
      <c r="D5" s="993">
        <v>2018</v>
      </c>
      <c r="E5" s="993">
        <v>2019</v>
      </c>
      <c r="F5" s="994" t="s">
        <v>2</v>
      </c>
      <c r="G5" s="998">
        <v>2015</v>
      </c>
      <c r="H5" s="993">
        <v>2018</v>
      </c>
      <c r="I5" s="993">
        <v>2019</v>
      </c>
      <c r="J5" s="994" t="s">
        <v>2</v>
      </c>
      <c r="K5" s="998">
        <v>2015</v>
      </c>
      <c r="L5" s="993">
        <v>2018</v>
      </c>
      <c r="M5" s="993">
        <v>2019</v>
      </c>
      <c r="N5" s="999" t="s">
        <v>92</v>
      </c>
    </row>
    <row r="6" spans="1:14" ht="14.4" customHeight="1" thickBot="1" x14ac:dyDescent="0.35">
      <c r="A6" s="991" t="s">
        <v>1555</v>
      </c>
      <c r="B6" s="992" t="s">
        <v>1730</v>
      </c>
      <c r="C6" s="995">
        <v>605</v>
      </c>
      <c r="D6" s="996">
        <v>687</v>
      </c>
      <c r="E6" s="996">
        <v>705</v>
      </c>
      <c r="F6" s="997"/>
      <c r="G6" s="995">
        <v>546.66089999999986</v>
      </c>
      <c r="H6" s="996">
        <v>619.46190000000001</v>
      </c>
      <c r="I6" s="996">
        <v>637.9254000000002</v>
      </c>
      <c r="J6" s="997"/>
      <c r="K6" s="995">
        <v>24.2</v>
      </c>
      <c r="L6" s="996">
        <v>27.48</v>
      </c>
      <c r="M6" s="996">
        <v>28.2</v>
      </c>
      <c r="N6" s="1000">
        <v>40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47"/>
    <col min="2" max="13" width="8.88671875" style="247" customWidth="1"/>
    <col min="14" max="16384" width="8.88671875" style="247"/>
  </cols>
  <sheetData>
    <row r="1" spans="1:13" ht="18.600000000000001" customHeight="1" thickBot="1" x14ac:dyDescent="0.4">
      <c r="A1" s="512" t="s">
        <v>127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x14ac:dyDescent="0.3">
      <c r="A2" s="371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" customHeight="1" x14ac:dyDescent="0.3">
      <c r="A3" s="320"/>
      <c r="B3" s="321" t="s">
        <v>102</v>
      </c>
      <c r="C3" s="322" t="s">
        <v>103</v>
      </c>
      <c r="D3" s="322" t="s">
        <v>104</v>
      </c>
      <c r="E3" s="321" t="s">
        <v>105</v>
      </c>
      <c r="F3" s="322" t="s">
        <v>106</v>
      </c>
      <c r="G3" s="322" t="s">
        <v>107</v>
      </c>
      <c r="H3" s="322" t="s">
        <v>108</v>
      </c>
      <c r="I3" s="322" t="s">
        <v>109</v>
      </c>
      <c r="J3" s="322" t="s">
        <v>110</v>
      </c>
      <c r="K3" s="322" t="s">
        <v>111</v>
      </c>
      <c r="L3" s="322" t="s">
        <v>112</v>
      </c>
      <c r="M3" s="322" t="s">
        <v>113</v>
      </c>
    </row>
    <row r="4" spans="1:13" ht="14.4" customHeight="1" x14ac:dyDescent="0.3">
      <c r="A4" s="320" t="s">
        <v>101</v>
      </c>
      <c r="B4" s="323">
        <f>(B10+B8)/B6</f>
        <v>1.0179964685899778</v>
      </c>
      <c r="C4" s="323">
        <f t="shared" ref="C4:M4" si="0">(C10+C8)/C6</f>
        <v>0.96340315860486725</v>
      </c>
      <c r="D4" s="323">
        <f t="shared" si="0"/>
        <v>0.97694175639975678</v>
      </c>
      <c r="E4" s="323">
        <f t="shared" si="0"/>
        <v>0.9428886734685662</v>
      </c>
      <c r="F4" s="323">
        <f t="shared" si="0"/>
        <v>0.86031611365527083</v>
      </c>
      <c r="G4" s="323">
        <f t="shared" si="0"/>
        <v>0.86031611365527083</v>
      </c>
      <c r="H4" s="323">
        <f t="shared" si="0"/>
        <v>0.86031611365527083</v>
      </c>
      <c r="I4" s="323">
        <f t="shared" si="0"/>
        <v>0.86031611365527083</v>
      </c>
      <c r="J4" s="323">
        <f t="shared" si="0"/>
        <v>0.86031611365527083</v>
      </c>
      <c r="K4" s="323">
        <f t="shared" si="0"/>
        <v>0.86031611365527083</v>
      </c>
      <c r="L4" s="323">
        <f t="shared" si="0"/>
        <v>0.86031611365527083</v>
      </c>
      <c r="M4" s="323">
        <f t="shared" si="0"/>
        <v>0.86031611365527083</v>
      </c>
    </row>
    <row r="5" spans="1:13" ht="14.4" customHeight="1" x14ac:dyDescent="0.3">
      <c r="A5" s="324" t="s">
        <v>53</v>
      </c>
      <c r="B5" s="323">
        <f>IF(ISERROR(VLOOKUP($A5,'Man Tab'!$A:$Q,COLUMN()+2,0)),0,VLOOKUP($A5,'Man Tab'!$A:$Q,COLUMN()+2,0))</f>
        <v>7120.8553700000202</v>
      </c>
      <c r="C5" s="323">
        <f>IF(ISERROR(VLOOKUP($A5,'Man Tab'!$A:$Q,COLUMN()+2,0)),0,VLOOKUP($A5,'Man Tab'!$A:$Q,COLUMN()+2,0))</f>
        <v>7658.3930400000199</v>
      </c>
      <c r="D5" s="323">
        <f>IF(ISERROR(VLOOKUP($A5,'Man Tab'!$A:$Q,COLUMN()+2,0)),0,VLOOKUP($A5,'Man Tab'!$A:$Q,COLUMN()+2,0))</f>
        <v>7269.5862199999801</v>
      </c>
      <c r="E5" s="323">
        <f>IF(ISERROR(VLOOKUP($A5,'Man Tab'!$A:$Q,COLUMN()+2,0)),0,VLOOKUP($A5,'Man Tab'!$A:$Q,COLUMN()+2,0))</f>
        <v>7590.9150099999697</v>
      </c>
      <c r="F5" s="323">
        <f>IF(ISERROR(VLOOKUP($A5,'Man Tab'!$A:$Q,COLUMN()+2,0)),0,VLOOKUP($A5,'Man Tab'!$A:$Q,COLUMN()+2,0))</f>
        <v>0</v>
      </c>
      <c r="G5" s="323">
        <f>IF(ISERROR(VLOOKUP($A5,'Man Tab'!$A:$Q,COLUMN()+2,0)),0,VLOOKUP($A5,'Man Tab'!$A:$Q,COLUMN()+2,0))</f>
        <v>0</v>
      </c>
      <c r="H5" s="323">
        <f>IF(ISERROR(VLOOKUP($A5,'Man Tab'!$A:$Q,COLUMN()+2,0)),0,VLOOKUP($A5,'Man Tab'!$A:$Q,COLUMN()+2,0))</f>
        <v>0</v>
      </c>
      <c r="I5" s="323">
        <f>IF(ISERROR(VLOOKUP($A5,'Man Tab'!$A:$Q,COLUMN()+2,0)),0,VLOOKUP($A5,'Man Tab'!$A:$Q,COLUMN()+2,0))</f>
        <v>0</v>
      </c>
      <c r="J5" s="323">
        <f>IF(ISERROR(VLOOKUP($A5,'Man Tab'!$A:$Q,COLUMN()+2,0)),0,VLOOKUP($A5,'Man Tab'!$A:$Q,COLUMN()+2,0))</f>
        <v>0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" customHeight="1" x14ac:dyDescent="0.3">
      <c r="A6" s="324" t="s">
        <v>97</v>
      </c>
      <c r="B6" s="325">
        <f>B5</f>
        <v>7120.8553700000202</v>
      </c>
      <c r="C6" s="325">
        <f t="shared" ref="C6:M6" si="1">C5+B6</f>
        <v>14779.24841000004</v>
      </c>
      <c r="D6" s="325">
        <f t="shared" si="1"/>
        <v>22048.834630000019</v>
      </c>
      <c r="E6" s="325">
        <f t="shared" si="1"/>
        <v>29639.749639999987</v>
      </c>
      <c r="F6" s="325">
        <f t="shared" si="1"/>
        <v>29639.749639999987</v>
      </c>
      <c r="G6" s="325">
        <f t="shared" si="1"/>
        <v>29639.749639999987</v>
      </c>
      <c r="H6" s="325">
        <f t="shared" si="1"/>
        <v>29639.749639999987</v>
      </c>
      <c r="I6" s="325">
        <f t="shared" si="1"/>
        <v>29639.749639999987</v>
      </c>
      <c r="J6" s="325">
        <f t="shared" si="1"/>
        <v>29639.749639999987</v>
      </c>
      <c r="K6" s="325">
        <f t="shared" si="1"/>
        <v>29639.749639999987</v>
      </c>
      <c r="L6" s="325">
        <f t="shared" si="1"/>
        <v>29639.749639999987</v>
      </c>
      <c r="M6" s="325">
        <f t="shared" si="1"/>
        <v>29639.749639999987</v>
      </c>
    </row>
    <row r="7" spans="1:13" ht="14.4" customHeight="1" x14ac:dyDescent="0.3">
      <c r="A7" s="324" t="s">
        <v>125</v>
      </c>
      <c r="B7" s="324">
        <v>13.914</v>
      </c>
      <c r="C7" s="324">
        <v>38.125999999999998</v>
      </c>
      <c r="D7" s="324">
        <v>65.337000000000003</v>
      </c>
      <c r="E7" s="324">
        <v>81.581000000000003</v>
      </c>
      <c r="F7" s="324"/>
      <c r="G7" s="324"/>
      <c r="H7" s="324"/>
      <c r="I7" s="324"/>
      <c r="J7" s="324"/>
      <c r="K7" s="324"/>
      <c r="L7" s="324"/>
      <c r="M7" s="324"/>
    </row>
    <row r="8" spans="1:13" ht="14.4" customHeight="1" x14ac:dyDescent="0.3">
      <c r="A8" s="324" t="s">
        <v>98</v>
      </c>
      <c r="B8" s="325">
        <f>B7*30</f>
        <v>417.42</v>
      </c>
      <c r="C8" s="325">
        <f t="shared" ref="C8:M8" si="2">C7*30</f>
        <v>1143.78</v>
      </c>
      <c r="D8" s="325">
        <f t="shared" si="2"/>
        <v>1960.1100000000001</v>
      </c>
      <c r="E8" s="325">
        <f t="shared" si="2"/>
        <v>2447.4300000000003</v>
      </c>
      <c r="F8" s="325">
        <f t="shared" si="2"/>
        <v>0</v>
      </c>
      <c r="G8" s="325">
        <f t="shared" si="2"/>
        <v>0</v>
      </c>
      <c r="H8" s="325">
        <f t="shared" si="2"/>
        <v>0</v>
      </c>
      <c r="I8" s="325">
        <f t="shared" si="2"/>
        <v>0</v>
      </c>
      <c r="J8" s="325">
        <f t="shared" si="2"/>
        <v>0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" customHeight="1" x14ac:dyDescent="0.3">
      <c r="A9" s="324" t="s">
        <v>126</v>
      </c>
      <c r="B9" s="324">
        <v>6831585.620000001</v>
      </c>
      <c r="C9" s="324">
        <v>6263008.9799999995</v>
      </c>
      <c r="D9" s="324">
        <v>6485722.6299999999</v>
      </c>
      <c r="E9" s="324">
        <v>5919236.9900000002</v>
      </c>
      <c r="F9" s="324">
        <v>0</v>
      </c>
      <c r="G9" s="324">
        <v>0</v>
      </c>
      <c r="H9" s="324">
        <v>0</v>
      </c>
      <c r="I9" s="324">
        <v>0</v>
      </c>
      <c r="J9" s="324">
        <v>0</v>
      </c>
      <c r="K9" s="324">
        <v>0</v>
      </c>
      <c r="L9" s="324">
        <v>0</v>
      </c>
      <c r="M9" s="324">
        <v>0</v>
      </c>
    </row>
    <row r="10" spans="1:13" ht="14.4" customHeight="1" x14ac:dyDescent="0.3">
      <c r="A10" s="324" t="s">
        <v>99</v>
      </c>
      <c r="B10" s="325">
        <f>B9/1000</f>
        <v>6831.5856200000007</v>
      </c>
      <c r="C10" s="325">
        <f t="shared" ref="C10:M10" si="3">C9/1000+B10</f>
        <v>13094.5946</v>
      </c>
      <c r="D10" s="325">
        <f t="shared" si="3"/>
        <v>19580.317230000001</v>
      </c>
      <c r="E10" s="325">
        <f t="shared" si="3"/>
        <v>25499.554220000002</v>
      </c>
      <c r="F10" s="325">
        <f t="shared" si="3"/>
        <v>25499.554220000002</v>
      </c>
      <c r="G10" s="325">
        <f t="shared" si="3"/>
        <v>25499.554220000002</v>
      </c>
      <c r="H10" s="325">
        <f t="shared" si="3"/>
        <v>25499.554220000002</v>
      </c>
      <c r="I10" s="325">
        <f t="shared" si="3"/>
        <v>25499.554220000002</v>
      </c>
      <c r="J10" s="325">
        <f t="shared" si="3"/>
        <v>25499.554220000002</v>
      </c>
      <c r="K10" s="325">
        <f t="shared" si="3"/>
        <v>25499.554220000002</v>
      </c>
      <c r="L10" s="325">
        <f t="shared" si="3"/>
        <v>25499.554220000002</v>
      </c>
      <c r="M10" s="325">
        <f t="shared" si="3"/>
        <v>25499.554220000002</v>
      </c>
    </row>
    <row r="11" spans="1:13" ht="14.4" customHeight="1" x14ac:dyDescent="0.3">
      <c r="A11" s="320"/>
      <c r="B11" s="320" t="s">
        <v>115</v>
      </c>
      <c r="C11" s="320">
        <f ca="1">IF(MONTH(TODAY())=1,12,MONTH(TODAY())-1)</f>
        <v>4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" customHeight="1" x14ac:dyDescent="0.3">
      <c r="A12" s="320">
        <v>0</v>
      </c>
      <c r="B12" s="323">
        <f>IF(ISERROR(HI!F15),#REF!,HI!F15)</f>
        <v>0.88171444475155525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" customHeight="1" x14ac:dyDescent="0.3">
      <c r="A13" s="320">
        <v>1</v>
      </c>
      <c r="B13" s="323">
        <f>IF(ISERROR(HI!F15),#REF!,HI!F15)</f>
        <v>0.88171444475155525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47" bestFit="1" customWidth="1"/>
    <col min="2" max="2" width="12.77734375" style="247" bestFit="1" customWidth="1"/>
    <col min="3" max="3" width="13.6640625" style="247" bestFit="1" customWidth="1"/>
    <col min="4" max="15" width="7.77734375" style="247" bestFit="1" customWidth="1"/>
    <col min="16" max="16" width="8.88671875" style="247" customWidth="1"/>
    <col min="17" max="17" width="6.6640625" style="247" bestFit="1" customWidth="1"/>
    <col min="18" max="16384" width="8.88671875" style="247"/>
  </cols>
  <sheetData>
    <row r="1" spans="1:17" s="326" customFormat="1" ht="18.600000000000001" customHeight="1" thickBot="1" x14ac:dyDescent="0.4">
      <c r="A1" s="524" t="s">
        <v>330</v>
      </c>
      <c r="B1" s="524"/>
      <c r="C1" s="524"/>
      <c r="D1" s="524"/>
      <c r="E1" s="524"/>
      <c r="F1" s="524"/>
      <c r="G1" s="524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s="326" customFormat="1" ht="14.4" customHeight="1" thickBot="1" x14ac:dyDescent="0.3">
      <c r="A2" s="371" t="s">
        <v>328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" customHeight="1" x14ac:dyDescent="0.3">
      <c r="A3" s="101"/>
      <c r="B3" s="525" t="s">
        <v>29</v>
      </c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256"/>
      <c r="Q3" s="258"/>
    </row>
    <row r="4" spans="1:17" ht="14.4" customHeight="1" x14ac:dyDescent="0.3">
      <c r="A4" s="102"/>
      <c r="B4" s="24">
        <v>2019</v>
      </c>
      <c r="C4" s="257" t="s">
        <v>30</v>
      </c>
      <c r="D4" s="406" t="s">
        <v>308</v>
      </c>
      <c r="E4" s="406" t="s">
        <v>309</v>
      </c>
      <c r="F4" s="406" t="s">
        <v>310</v>
      </c>
      <c r="G4" s="406" t="s">
        <v>311</v>
      </c>
      <c r="H4" s="406" t="s">
        <v>312</v>
      </c>
      <c r="I4" s="406" t="s">
        <v>313</v>
      </c>
      <c r="J4" s="406" t="s">
        <v>314</v>
      </c>
      <c r="K4" s="406" t="s">
        <v>315</v>
      </c>
      <c r="L4" s="406" t="s">
        <v>316</v>
      </c>
      <c r="M4" s="406" t="s">
        <v>317</v>
      </c>
      <c r="N4" s="406" t="s">
        <v>318</v>
      </c>
      <c r="O4" s="406" t="s">
        <v>319</v>
      </c>
      <c r="P4" s="527" t="s">
        <v>3</v>
      </c>
      <c r="Q4" s="528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329</v>
      </c>
    </row>
    <row r="7" spans="1:17" ht="14.4" customHeight="1" x14ac:dyDescent="0.3">
      <c r="A7" s="19" t="s">
        <v>35</v>
      </c>
      <c r="B7" s="55">
        <v>31505</v>
      </c>
      <c r="C7" s="56">
        <v>2625.4166666666702</v>
      </c>
      <c r="D7" s="56">
        <v>2591.6389600000098</v>
      </c>
      <c r="E7" s="56">
        <v>2107.13607</v>
      </c>
      <c r="F7" s="56">
        <v>2226.04492999999</v>
      </c>
      <c r="G7" s="56">
        <v>2672.7286999999901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9597.5486599999895</v>
      </c>
      <c r="Q7" s="185">
        <v>0.91390718869999998</v>
      </c>
    </row>
    <row r="8" spans="1:17" ht="14.4" customHeight="1" x14ac:dyDescent="0.3">
      <c r="A8" s="19" t="s">
        <v>36</v>
      </c>
      <c r="B8" s="55">
        <v>10.831298655467</v>
      </c>
      <c r="C8" s="56">
        <v>0.902608221288</v>
      </c>
      <c r="D8" s="56">
        <v>0</v>
      </c>
      <c r="E8" s="56">
        <v>0</v>
      </c>
      <c r="F8" s="56">
        <v>0</v>
      </c>
      <c r="G8" s="56">
        <v>2.6029999999990001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2.6029999999990001</v>
      </c>
      <c r="Q8" s="185">
        <v>0.72096617851599998</v>
      </c>
    </row>
    <row r="9" spans="1:17" ht="14.4" customHeight="1" x14ac:dyDescent="0.3">
      <c r="A9" s="19" t="s">
        <v>37</v>
      </c>
      <c r="B9" s="55">
        <v>3020</v>
      </c>
      <c r="C9" s="56">
        <v>251.666666666667</v>
      </c>
      <c r="D9" s="56">
        <v>39.276739999999997</v>
      </c>
      <c r="E9" s="56">
        <v>462.267910000001</v>
      </c>
      <c r="F9" s="56">
        <v>240.17554999999899</v>
      </c>
      <c r="G9" s="56">
        <v>255.18205999999901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996.90225999999905</v>
      </c>
      <c r="Q9" s="185">
        <v>0.99030025827799995</v>
      </c>
    </row>
    <row r="10" spans="1:17" ht="14.4" customHeight="1" x14ac:dyDescent="0.3">
      <c r="A10" s="19" t="s">
        <v>38</v>
      </c>
      <c r="B10" s="55">
        <v>121.459250392652</v>
      </c>
      <c r="C10" s="56">
        <v>10.121604199387001</v>
      </c>
      <c r="D10" s="56">
        <v>11.419269999999999</v>
      </c>
      <c r="E10" s="56">
        <v>12.596780000000001</v>
      </c>
      <c r="F10" s="56">
        <v>14.39311</v>
      </c>
      <c r="G10" s="56">
        <v>10.814260000000001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49.223419999999997</v>
      </c>
      <c r="Q10" s="185">
        <v>1.2158008510880001</v>
      </c>
    </row>
    <row r="11" spans="1:17" ht="14.4" customHeight="1" x14ac:dyDescent="0.3">
      <c r="A11" s="19" t="s">
        <v>39</v>
      </c>
      <c r="B11" s="55">
        <v>251.227668252504</v>
      </c>
      <c r="C11" s="56">
        <v>20.935639021042</v>
      </c>
      <c r="D11" s="56">
        <v>13.00329</v>
      </c>
      <c r="E11" s="56">
        <v>19.03387</v>
      </c>
      <c r="F11" s="56">
        <v>32.719049999999001</v>
      </c>
      <c r="G11" s="56">
        <v>11.20129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75.957499999999001</v>
      </c>
      <c r="Q11" s="185">
        <v>0.90703584356300004</v>
      </c>
    </row>
    <row r="12" spans="1:17" ht="14.4" customHeight="1" x14ac:dyDescent="0.3">
      <c r="A12" s="19" t="s">
        <v>40</v>
      </c>
      <c r="B12" s="55">
        <v>15.530752537715999</v>
      </c>
      <c r="C12" s="56">
        <v>1.2942293781430001</v>
      </c>
      <c r="D12" s="56">
        <v>1.21</v>
      </c>
      <c r="E12" s="56">
        <v>2.3420000000000001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3.552</v>
      </c>
      <c r="Q12" s="185">
        <v>0.68612257996600001</v>
      </c>
    </row>
    <row r="13" spans="1:17" ht="14.4" customHeight="1" x14ac:dyDescent="0.3">
      <c r="A13" s="19" t="s">
        <v>41</v>
      </c>
      <c r="B13" s="55">
        <v>38</v>
      </c>
      <c r="C13" s="56">
        <v>3.1666666666659999</v>
      </c>
      <c r="D13" s="56">
        <v>2.7343199999999999</v>
      </c>
      <c r="E13" s="56">
        <v>8.6726899999999993</v>
      </c>
      <c r="F13" s="56">
        <v>4.1613799999990002</v>
      </c>
      <c r="G13" s="56">
        <v>4.9746999999990003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20.543089999999999</v>
      </c>
      <c r="Q13" s="185">
        <v>1.6218228947360001</v>
      </c>
    </row>
    <row r="14" spans="1:17" ht="14.4" customHeight="1" x14ac:dyDescent="0.3">
      <c r="A14" s="19" t="s">
        <v>42</v>
      </c>
      <c r="B14" s="55">
        <v>2402.7935725477701</v>
      </c>
      <c r="C14" s="56">
        <v>200.23279771231401</v>
      </c>
      <c r="D14" s="56">
        <v>301.18000000000097</v>
      </c>
      <c r="E14" s="56">
        <v>242.471</v>
      </c>
      <c r="F14" s="56">
        <v>226.70499999999899</v>
      </c>
      <c r="G14" s="56">
        <v>186.02699999999899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956.38300000000004</v>
      </c>
      <c r="Q14" s="185">
        <v>1.194088844243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329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" customHeight="1" x14ac:dyDescent="0.3">
      <c r="A17" s="19" t="s">
        <v>45</v>
      </c>
      <c r="B17" s="55">
        <v>503.00481571716603</v>
      </c>
      <c r="C17" s="56">
        <v>41.917067976429998</v>
      </c>
      <c r="D17" s="56">
        <v>15.27122</v>
      </c>
      <c r="E17" s="56">
        <v>62.175089999999997</v>
      </c>
      <c r="F17" s="56">
        <v>60.972179999999</v>
      </c>
      <c r="G17" s="56">
        <v>17.975319999999002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156.39381</v>
      </c>
      <c r="Q17" s="185">
        <v>0.93275733221500001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0.32800000000000001</v>
      </c>
      <c r="E18" s="56">
        <v>5.867</v>
      </c>
      <c r="F18" s="56">
        <v>15.775</v>
      </c>
      <c r="G18" s="56">
        <v>-7.2139999999990003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14.756</v>
      </c>
      <c r="Q18" s="185" t="s">
        <v>329</v>
      </c>
    </row>
    <row r="19" spans="1:17" ht="14.4" customHeight="1" x14ac:dyDescent="0.3">
      <c r="A19" s="19" t="s">
        <v>47</v>
      </c>
      <c r="B19" s="55">
        <v>6854.6419456193798</v>
      </c>
      <c r="C19" s="56">
        <v>571.22016213494805</v>
      </c>
      <c r="D19" s="56">
        <v>254.353720000001</v>
      </c>
      <c r="E19" s="56">
        <v>831.84349000000202</v>
      </c>
      <c r="F19" s="56">
        <v>555.73722999999904</v>
      </c>
      <c r="G19" s="56">
        <v>608.90863999999704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2250.8430800000001</v>
      </c>
      <c r="Q19" s="185">
        <v>0.98510313063300003</v>
      </c>
    </row>
    <row r="20" spans="1:17" ht="14.4" customHeight="1" x14ac:dyDescent="0.3">
      <c r="A20" s="19" t="s">
        <v>48</v>
      </c>
      <c r="B20" s="55">
        <v>33227.669933999998</v>
      </c>
      <c r="C20" s="56">
        <v>2768.9724944999998</v>
      </c>
      <c r="D20" s="56">
        <v>2749.77324000001</v>
      </c>
      <c r="E20" s="56">
        <v>2733.2980500000099</v>
      </c>
      <c r="F20" s="56">
        <v>2773.0544999999902</v>
      </c>
      <c r="G20" s="56">
        <v>2694.7318599999899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10950.85765</v>
      </c>
      <c r="Q20" s="185">
        <v>0.988711306427</v>
      </c>
    </row>
    <row r="21" spans="1:17" ht="14.4" customHeight="1" x14ac:dyDescent="0.3">
      <c r="A21" s="20" t="s">
        <v>49</v>
      </c>
      <c r="B21" s="55">
        <v>14154.9999999998</v>
      </c>
      <c r="C21" s="56">
        <v>1179.5833333333201</v>
      </c>
      <c r="D21" s="56">
        <v>1112.90401</v>
      </c>
      <c r="E21" s="56">
        <v>1112.904</v>
      </c>
      <c r="F21" s="56">
        <v>1112.104</v>
      </c>
      <c r="G21" s="56">
        <v>1112.1009899999999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4450.0129999999999</v>
      </c>
      <c r="Q21" s="185">
        <v>0.94313239138100002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0</v>
      </c>
      <c r="E22" s="56">
        <v>43.436</v>
      </c>
      <c r="F22" s="56">
        <v>7.7439999999989997</v>
      </c>
      <c r="G22" s="56">
        <v>18.391999999999001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69.572000000000003</v>
      </c>
      <c r="Q22" s="185" t="s">
        <v>329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" customHeight="1" x14ac:dyDescent="0.3">
      <c r="A24" s="20" t="s">
        <v>52</v>
      </c>
      <c r="B24" s="55">
        <v>0</v>
      </c>
      <c r="C24" s="56">
        <v>9.0949470177292804E-13</v>
      </c>
      <c r="D24" s="56">
        <v>27.762599999999999</v>
      </c>
      <c r="E24" s="56">
        <v>14.34909</v>
      </c>
      <c r="F24" s="56">
        <v>2.8999999900000001E-4</v>
      </c>
      <c r="G24" s="56">
        <v>2.4891899999980001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44.601169999998</v>
      </c>
      <c r="Q24" s="185"/>
    </row>
    <row r="25" spans="1:17" ht="14.4" customHeight="1" x14ac:dyDescent="0.3">
      <c r="A25" s="21" t="s">
        <v>53</v>
      </c>
      <c r="B25" s="58">
        <v>92105.159237722502</v>
      </c>
      <c r="C25" s="59">
        <v>7675.4299364768704</v>
      </c>
      <c r="D25" s="59">
        <v>7120.8553700000202</v>
      </c>
      <c r="E25" s="59">
        <v>7658.3930400000199</v>
      </c>
      <c r="F25" s="59">
        <v>7269.5862199999801</v>
      </c>
      <c r="G25" s="59">
        <v>7590.9150099999697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29639.749640000002</v>
      </c>
      <c r="Q25" s="186">
        <v>0.96541007752300001</v>
      </c>
    </row>
    <row r="26" spans="1:17" ht="14.4" customHeight="1" x14ac:dyDescent="0.3">
      <c r="A26" s="19" t="s">
        <v>54</v>
      </c>
      <c r="B26" s="55">
        <v>5316.0098014466303</v>
      </c>
      <c r="C26" s="56">
        <v>443.00081678721898</v>
      </c>
      <c r="D26" s="56">
        <v>439.33740000000103</v>
      </c>
      <c r="E26" s="56">
        <v>472.91386999999997</v>
      </c>
      <c r="F26" s="56">
        <v>423.57348000000002</v>
      </c>
      <c r="G26" s="56">
        <v>476.33476000000002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1812.15951</v>
      </c>
      <c r="Q26" s="185">
        <v>1.0226614948149999</v>
      </c>
    </row>
    <row r="27" spans="1:17" ht="14.4" customHeight="1" x14ac:dyDescent="0.3">
      <c r="A27" s="22" t="s">
        <v>55</v>
      </c>
      <c r="B27" s="58">
        <v>97421.169039169094</v>
      </c>
      <c r="C27" s="59">
        <v>8118.4307532640896</v>
      </c>
      <c r="D27" s="59">
        <v>7560.1927700000197</v>
      </c>
      <c r="E27" s="59">
        <v>8131.3069100000203</v>
      </c>
      <c r="F27" s="59">
        <v>7693.1596999999801</v>
      </c>
      <c r="G27" s="59">
        <v>8067.2497699999703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31451.909149999999</v>
      </c>
      <c r="Q27" s="186">
        <v>0.96853413257700005</v>
      </c>
    </row>
    <row r="28" spans="1:17" ht="14.4" customHeight="1" x14ac:dyDescent="0.3">
      <c r="A28" s="20" t="s">
        <v>56</v>
      </c>
      <c r="B28" s="55">
        <v>98.199096055994005</v>
      </c>
      <c r="C28" s="56">
        <v>8.1832580046659995</v>
      </c>
      <c r="D28" s="56">
        <v>0</v>
      </c>
      <c r="E28" s="56">
        <v>0</v>
      </c>
      <c r="F28" s="56">
        <v>25.949300000000001</v>
      </c>
      <c r="G28" s="56">
        <v>24.2743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50.223599999999998</v>
      </c>
      <c r="Q28" s="185">
        <v>1.5343399893830001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87" t="s">
        <v>329</v>
      </c>
    </row>
    <row r="32" spans="1:17" ht="14.4" customHeight="1" x14ac:dyDescent="0.3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" customHeight="1" x14ac:dyDescent="0.3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" customHeight="1" x14ac:dyDescent="0.3">
      <c r="A34" s="253" t="s">
        <v>306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" customHeight="1" x14ac:dyDescent="0.3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2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47" customWidth="1"/>
    <col min="2" max="11" width="10" style="247" customWidth="1"/>
    <col min="12" max="16384" width="8.88671875" style="247"/>
  </cols>
  <sheetData>
    <row r="1" spans="1:11" s="64" customFormat="1" ht="18.600000000000001" customHeight="1" thickBot="1" x14ac:dyDescent="0.4">
      <c r="A1" s="524" t="s">
        <v>61</v>
      </c>
      <c r="B1" s="524"/>
      <c r="C1" s="524"/>
      <c r="D1" s="524"/>
      <c r="E1" s="524"/>
      <c r="F1" s="524"/>
      <c r="G1" s="524"/>
      <c r="H1" s="529"/>
      <c r="I1" s="529"/>
      <c r="J1" s="529"/>
      <c r="K1" s="529"/>
    </row>
    <row r="2" spans="1:11" s="64" customFormat="1" ht="14.4" customHeight="1" thickBot="1" x14ac:dyDescent="0.35">
      <c r="A2" s="371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525" t="s">
        <v>62</v>
      </c>
      <c r="C3" s="526"/>
      <c r="D3" s="526"/>
      <c r="E3" s="526"/>
      <c r="F3" s="532" t="s">
        <v>63</v>
      </c>
      <c r="G3" s="526"/>
      <c r="H3" s="526"/>
      <c r="I3" s="526"/>
      <c r="J3" s="526"/>
      <c r="K3" s="533"/>
    </row>
    <row r="4" spans="1:11" ht="14.4" customHeight="1" x14ac:dyDescent="0.3">
      <c r="A4" s="102"/>
      <c r="B4" s="530"/>
      <c r="C4" s="531"/>
      <c r="D4" s="531"/>
      <c r="E4" s="531"/>
      <c r="F4" s="534" t="s">
        <v>324</v>
      </c>
      <c r="G4" s="536" t="s">
        <v>64</v>
      </c>
      <c r="H4" s="259" t="s">
        <v>182</v>
      </c>
      <c r="I4" s="534" t="s">
        <v>65</v>
      </c>
      <c r="J4" s="536" t="s">
        <v>326</v>
      </c>
      <c r="K4" s="537" t="s">
        <v>327</v>
      </c>
    </row>
    <row r="5" spans="1:11" ht="42" thickBot="1" x14ac:dyDescent="0.35">
      <c r="A5" s="103"/>
      <c r="B5" s="28" t="s">
        <v>320</v>
      </c>
      <c r="C5" s="29" t="s">
        <v>321</v>
      </c>
      <c r="D5" s="30" t="s">
        <v>322</v>
      </c>
      <c r="E5" s="30" t="s">
        <v>323</v>
      </c>
      <c r="F5" s="535"/>
      <c r="G5" s="535"/>
      <c r="H5" s="29" t="s">
        <v>325</v>
      </c>
      <c r="I5" s="535"/>
      <c r="J5" s="535"/>
      <c r="K5" s="538"/>
    </row>
    <row r="6" spans="1:11" ht="14.4" customHeight="1" thickBot="1" x14ac:dyDescent="0.35">
      <c r="A6" s="719" t="s">
        <v>331</v>
      </c>
      <c r="B6" s="701">
        <v>85294.947237949498</v>
      </c>
      <c r="C6" s="701">
        <v>91155.735700000107</v>
      </c>
      <c r="D6" s="702">
        <v>5860.7884620505902</v>
      </c>
      <c r="E6" s="703">
        <v>1.068712024004</v>
      </c>
      <c r="F6" s="701">
        <v>92105.159237722502</v>
      </c>
      <c r="G6" s="702">
        <v>30701.7197459075</v>
      </c>
      <c r="H6" s="704">
        <v>7590.9150099999697</v>
      </c>
      <c r="I6" s="701">
        <v>29639.749640000002</v>
      </c>
      <c r="J6" s="702">
        <v>-1061.9701059075201</v>
      </c>
      <c r="K6" s="705">
        <v>0.32180335917399999</v>
      </c>
    </row>
    <row r="7" spans="1:11" ht="14.4" customHeight="1" thickBot="1" x14ac:dyDescent="0.35">
      <c r="A7" s="720" t="s">
        <v>332</v>
      </c>
      <c r="B7" s="701">
        <v>37930.605307623096</v>
      </c>
      <c r="C7" s="701">
        <v>37123.900620000102</v>
      </c>
      <c r="D7" s="702">
        <v>-806.70468762300197</v>
      </c>
      <c r="E7" s="703">
        <v>0.97873209032399999</v>
      </c>
      <c r="F7" s="701">
        <v>37364.842542386097</v>
      </c>
      <c r="G7" s="702">
        <v>12454.9475141287</v>
      </c>
      <c r="H7" s="704">
        <v>3143.5301999999901</v>
      </c>
      <c r="I7" s="701">
        <v>11702.974099999999</v>
      </c>
      <c r="J7" s="702">
        <v>-751.97341412871003</v>
      </c>
      <c r="K7" s="705">
        <v>0.31320817387900002</v>
      </c>
    </row>
    <row r="8" spans="1:11" ht="14.4" customHeight="1" thickBot="1" x14ac:dyDescent="0.35">
      <c r="A8" s="721" t="s">
        <v>333</v>
      </c>
      <c r="B8" s="701">
        <v>35792.9550968685</v>
      </c>
      <c r="C8" s="701">
        <v>35023.660620000097</v>
      </c>
      <c r="D8" s="702">
        <v>-769.29447686844696</v>
      </c>
      <c r="E8" s="703">
        <v>0.97850709798000002</v>
      </c>
      <c r="F8" s="701">
        <v>34962.048969838303</v>
      </c>
      <c r="G8" s="702">
        <v>11654.0163232794</v>
      </c>
      <c r="H8" s="704">
        <v>2957.5031999999901</v>
      </c>
      <c r="I8" s="701">
        <v>10746.5911</v>
      </c>
      <c r="J8" s="702">
        <v>-907.42522327945301</v>
      </c>
      <c r="K8" s="705">
        <v>0.30737875543999998</v>
      </c>
    </row>
    <row r="9" spans="1:11" ht="14.4" customHeight="1" thickBot="1" x14ac:dyDescent="0.35">
      <c r="A9" s="722" t="s">
        <v>334</v>
      </c>
      <c r="B9" s="706">
        <v>0</v>
      </c>
      <c r="C9" s="706">
        <v>-7.6E-3</v>
      </c>
      <c r="D9" s="707">
        <v>-7.6E-3</v>
      </c>
      <c r="E9" s="708" t="s">
        <v>335</v>
      </c>
      <c r="F9" s="706">
        <v>0</v>
      </c>
      <c r="G9" s="707">
        <v>0</v>
      </c>
      <c r="H9" s="709">
        <v>-8.0999999899999996E-4</v>
      </c>
      <c r="I9" s="706">
        <v>-2.8300000000000001E-3</v>
      </c>
      <c r="J9" s="707">
        <v>-2.8300000000000001E-3</v>
      </c>
      <c r="K9" s="710" t="s">
        <v>329</v>
      </c>
    </row>
    <row r="10" spans="1:11" ht="14.4" customHeight="1" thickBot="1" x14ac:dyDescent="0.35">
      <c r="A10" s="723" t="s">
        <v>336</v>
      </c>
      <c r="B10" s="701">
        <v>0</v>
      </c>
      <c r="C10" s="701">
        <v>-7.6E-3</v>
      </c>
      <c r="D10" s="702">
        <v>-7.6E-3</v>
      </c>
      <c r="E10" s="711" t="s">
        <v>335</v>
      </c>
      <c r="F10" s="701">
        <v>0</v>
      </c>
      <c r="G10" s="702">
        <v>0</v>
      </c>
      <c r="H10" s="704">
        <v>-8.0999999899999996E-4</v>
      </c>
      <c r="I10" s="701">
        <v>-2.8300000000000001E-3</v>
      </c>
      <c r="J10" s="702">
        <v>-2.8300000000000001E-3</v>
      </c>
      <c r="K10" s="712" t="s">
        <v>329</v>
      </c>
    </row>
    <row r="11" spans="1:11" ht="14.4" customHeight="1" thickBot="1" x14ac:dyDescent="0.35">
      <c r="A11" s="722" t="s">
        <v>337</v>
      </c>
      <c r="B11" s="706">
        <v>32150</v>
      </c>
      <c r="C11" s="706">
        <v>31550.652360000098</v>
      </c>
      <c r="D11" s="707">
        <v>-599.34763999994902</v>
      </c>
      <c r="E11" s="713">
        <v>0.98135777169500005</v>
      </c>
      <c r="F11" s="706">
        <v>31505</v>
      </c>
      <c r="G11" s="707">
        <v>10501.666666666701</v>
      </c>
      <c r="H11" s="709">
        <v>2672.7286999999901</v>
      </c>
      <c r="I11" s="706">
        <v>9597.5486599999895</v>
      </c>
      <c r="J11" s="707">
        <v>-904.118006666675</v>
      </c>
      <c r="K11" s="714">
        <v>0.30463572956599999</v>
      </c>
    </row>
    <row r="12" spans="1:11" ht="14.4" customHeight="1" thickBot="1" x14ac:dyDescent="0.35">
      <c r="A12" s="723" t="s">
        <v>338</v>
      </c>
      <c r="B12" s="701">
        <v>100</v>
      </c>
      <c r="C12" s="701">
        <v>89.326049999999995</v>
      </c>
      <c r="D12" s="702">
        <v>-10.673949999999</v>
      </c>
      <c r="E12" s="703">
        <v>0.89326050000000001</v>
      </c>
      <c r="F12" s="701">
        <v>100</v>
      </c>
      <c r="G12" s="702">
        <v>33.333333333333002</v>
      </c>
      <c r="H12" s="704">
        <v>3.910189999999</v>
      </c>
      <c r="I12" s="701">
        <v>21.19173</v>
      </c>
      <c r="J12" s="702">
        <v>-12.141603333333</v>
      </c>
      <c r="K12" s="705">
        <v>0.2119173</v>
      </c>
    </row>
    <row r="13" spans="1:11" ht="14.4" customHeight="1" thickBot="1" x14ac:dyDescent="0.35">
      <c r="A13" s="723" t="s">
        <v>339</v>
      </c>
      <c r="B13" s="701">
        <v>25500</v>
      </c>
      <c r="C13" s="701">
        <v>26091.573530000001</v>
      </c>
      <c r="D13" s="702">
        <v>591.57353000004503</v>
      </c>
      <c r="E13" s="703">
        <v>1.0231989619599999</v>
      </c>
      <c r="F13" s="701">
        <v>26000</v>
      </c>
      <c r="G13" s="702">
        <v>8666.6666666666697</v>
      </c>
      <c r="H13" s="704">
        <v>2307.3248099999901</v>
      </c>
      <c r="I13" s="701">
        <v>8748.2531299999901</v>
      </c>
      <c r="J13" s="702">
        <v>81.586463333325</v>
      </c>
      <c r="K13" s="705">
        <v>0.33647127423000001</v>
      </c>
    </row>
    <row r="14" spans="1:11" ht="14.4" customHeight="1" thickBot="1" x14ac:dyDescent="0.35">
      <c r="A14" s="723" t="s">
        <v>340</v>
      </c>
      <c r="B14" s="701">
        <v>2550</v>
      </c>
      <c r="C14" s="701">
        <v>2021.9446700000001</v>
      </c>
      <c r="D14" s="702">
        <v>-528.05532999999696</v>
      </c>
      <c r="E14" s="703">
        <v>0.79291947843099997</v>
      </c>
      <c r="F14" s="701">
        <v>2000</v>
      </c>
      <c r="G14" s="702">
        <v>666.66666666666697</v>
      </c>
      <c r="H14" s="704">
        <v>286.33890999999898</v>
      </c>
      <c r="I14" s="701">
        <v>565.06205999999895</v>
      </c>
      <c r="J14" s="702">
        <v>-101.604606666668</v>
      </c>
      <c r="K14" s="705">
        <v>0.28253102999899998</v>
      </c>
    </row>
    <row r="15" spans="1:11" ht="14.4" customHeight="1" thickBot="1" x14ac:dyDescent="0.35">
      <c r="A15" s="723" t="s">
        <v>341</v>
      </c>
      <c r="B15" s="701">
        <v>4000</v>
      </c>
      <c r="C15" s="701">
        <v>3347.2561100000098</v>
      </c>
      <c r="D15" s="702">
        <v>-652.74388999999405</v>
      </c>
      <c r="E15" s="703">
        <v>0.8368140275</v>
      </c>
      <c r="F15" s="701">
        <v>3400</v>
      </c>
      <c r="G15" s="702">
        <v>1133.3333333333301</v>
      </c>
      <c r="H15" s="704">
        <v>75.154789999998997</v>
      </c>
      <c r="I15" s="701">
        <v>263.04174</v>
      </c>
      <c r="J15" s="702">
        <v>-870.29159333333405</v>
      </c>
      <c r="K15" s="705">
        <v>7.7365217646999995E-2</v>
      </c>
    </row>
    <row r="16" spans="1:11" ht="14.4" customHeight="1" thickBot="1" x14ac:dyDescent="0.35">
      <c r="A16" s="723" t="s">
        <v>342</v>
      </c>
      <c r="B16" s="701">
        <v>0</v>
      </c>
      <c r="C16" s="701">
        <v>0.55200000000000005</v>
      </c>
      <c r="D16" s="702">
        <v>0.55200000000000005</v>
      </c>
      <c r="E16" s="711" t="s">
        <v>335</v>
      </c>
      <c r="F16" s="701">
        <v>5</v>
      </c>
      <c r="G16" s="702">
        <v>1.6666666666659999</v>
      </c>
      <c r="H16" s="704">
        <v>0</v>
      </c>
      <c r="I16" s="701">
        <v>0</v>
      </c>
      <c r="J16" s="702">
        <v>-1.6666666666659999</v>
      </c>
      <c r="K16" s="705">
        <v>0</v>
      </c>
    </row>
    <row r="17" spans="1:11" ht="14.4" customHeight="1" thickBot="1" x14ac:dyDescent="0.35">
      <c r="A17" s="722" t="s">
        <v>343</v>
      </c>
      <c r="B17" s="706">
        <v>2.074917878221</v>
      </c>
      <c r="C17" s="706">
        <v>7.8090000000000002</v>
      </c>
      <c r="D17" s="707">
        <v>5.734082121778</v>
      </c>
      <c r="E17" s="713">
        <v>3.763522442003</v>
      </c>
      <c r="F17" s="706">
        <v>10.831298655467</v>
      </c>
      <c r="G17" s="707">
        <v>3.6104328851549998</v>
      </c>
      <c r="H17" s="709">
        <v>2.6029999999990001</v>
      </c>
      <c r="I17" s="706">
        <v>2.6029999999990001</v>
      </c>
      <c r="J17" s="707">
        <v>-1.0074328851550001</v>
      </c>
      <c r="K17" s="714">
        <v>0.24032205950499999</v>
      </c>
    </row>
    <row r="18" spans="1:11" ht="14.4" customHeight="1" thickBot="1" x14ac:dyDescent="0.35">
      <c r="A18" s="723" t="s">
        <v>344</v>
      </c>
      <c r="B18" s="701">
        <v>2.074917878221</v>
      </c>
      <c r="C18" s="701">
        <v>7.8090000000000002</v>
      </c>
      <c r="D18" s="702">
        <v>5.734082121778</v>
      </c>
      <c r="E18" s="703">
        <v>3.763522442003</v>
      </c>
      <c r="F18" s="701">
        <v>10.831298655467</v>
      </c>
      <c r="G18" s="702">
        <v>3.6104328851549998</v>
      </c>
      <c r="H18" s="704">
        <v>2.6029999999990001</v>
      </c>
      <c r="I18" s="701">
        <v>2.6029999999990001</v>
      </c>
      <c r="J18" s="702">
        <v>-1.0074328851550001</v>
      </c>
      <c r="K18" s="705">
        <v>0.24032205950499999</v>
      </c>
    </row>
    <row r="19" spans="1:11" ht="14.4" customHeight="1" thickBot="1" x14ac:dyDescent="0.35">
      <c r="A19" s="722" t="s">
        <v>345</v>
      </c>
      <c r="B19" s="706">
        <v>3025.10974859115</v>
      </c>
      <c r="C19" s="706">
        <v>2996.7105900000101</v>
      </c>
      <c r="D19" s="707">
        <v>-28.399158591149</v>
      </c>
      <c r="E19" s="713">
        <v>0.99061218899400005</v>
      </c>
      <c r="F19" s="706">
        <v>3020</v>
      </c>
      <c r="G19" s="707">
        <v>1006.66666666667</v>
      </c>
      <c r="H19" s="709">
        <v>255.18205999999901</v>
      </c>
      <c r="I19" s="706">
        <v>996.90225999999905</v>
      </c>
      <c r="J19" s="707">
        <v>-9.764406666667</v>
      </c>
      <c r="K19" s="714">
        <v>0.33010008609199998</v>
      </c>
    </row>
    <row r="20" spans="1:11" ht="14.4" customHeight="1" thickBot="1" x14ac:dyDescent="0.35">
      <c r="A20" s="723" t="s">
        <v>346</v>
      </c>
      <c r="B20" s="701">
        <v>3</v>
      </c>
      <c r="C20" s="701">
        <v>0.62441999999999998</v>
      </c>
      <c r="D20" s="702">
        <v>-2.3755799999999998</v>
      </c>
      <c r="E20" s="703">
        <v>0.20813999999999999</v>
      </c>
      <c r="F20" s="701">
        <v>3</v>
      </c>
      <c r="G20" s="702">
        <v>1</v>
      </c>
      <c r="H20" s="704">
        <v>0.70457999999900001</v>
      </c>
      <c r="I20" s="701">
        <v>0.70457999999900001</v>
      </c>
      <c r="J20" s="702">
        <v>-0.29542000000000002</v>
      </c>
      <c r="K20" s="705">
        <v>0.23485999999900001</v>
      </c>
    </row>
    <row r="21" spans="1:11" ht="14.4" customHeight="1" thickBot="1" x14ac:dyDescent="0.35">
      <c r="A21" s="723" t="s">
        <v>347</v>
      </c>
      <c r="B21" s="701">
        <v>35</v>
      </c>
      <c r="C21" s="701">
        <v>33.971170000000001</v>
      </c>
      <c r="D21" s="702">
        <v>-1.028829999999</v>
      </c>
      <c r="E21" s="703">
        <v>0.97060485714199995</v>
      </c>
      <c r="F21" s="701">
        <v>35</v>
      </c>
      <c r="G21" s="702">
        <v>11.666666666666</v>
      </c>
      <c r="H21" s="704">
        <v>1.9671599999989999</v>
      </c>
      <c r="I21" s="701">
        <v>6.9171999999990001</v>
      </c>
      <c r="J21" s="702">
        <v>-4.7494666666659997</v>
      </c>
      <c r="K21" s="705">
        <v>0.19763428571399999</v>
      </c>
    </row>
    <row r="22" spans="1:11" ht="14.4" customHeight="1" thickBot="1" x14ac:dyDescent="0.35">
      <c r="A22" s="723" t="s">
        <v>348</v>
      </c>
      <c r="B22" s="701">
        <v>2887</v>
      </c>
      <c r="C22" s="701">
        <v>2890.78874000001</v>
      </c>
      <c r="D22" s="702">
        <v>3.7887400000050002</v>
      </c>
      <c r="E22" s="703">
        <v>1.001312344994</v>
      </c>
      <c r="F22" s="701">
        <v>2900</v>
      </c>
      <c r="G22" s="702">
        <v>966.66666666666697</v>
      </c>
      <c r="H22" s="704">
        <v>247.32631999999899</v>
      </c>
      <c r="I22" s="701">
        <v>968.82222000000002</v>
      </c>
      <c r="J22" s="702">
        <v>2.1555533333330001</v>
      </c>
      <c r="K22" s="705">
        <v>0.33407662758599999</v>
      </c>
    </row>
    <row r="23" spans="1:11" ht="14.4" customHeight="1" thickBot="1" x14ac:dyDescent="0.35">
      <c r="A23" s="723" t="s">
        <v>349</v>
      </c>
      <c r="B23" s="701">
        <v>30</v>
      </c>
      <c r="C23" s="701">
        <v>5.0849999999999999E-2</v>
      </c>
      <c r="D23" s="702">
        <v>-29.949149999999999</v>
      </c>
      <c r="E23" s="703">
        <v>1.6949999999999999E-3</v>
      </c>
      <c r="F23" s="701">
        <v>10</v>
      </c>
      <c r="G23" s="702">
        <v>3.333333333333</v>
      </c>
      <c r="H23" s="704">
        <v>0</v>
      </c>
      <c r="I23" s="701">
        <v>0</v>
      </c>
      <c r="J23" s="702">
        <v>-3.333333333333</v>
      </c>
      <c r="K23" s="705">
        <v>0</v>
      </c>
    </row>
    <row r="24" spans="1:11" ht="14.4" customHeight="1" thickBot="1" x14ac:dyDescent="0.35">
      <c r="A24" s="723" t="s">
        <v>350</v>
      </c>
      <c r="B24" s="701">
        <v>10</v>
      </c>
      <c r="C24" s="701">
        <v>10.403</v>
      </c>
      <c r="D24" s="702">
        <v>0.40300000000000002</v>
      </c>
      <c r="E24" s="703">
        <v>1.0403</v>
      </c>
      <c r="F24" s="701">
        <v>10</v>
      </c>
      <c r="G24" s="702">
        <v>3.333333333333</v>
      </c>
      <c r="H24" s="704">
        <v>1.7819999999989999</v>
      </c>
      <c r="I24" s="701">
        <v>6.8133699999989998</v>
      </c>
      <c r="J24" s="702">
        <v>3.4800366666659999</v>
      </c>
      <c r="K24" s="705">
        <v>0.68133699999899999</v>
      </c>
    </row>
    <row r="25" spans="1:11" ht="14.4" customHeight="1" thickBot="1" x14ac:dyDescent="0.35">
      <c r="A25" s="723" t="s">
        <v>351</v>
      </c>
      <c r="B25" s="701">
        <v>60</v>
      </c>
      <c r="C25" s="701">
        <v>58.957430000000002</v>
      </c>
      <c r="D25" s="702">
        <v>-1.0425699999989999</v>
      </c>
      <c r="E25" s="703">
        <v>0.98262383333299996</v>
      </c>
      <c r="F25" s="701">
        <v>60</v>
      </c>
      <c r="G25" s="702">
        <v>20</v>
      </c>
      <c r="H25" s="704">
        <v>3.401999999999</v>
      </c>
      <c r="I25" s="701">
        <v>13.64489</v>
      </c>
      <c r="J25" s="702">
        <v>-6.3551099999999998</v>
      </c>
      <c r="K25" s="705">
        <v>0.227414833333</v>
      </c>
    </row>
    <row r="26" spans="1:11" ht="14.4" customHeight="1" thickBot="1" x14ac:dyDescent="0.35">
      <c r="A26" s="723" t="s">
        <v>352</v>
      </c>
      <c r="B26" s="701">
        <v>0.10974859115500001</v>
      </c>
      <c r="C26" s="701">
        <v>1.9149799999999999</v>
      </c>
      <c r="D26" s="702">
        <v>1.805231408844</v>
      </c>
      <c r="E26" s="703">
        <v>17.448788907847</v>
      </c>
      <c r="F26" s="701">
        <v>2</v>
      </c>
      <c r="G26" s="702">
        <v>0.66666666666600005</v>
      </c>
      <c r="H26" s="704">
        <v>0</v>
      </c>
      <c r="I26" s="701">
        <v>0</v>
      </c>
      <c r="J26" s="702">
        <v>-0.66666666666600005</v>
      </c>
      <c r="K26" s="705">
        <v>0</v>
      </c>
    </row>
    <row r="27" spans="1:11" ht="14.4" customHeight="1" thickBot="1" x14ac:dyDescent="0.35">
      <c r="A27" s="722" t="s">
        <v>353</v>
      </c>
      <c r="B27" s="706">
        <v>123.07749357046301</v>
      </c>
      <c r="C27" s="706">
        <v>121.21550000000001</v>
      </c>
      <c r="D27" s="707">
        <v>-1.8619935704620001</v>
      </c>
      <c r="E27" s="713">
        <v>0.984871372365</v>
      </c>
      <c r="F27" s="706">
        <v>121.459250392652</v>
      </c>
      <c r="G27" s="707">
        <v>40.48641679755</v>
      </c>
      <c r="H27" s="709">
        <v>10.814260000000001</v>
      </c>
      <c r="I27" s="706">
        <v>49.223419999999997</v>
      </c>
      <c r="J27" s="707">
        <v>8.7370032024489994</v>
      </c>
      <c r="K27" s="714">
        <v>0.405266950362</v>
      </c>
    </row>
    <row r="28" spans="1:11" ht="14.4" customHeight="1" thickBot="1" x14ac:dyDescent="0.35">
      <c r="A28" s="723" t="s">
        <v>354</v>
      </c>
      <c r="B28" s="701">
        <v>105.638757607873</v>
      </c>
      <c r="C28" s="701">
        <v>111.98956</v>
      </c>
      <c r="D28" s="702">
        <v>6.350802392127</v>
      </c>
      <c r="E28" s="703">
        <v>1.0601181094500001</v>
      </c>
      <c r="F28" s="701">
        <v>111.980232338272</v>
      </c>
      <c r="G28" s="702">
        <v>37.326744112756998</v>
      </c>
      <c r="H28" s="704">
        <v>9.6575999999990003</v>
      </c>
      <c r="I28" s="701">
        <v>44.895679999999999</v>
      </c>
      <c r="J28" s="702">
        <v>7.5689358872419996</v>
      </c>
      <c r="K28" s="705">
        <v>0.40092504777400001</v>
      </c>
    </row>
    <row r="29" spans="1:11" ht="14.4" customHeight="1" thickBot="1" x14ac:dyDescent="0.35">
      <c r="A29" s="723" t="s">
        <v>355</v>
      </c>
      <c r="B29" s="701">
        <v>17.438735962589998</v>
      </c>
      <c r="C29" s="701">
        <v>9.2259399999999996</v>
      </c>
      <c r="D29" s="702">
        <v>-8.2127959625890004</v>
      </c>
      <c r="E29" s="703">
        <v>0.52904866612900003</v>
      </c>
      <c r="F29" s="701">
        <v>9.4790180543799991</v>
      </c>
      <c r="G29" s="702">
        <v>3.1596726847930001</v>
      </c>
      <c r="H29" s="704">
        <v>1.1566599999989999</v>
      </c>
      <c r="I29" s="701">
        <v>4.3277400000000004</v>
      </c>
      <c r="J29" s="702">
        <v>1.1680673152059999</v>
      </c>
      <c r="K29" s="705">
        <v>0.45655994905500003</v>
      </c>
    </row>
    <row r="30" spans="1:11" ht="14.4" customHeight="1" thickBot="1" x14ac:dyDescent="0.35">
      <c r="A30" s="722" t="s">
        <v>356</v>
      </c>
      <c r="B30" s="706">
        <v>265.64888197023402</v>
      </c>
      <c r="C30" s="706">
        <v>276.68509000000103</v>
      </c>
      <c r="D30" s="707">
        <v>11.036208029766</v>
      </c>
      <c r="E30" s="713">
        <v>1.0415443420949999</v>
      </c>
      <c r="F30" s="706">
        <v>251.227668252504</v>
      </c>
      <c r="G30" s="707">
        <v>83.742556084168001</v>
      </c>
      <c r="H30" s="709">
        <v>11.20129</v>
      </c>
      <c r="I30" s="706">
        <v>75.957499999999001</v>
      </c>
      <c r="J30" s="707">
        <v>-7.7850560841679997</v>
      </c>
      <c r="K30" s="714">
        <v>0.30234528118699999</v>
      </c>
    </row>
    <row r="31" spans="1:11" ht="14.4" customHeight="1" thickBot="1" x14ac:dyDescent="0.35">
      <c r="A31" s="723" t="s">
        <v>357</v>
      </c>
      <c r="B31" s="701">
        <v>0</v>
      </c>
      <c r="C31" s="701">
        <v>10.12256</v>
      </c>
      <c r="D31" s="702">
        <v>10.12256</v>
      </c>
      <c r="E31" s="711" t="s">
        <v>329</v>
      </c>
      <c r="F31" s="701">
        <v>0</v>
      </c>
      <c r="G31" s="702">
        <v>0</v>
      </c>
      <c r="H31" s="704">
        <v>0</v>
      </c>
      <c r="I31" s="701">
        <v>1.9601999999999999</v>
      </c>
      <c r="J31" s="702">
        <v>1.9601999999999999</v>
      </c>
      <c r="K31" s="712" t="s">
        <v>329</v>
      </c>
    </row>
    <row r="32" spans="1:11" ht="14.4" customHeight="1" thickBot="1" x14ac:dyDescent="0.35">
      <c r="A32" s="723" t="s">
        <v>358</v>
      </c>
      <c r="B32" s="701">
        <v>10</v>
      </c>
      <c r="C32" s="701">
        <v>9.0457199999999993</v>
      </c>
      <c r="D32" s="702">
        <v>-0.95427999999900004</v>
      </c>
      <c r="E32" s="703">
        <v>0.90457200000000004</v>
      </c>
      <c r="F32" s="701">
        <v>10</v>
      </c>
      <c r="G32" s="702">
        <v>3.333333333333</v>
      </c>
      <c r="H32" s="704">
        <v>0.68814999999899995</v>
      </c>
      <c r="I32" s="701">
        <v>2.6990699999999999</v>
      </c>
      <c r="J32" s="702">
        <v>-0.634263333333</v>
      </c>
      <c r="K32" s="705">
        <v>0.26990700000000001</v>
      </c>
    </row>
    <row r="33" spans="1:11" ht="14.4" customHeight="1" thickBot="1" x14ac:dyDescent="0.35">
      <c r="A33" s="723" t="s">
        <v>359</v>
      </c>
      <c r="B33" s="701">
        <v>39.791247337214003</v>
      </c>
      <c r="C33" s="701">
        <v>47.474809999999998</v>
      </c>
      <c r="D33" s="702">
        <v>7.6835626627850004</v>
      </c>
      <c r="E33" s="703">
        <v>1.1930968033660001</v>
      </c>
      <c r="F33" s="701">
        <v>45</v>
      </c>
      <c r="G33" s="702">
        <v>15</v>
      </c>
      <c r="H33" s="704">
        <v>0</v>
      </c>
      <c r="I33" s="701">
        <v>9.2202399999990003</v>
      </c>
      <c r="J33" s="702">
        <v>-5.7797599999999996</v>
      </c>
      <c r="K33" s="705">
        <v>0.20489422222199999</v>
      </c>
    </row>
    <row r="34" spans="1:11" ht="14.4" customHeight="1" thickBot="1" x14ac:dyDescent="0.35">
      <c r="A34" s="723" t="s">
        <v>360</v>
      </c>
      <c r="B34" s="701">
        <v>35</v>
      </c>
      <c r="C34" s="701">
        <v>35.098269999999999</v>
      </c>
      <c r="D34" s="702">
        <v>9.8269999999999996E-2</v>
      </c>
      <c r="E34" s="703">
        <v>1.002807714285</v>
      </c>
      <c r="F34" s="701">
        <v>35</v>
      </c>
      <c r="G34" s="702">
        <v>11.666666666666</v>
      </c>
      <c r="H34" s="704">
        <v>2.2997099999990001</v>
      </c>
      <c r="I34" s="701">
        <v>10.89016</v>
      </c>
      <c r="J34" s="702">
        <v>-0.77650666666599999</v>
      </c>
      <c r="K34" s="705">
        <v>0.31114742857099997</v>
      </c>
    </row>
    <row r="35" spans="1:11" ht="14.4" customHeight="1" thickBot="1" x14ac:dyDescent="0.35">
      <c r="A35" s="723" t="s">
        <v>361</v>
      </c>
      <c r="B35" s="701">
        <v>5.4382415608269996</v>
      </c>
      <c r="C35" s="701">
        <v>5.2190700000000003</v>
      </c>
      <c r="D35" s="702">
        <v>-0.21917156082700001</v>
      </c>
      <c r="E35" s="703">
        <v>0.95969808284900004</v>
      </c>
      <c r="F35" s="701">
        <v>5.5478354119929998</v>
      </c>
      <c r="G35" s="702">
        <v>1.849278470664</v>
      </c>
      <c r="H35" s="704">
        <v>0</v>
      </c>
      <c r="I35" s="701">
        <v>13.115500000000001</v>
      </c>
      <c r="J35" s="702">
        <v>11.266221529335001</v>
      </c>
      <c r="K35" s="705">
        <v>2.3640751799599999</v>
      </c>
    </row>
    <row r="36" spans="1:11" ht="14.4" customHeight="1" thickBot="1" x14ac:dyDescent="0.35">
      <c r="A36" s="723" t="s">
        <v>362</v>
      </c>
      <c r="B36" s="701">
        <v>6.1872181348000002E-2</v>
      </c>
      <c r="C36" s="701">
        <v>5.1999999999999998E-2</v>
      </c>
      <c r="D36" s="702">
        <v>-9.8721813479999993E-3</v>
      </c>
      <c r="E36" s="703">
        <v>0.84044232588400003</v>
      </c>
      <c r="F36" s="701">
        <v>0</v>
      </c>
      <c r="G36" s="702">
        <v>0</v>
      </c>
      <c r="H36" s="704">
        <v>0</v>
      </c>
      <c r="I36" s="701">
        <v>0</v>
      </c>
      <c r="J36" s="702">
        <v>0</v>
      </c>
      <c r="K36" s="712" t="s">
        <v>329</v>
      </c>
    </row>
    <row r="37" spans="1:11" ht="14.4" customHeight="1" thickBot="1" x14ac:dyDescent="0.35">
      <c r="A37" s="723" t="s">
        <v>363</v>
      </c>
      <c r="B37" s="701">
        <v>0</v>
      </c>
      <c r="C37" s="701">
        <v>1.6168499999999999</v>
      </c>
      <c r="D37" s="702">
        <v>1.6168499999999999</v>
      </c>
      <c r="E37" s="711" t="s">
        <v>329</v>
      </c>
      <c r="F37" s="701">
        <v>0</v>
      </c>
      <c r="G37" s="702">
        <v>0</v>
      </c>
      <c r="H37" s="704">
        <v>0.234739999999</v>
      </c>
      <c r="I37" s="701">
        <v>0.58684999999999998</v>
      </c>
      <c r="J37" s="702">
        <v>0.58684999999999998</v>
      </c>
      <c r="K37" s="712" t="s">
        <v>329</v>
      </c>
    </row>
    <row r="38" spans="1:11" ht="14.4" customHeight="1" thickBot="1" x14ac:dyDescent="0.35">
      <c r="A38" s="723" t="s">
        <v>364</v>
      </c>
      <c r="B38" s="701">
        <v>1.0811583168279999</v>
      </c>
      <c r="C38" s="701">
        <v>3.2497500000000001</v>
      </c>
      <c r="D38" s="702">
        <v>2.1685916831709999</v>
      </c>
      <c r="E38" s="703">
        <v>3.0058040061439999</v>
      </c>
      <c r="F38" s="701">
        <v>0</v>
      </c>
      <c r="G38" s="702">
        <v>0</v>
      </c>
      <c r="H38" s="704">
        <v>0.13613999999900001</v>
      </c>
      <c r="I38" s="701">
        <v>0.363039999999</v>
      </c>
      <c r="J38" s="702">
        <v>0.363039999999</v>
      </c>
      <c r="K38" s="712" t="s">
        <v>329</v>
      </c>
    </row>
    <row r="39" spans="1:11" ht="14.4" customHeight="1" thickBot="1" x14ac:dyDescent="0.35">
      <c r="A39" s="723" t="s">
        <v>365</v>
      </c>
      <c r="B39" s="701">
        <v>109.276362574015</v>
      </c>
      <c r="C39" s="701">
        <v>97.31071</v>
      </c>
      <c r="D39" s="702">
        <v>-11.965652574013999</v>
      </c>
      <c r="E39" s="703">
        <v>0.89050099863999999</v>
      </c>
      <c r="F39" s="701">
        <v>90.679832840510997</v>
      </c>
      <c r="G39" s="702">
        <v>30.226610946836999</v>
      </c>
      <c r="H39" s="704">
        <v>2.5954499999989999</v>
      </c>
      <c r="I39" s="701">
        <v>13.253080000000001</v>
      </c>
      <c r="J39" s="702">
        <v>-16.973530946836998</v>
      </c>
      <c r="K39" s="705">
        <v>0.146152452919</v>
      </c>
    </row>
    <row r="40" spans="1:11" ht="14.4" customHeight="1" thickBot="1" x14ac:dyDescent="0.35">
      <c r="A40" s="723" t="s">
        <v>366</v>
      </c>
      <c r="B40" s="701">
        <v>0</v>
      </c>
      <c r="C40" s="701">
        <v>0</v>
      </c>
      <c r="D40" s="702">
        <v>0</v>
      </c>
      <c r="E40" s="711" t="s">
        <v>329</v>
      </c>
      <c r="F40" s="701">
        <v>0</v>
      </c>
      <c r="G40" s="702">
        <v>0</v>
      </c>
      <c r="H40" s="704">
        <v>0</v>
      </c>
      <c r="I40" s="701">
        <v>3.3187099999999998</v>
      </c>
      <c r="J40" s="702">
        <v>3.3187099999999998</v>
      </c>
      <c r="K40" s="712" t="s">
        <v>335</v>
      </c>
    </row>
    <row r="41" spans="1:11" ht="14.4" customHeight="1" thickBot="1" x14ac:dyDescent="0.35">
      <c r="A41" s="723" t="s">
        <v>367</v>
      </c>
      <c r="B41" s="701">
        <v>0</v>
      </c>
      <c r="C41" s="701">
        <v>2.9647100000000002</v>
      </c>
      <c r="D41" s="702">
        <v>2.9647100000000002</v>
      </c>
      <c r="E41" s="711" t="s">
        <v>335</v>
      </c>
      <c r="F41" s="701">
        <v>0</v>
      </c>
      <c r="G41" s="702">
        <v>0</v>
      </c>
      <c r="H41" s="704">
        <v>0</v>
      </c>
      <c r="I41" s="701">
        <v>0</v>
      </c>
      <c r="J41" s="702">
        <v>0</v>
      </c>
      <c r="K41" s="712" t="s">
        <v>329</v>
      </c>
    </row>
    <row r="42" spans="1:11" ht="14.4" customHeight="1" thickBot="1" x14ac:dyDescent="0.35">
      <c r="A42" s="723" t="s">
        <v>368</v>
      </c>
      <c r="B42" s="701">
        <v>65</v>
      </c>
      <c r="C42" s="701">
        <v>64.530640000000005</v>
      </c>
      <c r="D42" s="702">
        <v>-0.46935999999900002</v>
      </c>
      <c r="E42" s="703">
        <v>0.99277907692300005</v>
      </c>
      <c r="F42" s="701">
        <v>65</v>
      </c>
      <c r="G42" s="702">
        <v>21.666666666666</v>
      </c>
      <c r="H42" s="704">
        <v>5.2470999999989996</v>
      </c>
      <c r="I42" s="701">
        <v>20.550650000000001</v>
      </c>
      <c r="J42" s="702">
        <v>-1.1160166666660001</v>
      </c>
      <c r="K42" s="705">
        <v>0.31616384615300003</v>
      </c>
    </row>
    <row r="43" spans="1:11" ht="14.4" customHeight="1" thickBot="1" x14ac:dyDescent="0.35">
      <c r="A43" s="722" t="s">
        <v>369</v>
      </c>
      <c r="B43" s="706">
        <v>71.667624373644998</v>
      </c>
      <c r="C43" s="706">
        <v>18.293859999999999</v>
      </c>
      <c r="D43" s="707">
        <v>-53.373764373645002</v>
      </c>
      <c r="E43" s="713">
        <v>0.255259751664</v>
      </c>
      <c r="F43" s="706">
        <v>15.530752537715999</v>
      </c>
      <c r="G43" s="707">
        <v>5.1769175125720004</v>
      </c>
      <c r="H43" s="709">
        <v>0</v>
      </c>
      <c r="I43" s="706">
        <v>3.552</v>
      </c>
      <c r="J43" s="707">
        <v>-1.6249175125719999</v>
      </c>
      <c r="K43" s="714">
        <v>0.22870752665499999</v>
      </c>
    </row>
    <row r="44" spans="1:11" ht="14.4" customHeight="1" thickBot="1" x14ac:dyDescent="0.35">
      <c r="A44" s="723" t="s">
        <v>370</v>
      </c>
      <c r="B44" s="701">
        <v>7.2579347701710004</v>
      </c>
      <c r="C44" s="701">
        <v>14.51516</v>
      </c>
      <c r="D44" s="702">
        <v>7.2572252298280002</v>
      </c>
      <c r="E44" s="703">
        <v>1.9999022393599999</v>
      </c>
      <c r="F44" s="701">
        <v>3.766034692161</v>
      </c>
      <c r="G44" s="702">
        <v>1.2553448973870001</v>
      </c>
      <c r="H44" s="704">
        <v>0</v>
      </c>
      <c r="I44" s="701">
        <v>1.3620000000000001</v>
      </c>
      <c r="J44" s="702">
        <v>0.10665510261199999</v>
      </c>
      <c r="K44" s="705">
        <v>0.36165359889900001</v>
      </c>
    </row>
    <row r="45" spans="1:11" ht="14.4" customHeight="1" thickBot="1" x14ac:dyDescent="0.35">
      <c r="A45" s="723" t="s">
        <v>371</v>
      </c>
      <c r="B45" s="701">
        <v>61.806650850251998</v>
      </c>
      <c r="C45" s="701">
        <v>1.4819</v>
      </c>
      <c r="D45" s="702">
        <v>-60.324750850252002</v>
      </c>
      <c r="E45" s="703">
        <v>2.3976384088E-2</v>
      </c>
      <c r="F45" s="701">
        <v>1.292270136145</v>
      </c>
      <c r="G45" s="702">
        <v>0.43075671204799998</v>
      </c>
      <c r="H45" s="704">
        <v>0</v>
      </c>
      <c r="I45" s="701">
        <v>1.21</v>
      </c>
      <c r="J45" s="702">
        <v>0.77924328795099995</v>
      </c>
      <c r="K45" s="705">
        <v>0.93633673498699999</v>
      </c>
    </row>
    <row r="46" spans="1:11" ht="14.4" customHeight="1" thickBot="1" x14ac:dyDescent="0.35">
      <c r="A46" s="723" t="s">
        <v>372</v>
      </c>
      <c r="B46" s="701">
        <v>2.603038753221</v>
      </c>
      <c r="C46" s="701">
        <v>2.2968000000000002</v>
      </c>
      <c r="D46" s="702">
        <v>-0.30623875322100003</v>
      </c>
      <c r="E46" s="703">
        <v>0.88235336379700002</v>
      </c>
      <c r="F46" s="701">
        <v>1.685033427699</v>
      </c>
      <c r="G46" s="702">
        <v>0.56167780923300004</v>
      </c>
      <c r="H46" s="704">
        <v>0</v>
      </c>
      <c r="I46" s="701">
        <v>0.98</v>
      </c>
      <c r="J46" s="702">
        <v>0.41832219076600002</v>
      </c>
      <c r="K46" s="705">
        <v>0.58159083605700002</v>
      </c>
    </row>
    <row r="47" spans="1:11" ht="14.4" customHeight="1" thickBot="1" x14ac:dyDescent="0.35">
      <c r="A47" s="723" t="s">
        <v>373</v>
      </c>
      <c r="B47" s="701">
        <v>0</v>
      </c>
      <c r="C47" s="701">
        <v>0</v>
      </c>
      <c r="D47" s="702">
        <v>0</v>
      </c>
      <c r="E47" s="703">
        <v>1</v>
      </c>
      <c r="F47" s="701">
        <v>8.7874142817089993</v>
      </c>
      <c r="G47" s="702">
        <v>2.9291380939030001</v>
      </c>
      <c r="H47" s="704">
        <v>0</v>
      </c>
      <c r="I47" s="701">
        <v>0</v>
      </c>
      <c r="J47" s="702">
        <v>-2.9291380939030001</v>
      </c>
      <c r="K47" s="705">
        <v>0</v>
      </c>
    </row>
    <row r="48" spans="1:11" ht="14.4" customHeight="1" thickBot="1" x14ac:dyDescent="0.35">
      <c r="A48" s="722" t="s">
        <v>374</v>
      </c>
      <c r="B48" s="706">
        <v>155.376430484792</v>
      </c>
      <c r="C48" s="706">
        <v>52.301819999999999</v>
      </c>
      <c r="D48" s="707">
        <v>-103.074610484792</v>
      </c>
      <c r="E48" s="713">
        <v>0.33661360244100003</v>
      </c>
      <c r="F48" s="706">
        <v>38</v>
      </c>
      <c r="G48" s="707">
        <v>12.666666666666</v>
      </c>
      <c r="H48" s="709">
        <v>4.9746999999990003</v>
      </c>
      <c r="I48" s="706">
        <v>20.543089999999999</v>
      </c>
      <c r="J48" s="707">
        <v>7.8764233333330003</v>
      </c>
      <c r="K48" s="714">
        <v>0.54060763157799996</v>
      </c>
    </row>
    <row r="49" spans="1:11" ht="14.4" customHeight="1" thickBot="1" x14ac:dyDescent="0.35">
      <c r="A49" s="723" t="s">
        <v>375</v>
      </c>
      <c r="B49" s="701">
        <v>117.376430484792</v>
      </c>
      <c r="C49" s="701">
        <v>13.98274</v>
      </c>
      <c r="D49" s="702">
        <v>-103.393690484792</v>
      </c>
      <c r="E49" s="703">
        <v>0.11912732345099999</v>
      </c>
      <c r="F49" s="701">
        <v>0</v>
      </c>
      <c r="G49" s="702">
        <v>0</v>
      </c>
      <c r="H49" s="704">
        <v>1.873079999999</v>
      </c>
      <c r="I49" s="701">
        <v>8.1105900000000002</v>
      </c>
      <c r="J49" s="702">
        <v>8.1105900000000002</v>
      </c>
      <c r="K49" s="712" t="s">
        <v>329</v>
      </c>
    </row>
    <row r="50" spans="1:11" ht="14.4" customHeight="1" thickBot="1" x14ac:dyDescent="0.35">
      <c r="A50" s="723" t="s">
        <v>376</v>
      </c>
      <c r="B50" s="701">
        <v>0</v>
      </c>
      <c r="C50" s="701">
        <v>0.89056999999999997</v>
      </c>
      <c r="D50" s="702">
        <v>0.89056999999999997</v>
      </c>
      <c r="E50" s="711" t="s">
        <v>329</v>
      </c>
      <c r="F50" s="701">
        <v>0</v>
      </c>
      <c r="G50" s="702">
        <v>0</v>
      </c>
      <c r="H50" s="704">
        <v>0</v>
      </c>
      <c r="I50" s="701">
        <v>0</v>
      </c>
      <c r="J50" s="702">
        <v>0</v>
      </c>
      <c r="K50" s="712" t="s">
        <v>329</v>
      </c>
    </row>
    <row r="51" spans="1:11" ht="14.4" customHeight="1" thickBot="1" x14ac:dyDescent="0.35">
      <c r="A51" s="723" t="s">
        <v>377</v>
      </c>
      <c r="B51" s="701">
        <v>1</v>
      </c>
      <c r="C51" s="701">
        <v>0.46283000000000002</v>
      </c>
      <c r="D51" s="702">
        <v>-0.53716999999899995</v>
      </c>
      <c r="E51" s="703">
        <v>0.46283000000000002</v>
      </c>
      <c r="F51" s="701">
        <v>1</v>
      </c>
      <c r="G51" s="702">
        <v>0.33333333333300003</v>
      </c>
      <c r="H51" s="704">
        <v>0</v>
      </c>
      <c r="I51" s="701">
        <v>0.46273999999999998</v>
      </c>
      <c r="J51" s="702">
        <v>0.12940666666600001</v>
      </c>
      <c r="K51" s="705">
        <v>0.46273999999999998</v>
      </c>
    </row>
    <row r="52" spans="1:11" ht="14.4" customHeight="1" thickBot="1" x14ac:dyDescent="0.35">
      <c r="A52" s="723" t="s">
        <v>378</v>
      </c>
      <c r="B52" s="701">
        <v>37</v>
      </c>
      <c r="C52" s="701">
        <v>36.965679999999999</v>
      </c>
      <c r="D52" s="702">
        <v>-3.4319999998999998E-2</v>
      </c>
      <c r="E52" s="703">
        <v>0.99907243243199995</v>
      </c>
      <c r="F52" s="701">
        <v>37</v>
      </c>
      <c r="G52" s="702">
        <v>12.333333333333</v>
      </c>
      <c r="H52" s="704">
        <v>3.101619999999</v>
      </c>
      <c r="I52" s="701">
        <v>11.969760000000001</v>
      </c>
      <c r="J52" s="702">
        <v>-0.36357333333300001</v>
      </c>
      <c r="K52" s="705">
        <v>0.32350702702700002</v>
      </c>
    </row>
    <row r="53" spans="1:11" ht="14.4" customHeight="1" thickBot="1" x14ac:dyDescent="0.35">
      <c r="A53" s="722" t="s">
        <v>379</v>
      </c>
      <c r="B53" s="706">
        <v>0</v>
      </c>
      <c r="C53" s="706">
        <v>0</v>
      </c>
      <c r="D53" s="707">
        <v>0</v>
      </c>
      <c r="E53" s="713">
        <v>1</v>
      </c>
      <c r="F53" s="706">
        <v>0</v>
      </c>
      <c r="G53" s="707">
        <v>0</v>
      </c>
      <c r="H53" s="709">
        <v>0</v>
      </c>
      <c r="I53" s="706">
        <v>0.26400000000000001</v>
      </c>
      <c r="J53" s="707">
        <v>0.26400000000000001</v>
      </c>
      <c r="K53" s="710" t="s">
        <v>335</v>
      </c>
    </row>
    <row r="54" spans="1:11" ht="14.4" customHeight="1" thickBot="1" x14ac:dyDescent="0.35">
      <c r="A54" s="723" t="s">
        <v>380</v>
      </c>
      <c r="B54" s="701">
        <v>0</v>
      </c>
      <c r="C54" s="701">
        <v>0</v>
      </c>
      <c r="D54" s="702">
        <v>0</v>
      </c>
      <c r="E54" s="703">
        <v>1</v>
      </c>
      <c r="F54" s="701">
        <v>0</v>
      </c>
      <c r="G54" s="702">
        <v>0</v>
      </c>
      <c r="H54" s="704">
        <v>0</v>
      </c>
      <c r="I54" s="701">
        <v>0.26400000000000001</v>
      </c>
      <c r="J54" s="702">
        <v>0.26400000000000001</v>
      </c>
      <c r="K54" s="712" t="s">
        <v>335</v>
      </c>
    </row>
    <row r="55" spans="1:11" ht="14.4" customHeight="1" thickBot="1" x14ac:dyDescent="0.35">
      <c r="A55" s="721" t="s">
        <v>42</v>
      </c>
      <c r="B55" s="701">
        <v>2137.6502107545598</v>
      </c>
      <c r="C55" s="701">
        <v>2100.2399999999998</v>
      </c>
      <c r="D55" s="702">
        <v>-37.410210754555003</v>
      </c>
      <c r="E55" s="703">
        <v>0.98249937685400002</v>
      </c>
      <c r="F55" s="701">
        <v>2402.7935725477701</v>
      </c>
      <c r="G55" s="702">
        <v>800.93119084925604</v>
      </c>
      <c r="H55" s="704">
        <v>186.02699999999899</v>
      </c>
      <c r="I55" s="701">
        <v>956.38300000000004</v>
      </c>
      <c r="J55" s="702">
        <v>155.451809150744</v>
      </c>
      <c r="K55" s="705">
        <v>0.39802961474699999</v>
      </c>
    </row>
    <row r="56" spans="1:11" ht="14.4" customHeight="1" thickBot="1" x14ac:dyDescent="0.35">
      <c r="A56" s="722" t="s">
        <v>381</v>
      </c>
      <c r="B56" s="706">
        <v>2137.6502107545598</v>
      </c>
      <c r="C56" s="706">
        <v>2100.2399999999998</v>
      </c>
      <c r="D56" s="707">
        <v>-37.410210754555003</v>
      </c>
      <c r="E56" s="713">
        <v>0.98249937685400002</v>
      </c>
      <c r="F56" s="706">
        <v>2402.7935725477701</v>
      </c>
      <c r="G56" s="707">
        <v>800.93119084925604</v>
      </c>
      <c r="H56" s="709">
        <v>186.02699999999899</v>
      </c>
      <c r="I56" s="706">
        <v>956.38300000000004</v>
      </c>
      <c r="J56" s="707">
        <v>155.451809150744</v>
      </c>
      <c r="K56" s="714">
        <v>0.39802961474699999</v>
      </c>
    </row>
    <row r="57" spans="1:11" ht="14.4" customHeight="1" thickBot="1" x14ac:dyDescent="0.35">
      <c r="A57" s="723" t="s">
        <v>382</v>
      </c>
      <c r="B57" s="701">
        <v>586.06883792882104</v>
      </c>
      <c r="C57" s="701">
        <v>610.67800000000102</v>
      </c>
      <c r="D57" s="702">
        <v>24.609162071179998</v>
      </c>
      <c r="E57" s="703">
        <v>1.041990224489</v>
      </c>
      <c r="F57" s="701">
        <v>799.56787275158501</v>
      </c>
      <c r="G57" s="702">
        <v>266.52262425052902</v>
      </c>
      <c r="H57" s="704">
        <v>65.214999999998994</v>
      </c>
      <c r="I57" s="701">
        <v>273.952</v>
      </c>
      <c r="J57" s="702">
        <v>7.4293757494710002</v>
      </c>
      <c r="K57" s="705">
        <v>0.34262507203699999</v>
      </c>
    </row>
    <row r="58" spans="1:11" ht="14.4" customHeight="1" thickBot="1" x14ac:dyDescent="0.35">
      <c r="A58" s="723" t="s">
        <v>383</v>
      </c>
      <c r="B58" s="701">
        <v>247.98111003702201</v>
      </c>
      <c r="C58" s="701">
        <v>261.87400000000002</v>
      </c>
      <c r="D58" s="702">
        <v>13.892889962978</v>
      </c>
      <c r="E58" s="703">
        <v>1.0560239848949999</v>
      </c>
      <c r="F58" s="701">
        <v>258.349328668037</v>
      </c>
      <c r="G58" s="702">
        <v>86.116442889344995</v>
      </c>
      <c r="H58" s="704">
        <v>22.225999999999001</v>
      </c>
      <c r="I58" s="701">
        <v>89.567999999999003</v>
      </c>
      <c r="J58" s="702">
        <v>3.4515571106539999</v>
      </c>
      <c r="K58" s="705">
        <v>0.34669337234800002</v>
      </c>
    </row>
    <row r="59" spans="1:11" ht="14.4" customHeight="1" thickBot="1" x14ac:dyDescent="0.35">
      <c r="A59" s="723" t="s">
        <v>384</v>
      </c>
      <c r="B59" s="701">
        <v>1303.6002627887201</v>
      </c>
      <c r="C59" s="701">
        <v>1227.6880000000001</v>
      </c>
      <c r="D59" s="702">
        <v>-75.912262788712994</v>
      </c>
      <c r="E59" s="703">
        <v>0.94176722346899999</v>
      </c>
      <c r="F59" s="701">
        <v>1344.8763711281399</v>
      </c>
      <c r="G59" s="702">
        <v>448.292123709382</v>
      </c>
      <c r="H59" s="704">
        <v>98.585999999999004</v>
      </c>
      <c r="I59" s="701">
        <v>592.86300000000006</v>
      </c>
      <c r="J59" s="702">
        <v>144.570876290618</v>
      </c>
      <c r="K59" s="705">
        <v>0.44083085458799998</v>
      </c>
    </row>
    <row r="60" spans="1:11" ht="14.4" customHeight="1" thickBot="1" x14ac:dyDescent="0.35">
      <c r="A60" s="724" t="s">
        <v>385</v>
      </c>
      <c r="B60" s="706">
        <v>4928.8218005385097</v>
      </c>
      <c r="C60" s="706">
        <v>6974.5857500000102</v>
      </c>
      <c r="D60" s="707">
        <v>2045.7639494615</v>
      </c>
      <c r="E60" s="713">
        <v>1.4150614553030001</v>
      </c>
      <c r="F60" s="706">
        <v>7357.6467613365403</v>
      </c>
      <c r="G60" s="707">
        <v>2452.5489204455098</v>
      </c>
      <c r="H60" s="709">
        <v>619.66995999999699</v>
      </c>
      <c r="I60" s="706">
        <v>2421.99289</v>
      </c>
      <c r="J60" s="707">
        <v>-30.556030445516001</v>
      </c>
      <c r="K60" s="714">
        <v>0.32918037092000002</v>
      </c>
    </row>
    <row r="61" spans="1:11" ht="14.4" customHeight="1" thickBot="1" x14ac:dyDescent="0.35">
      <c r="A61" s="721" t="s">
        <v>45</v>
      </c>
      <c r="B61" s="701">
        <v>647.80166642035999</v>
      </c>
      <c r="C61" s="701">
        <v>426.72422000000103</v>
      </c>
      <c r="D61" s="702">
        <v>-221.07744642035999</v>
      </c>
      <c r="E61" s="703">
        <v>0.65872664755200006</v>
      </c>
      <c r="F61" s="701">
        <v>503.00481571716603</v>
      </c>
      <c r="G61" s="702">
        <v>167.66827190572201</v>
      </c>
      <c r="H61" s="704">
        <v>17.975319999999002</v>
      </c>
      <c r="I61" s="701">
        <v>156.39381</v>
      </c>
      <c r="J61" s="702">
        <v>-11.274461905721999</v>
      </c>
      <c r="K61" s="705">
        <v>0.31091911073799999</v>
      </c>
    </row>
    <row r="62" spans="1:11" ht="14.4" customHeight="1" thickBot="1" x14ac:dyDescent="0.35">
      <c r="A62" s="725" t="s">
        <v>386</v>
      </c>
      <c r="B62" s="701">
        <v>647.80166642035999</v>
      </c>
      <c r="C62" s="701">
        <v>426.72422000000103</v>
      </c>
      <c r="D62" s="702">
        <v>-221.07744642035999</v>
      </c>
      <c r="E62" s="703">
        <v>0.65872664755200006</v>
      </c>
      <c r="F62" s="701">
        <v>503.00481571716603</v>
      </c>
      <c r="G62" s="702">
        <v>167.66827190572201</v>
      </c>
      <c r="H62" s="704">
        <v>17.975319999999002</v>
      </c>
      <c r="I62" s="701">
        <v>156.39381</v>
      </c>
      <c r="J62" s="702">
        <v>-11.274461905721999</v>
      </c>
      <c r="K62" s="705">
        <v>0.31091911073799999</v>
      </c>
    </row>
    <row r="63" spans="1:11" ht="14.4" customHeight="1" thickBot="1" x14ac:dyDescent="0.35">
      <c r="A63" s="723" t="s">
        <v>387</v>
      </c>
      <c r="B63" s="701">
        <v>310.44188293385901</v>
      </c>
      <c r="C63" s="701">
        <v>201.50752</v>
      </c>
      <c r="D63" s="702">
        <v>-108.934362933858</v>
      </c>
      <c r="E63" s="703">
        <v>0.64909901362400002</v>
      </c>
      <c r="F63" s="701">
        <v>237.55134985197799</v>
      </c>
      <c r="G63" s="702">
        <v>79.183783283992</v>
      </c>
      <c r="H63" s="704">
        <v>0.80827999999900002</v>
      </c>
      <c r="I63" s="701">
        <v>67.470370000000003</v>
      </c>
      <c r="J63" s="702">
        <v>-11.713413283992001</v>
      </c>
      <c r="K63" s="705">
        <v>0.28402435954100003</v>
      </c>
    </row>
    <row r="64" spans="1:11" ht="14.4" customHeight="1" thickBot="1" x14ac:dyDescent="0.35">
      <c r="A64" s="723" t="s">
        <v>388</v>
      </c>
      <c r="B64" s="701">
        <v>6.7372405471299999</v>
      </c>
      <c r="C64" s="701">
        <v>4.3079999999999998</v>
      </c>
      <c r="D64" s="702">
        <v>-2.42924054713</v>
      </c>
      <c r="E64" s="703">
        <v>0.639430931679</v>
      </c>
      <c r="F64" s="701">
        <v>8.6980131309100006</v>
      </c>
      <c r="G64" s="702">
        <v>2.899337710303</v>
      </c>
      <c r="H64" s="704">
        <v>0</v>
      </c>
      <c r="I64" s="701">
        <v>0</v>
      </c>
      <c r="J64" s="702">
        <v>-2.899337710303</v>
      </c>
      <c r="K64" s="705">
        <v>0</v>
      </c>
    </row>
    <row r="65" spans="1:11" ht="14.4" customHeight="1" thickBot="1" x14ac:dyDescent="0.35">
      <c r="A65" s="723" t="s">
        <v>389</v>
      </c>
      <c r="B65" s="701">
        <v>194.52469407040499</v>
      </c>
      <c r="C65" s="701">
        <v>52.35933</v>
      </c>
      <c r="D65" s="702">
        <v>-142.16536407040499</v>
      </c>
      <c r="E65" s="703">
        <v>0.26916546636999999</v>
      </c>
      <c r="F65" s="701">
        <v>2.2697297526570002</v>
      </c>
      <c r="G65" s="702">
        <v>0.75657658421899998</v>
      </c>
      <c r="H65" s="704">
        <v>14.461299999999</v>
      </c>
      <c r="I65" s="701">
        <v>66.828299999999004</v>
      </c>
      <c r="J65" s="702">
        <v>66.071723415779999</v>
      </c>
      <c r="K65" s="705">
        <v>0</v>
      </c>
    </row>
    <row r="66" spans="1:11" ht="14.4" customHeight="1" thickBot="1" x14ac:dyDescent="0.35">
      <c r="A66" s="723" t="s">
        <v>390</v>
      </c>
      <c r="B66" s="701">
        <v>69.532429585575002</v>
      </c>
      <c r="C66" s="701">
        <v>120.29103000000001</v>
      </c>
      <c r="D66" s="702">
        <v>50.758600414424002</v>
      </c>
      <c r="E66" s="703">
        <v>1.7299989474969999</v>
      </c>
      <c r="F66" s="701">
        <v>170.47526112386501</v>
      </c>
      <c r="G66" s="702">
        <v>56.825087041288</v>
      </c>
      <c r="H66" s="704">
        <v>0</v>
      </c>
      <c r="I66" s="701">
        <v>5.7233000000000001</v>
      </c>
      <c r="J66" s="702">
        <v>-51.101787041287999</v>
      </c>
      <c r="K66" s="705">
        <v>3.3572613187999999E-2</v>
      </c>
    </row>
    <row r="67" spans="1:11" ht="14.4" customHeight="1" thickBot="1" x14ac:dyDescent="0.35">
      <c r="A67" s="723" t="s">
        <v>391</v>
      </c>
      <c r="B67" s="701">
        <v>63.132380876589998</v>
      </c>
      <c r="C67" s="701">
        <v>48.258339999999997</v>
      </c>
      <c r="D67" s="702">
        <v>-14.87404087659</v>
      </c>
      <c r="E67" s="703">
        <v>0.76439917725100004</v>
      </c>
      <c r="F67" s="701">
        <v>36.836781988795003</v>
      </c>
      <c r="G67" s="702">
        <v>12.278927329598</v>
      </c>
      <c r="H67" s="704">
        <v>2.7057399999989999</v>
      </c>
      <c r="I67" s="701">
        <v>15.815239999999999</v>
      </c>
      <c r="J67" s="702">
        <v>3.5363126704010002</v>
      </c>
      <c r="K67" s="705">
        <v>0.42933283381800003</v>
      </c>
    </row>
    <row r="68" spans="1:11" ht="14.4" customHeight="1" thickBot="1" x14ac:dyDescent="0.35">
      <c r="A68" s="723" t="s">
        <v>392</v>
      </c>
      <c r="B68" s="701">
        <v>3.4330384067990001</v>
      </c>
      <c r="C68" s="701">
        <v>0</v>
      </c>
      <c r="D68" s="702">
        <v>-3.4330384067990001</v>
      </c>
      <c r="E68" s="703">
        <v>0</v>
      </c>
      <c r="F68" s="701">
        <v>0</v>
      </c>
      <c r="G68" s="702">
        <v>0</v>
      </c>
      <c r="H68" s="704">
        <v>0</v>
      </c>
      <c r="I68" s="701">
        <v>0.55659999999999998</v>
      </c>
      <c r="J68" s="702">
        <v>0.55659999999999998</v>
      </c>
      <c r="K68" s="712" t="s">
        <v>335</v>
      </c>
    </row>
    <row r="69" spans="1:11" ht="14.4" customHeight="1" thickBot="1" x14ac:dyDescent="0.35">
      <c r="A69" s="723" t="s">
        <v>393</v>
      </c>
      <c r="B69" s="701">
        <v>0</v>
      </c>
      <c r="C69" s="701">
        <v>0</v>
      </c>
      <c r="D69" s="702">
        <v>0</v>
      </c>
      <c r="E69" s="703">
        <v>1</v>
      </c>
      <c r="F69" s="701">
        <v>2.4807257617339999</v>
      </c>
      <c r="G69" s="702">
        <v>0.82690858724399996</v>
      </c>
      <c r="H69" s="704">
        <v>0</v>
      </c>
      <c r="I69" s="701">
        <v>0</v>
      </c>
      <c r="J69" s="702">
        <v>-0.82690858724399996</v>
      </c>
      <c r="K69" s="705">
        <v>0</v>
      </c>
    </row>
    <row r="70" spans="1:11" ht="14.4" customHeight="1" thickBot="1" x14ac:dyDescent="0.35">
      <c r="A70" s="723" t="s">
        <v>394</v>
      </c>
      <c r="B70" s="701">
        <v>0</v>
      </c>
      <c r="C70" s="701">
        <v>0</v>
      </c>
      <c r="D70" s="702">
        <v>0</v>
      </c>
      <c r="E70" s="703">
        <v>1</v>
      </c>
      <c r="F70" s="701">
        <v>33.747740856476</v>
      </c>
      <c r="G70" s="702">
        <v>11.249246952158</v>
      </c>
      <c r="H70" s="704">
        <v>0</v>
      </c>
      <c r="I70" s="701">
        <v>0</v>
      </c>
      <c r="J70" s="702">
        <v>-11.249246952158</v>
      </c>
      <c r="K70" s="705">
        <v>0</v>
      </c>
    </row>
    <row r="71" spans="1:11" ht="14.4" customHeight="1" thickBot="1" x14ac:dyDescent="0.35">
      <c r="A71" s="723" t="s">
        <v>395</v>
      </c>
      <c r="B71" s="701">
        <v>0</v>
      </c>
      <c r="C71" s="701">
        <v>0</v>
      </c>
      <c r="D71" s="702">
        <v>0</v>
      </c>
      <c r="E71" s="703">
        <v>1</v>
      </c>
      <c r="F71" s="701">
        <v>10.945213250748999</v>
      </c>
      <c r="G71" s="702">
        <v>3.6484044169160001</v>
      </c>
      <c r="H71" s="704">
        <v>0</v>
      </c>
      <c r="I71" s="701">
        <v>0</v>
      </c>
      <c r="J71" s="702">
        <v>-3.6484044169160001</v>
      </c>
      <c r="K71" s="705">
        <v>0</v>
      </c>
    </row>
    <row r="72" spans="1:11" ht="14.4" customHeight="1" thickBot="1" x14ac:dyDescent="0.35">
      <c r="A72" s="726" t="s">
        <v>46</v>
      </c>
      <c r="B72" s="706">
        <v>0</v>
      </c>
      <c r="C72" s="706">
        <v>67.304360000000003</v>
      </c>
      <c r="D72" s="707">
        <v>67.304360000000003</v>
      </c>
      <c r="E72" s="708" t="s">
        <v>329</v>
      </c>
      <c r="F72" s="706">
        <v>0</v>
      </c>
      <c r="G72" s="707">
        <v>0</v>
      </c>
      <c r="H72" s="709">
        <v>-7.2139999999990003</v>
      </c>
      <c r="I72" s="706">
        <v>14.756</v>
      </c>
      <c r="J72" s="707">
        <v>14.756</v>
      </c>
      <c r="K72" s="710" t="s">
        <v>329</v>
      </c>
    </row>
    <row r="73" spans="1:11" ht="14.4" customHeight="1" thickBot="1" x14ac:dyDescent="0.35">
      <c r="A73" s="722" t="s">
        <v>396</v>
      </c>
      <c r="B73" s="706">
        <v>0</v>
      </c>
      <c r="C73" s="706">
        <v>60.402000000000001</v>
      </c>
      <c r="D73" s="707">
        <v>60.402000000000001</v>
      </c>
      <c r="E73" s="708" t="s">
        <v>329</v>
      </c>
      <c r="F73" s="706">
        <v>0</v>
      </c>
      <c r="G73" s="707">
        <v>0</v>
      </c>
      <c r="H73" s="709">
        <v>0</v>
      </c>
      <c r="I73" s="706">
        <v>14.756</v>
      </c>
      <c r="J73" s="707">
        <v>14.756</v>
      </c>
      <c r="K73" s="710" t="s">
        <v>329</v>
      </c>
    </row>
    <row r="74" spans="1:11" ht="14.4" customHeight="1" thickBot="1" x14ac:dyDescent="0.35">
      <c r="A74" s="723" t="s">
        <v>397</v>
      </c>
      <c r="B74" s="701">
        <v>0</v>
      </c>
      <c r="C74" s="701">
        <v>10.571999999999999</v>
      </c>
      <c r="D74" s="702">
        <v>10.571999999999999</v>
      </c>
      <c r="E74" s="711" t="s">
        <v>329</v>
      </c>
      <c r="F74" s="701">
        <v>0</v>
      </c>
      <c r="G74" s="702">
        <v>0</v>
      </c>
      <c r="H74" s="704">
        <v>0</v>
      </c>
      <c r="I74" s="701">
        <v>5.8409999999990001</v>
      </c>
      <c r="J74" s="702">
        <v>5.8409999999990001</v>
      </c>
      <c r="K74" s="712" t="s">
        <v>329</v>
      </c>
    </row>
    <row r="75" spans="1:11" ht="14.4" customHeight="1" thickBot="1" x14ac:dyDescent="0.35">
      <c r="A75" s="723" t="s">
        <v>398</v>
      </c>
      <c r="B75" s="701">
        <v>0</v>
      </c>
      <c r="C75" s="701">
        <v>49.83</v>
      </c>
      <c r="D75" s="702">
        <v>49.83</v>
      </c>
      <c r="E75" s="711" t="s">
        <v>329</v>
      </c>
      <c r="F75" s="701">
        <v>0</v>
      </c>
      <c r="G75" s="702">
        <v>0</v>
      </c>
      <c r="H75" s="704">
        <v>0</v>
      </c>
      <c r="I75" s="701">
        <v>8.9149999999999991</v>
      </c>
      <c r="J75" s="702">
        <v>8.9149999999999991</v>
      </c>
      <c r="K75" s="712" t="s">
        <v>329</v>
      </c>
    </row>
    <row r="76" spans="1:11" ht="14.4" customHeight="1" thickBot="1" x14ac:dyDescent="0.35">
      <c r="A76" s="722" t="s">
        <v>399</v>
      </c>
      <c r="B76" s="706">
        <v>0</v>
      </c>
      <c r="C76" s="706">
        <v>6.9023599999999998</v>
      </c>
      <c r="D76" s="707">
        <v>6.9023599999999998</v>
      </c>
      <c r="E76" s="708" t="s">
        <v>329</v>
      </c>
      <c r="F76" s="706">
        <v>0</v>
      </c>
      <c r="G76" s="707">
        <v>0</v>
      </c>
      <c r="H76" s="709">
        <v>-7.2139999999990003</v>
      </c>
      <c r="I76" s="706">
        <v>1.3322676295501901E-14</v>
      </c>
      <c r="J76" s="707">
        <v>1.3322676295501901E-14</v>
      </c>
      <c r="K76" s="710" t="s">
        <v>329</v>
      </c>
    </row>
    <row r="77" spans="1:11" ht="14.4" customHeight="1" thickBot="1" x14ac:dyDescent="0.35">
      <c r="A77" s="723" t="s">
        <v>400</v>
      </c>
      <c r="B77" s="701">
        <v>0</v>
      </c>
      <c r="C77" s="701">
        <v>1.3759999999999999</v>
      </c>
      <c r="D77" s="702">
        <v>1.3759999999999999</v>
      </c>
      <c r="E77" s="711" t="s">
        <v>329</v>
      </c>
      <c r="F77" s="701">
        <v>0</v>
      </c>
      <c r="G77" s="702">
        <v>0</v>
      </c>
      <c r="H77" s="704">
        <v>-7.2139999999990003</v>
      </c>
      <c r="I77" s="701">
        <v>1.3322676295501901E-14</v>
      </c>
      <c r="J77" s="702">
        <v>1.3322676295501901E-14</v>
      </c>
      <c r="K77" s="712" t="s">
        <v>329</v>
      </c>
    </row>
    <row r="78" spans="1:11" ht="14.4" customHeight="1" thickBot="1" x14ac:dyDescent="0.35">
      <c r="A78" s="723" t="s">
        <v>401</v>
      </c>
      <c r="B78" s="701">
        <v>0</v>
      </c>
      <c r="C78" s="701">
        <v>5.5263600000000004</v>
      </c>
      <c r="D78" s="702">
        <v>5.5263600000000004</v>
      </c>
      <c r="E78" s="711" t="s">
        <v>335</v>
      </c>
      <c r="F78" s="701">
        <v>0</v>
      </c>
      <c r="G78" s="702">
        <v>0</v>
      </c>
      <c r="H78" s="704">
        <v>0</v>
      </c>
      <c r="I78" s="701">
        <v>0</v>
      </c>
      <c r="J78" s="702">
        <v>0</v>
      </c>
      <c r="K78" s="712" t="s">
        <v>329</v>
      </c>
    </row>
    <row r="79" spans="1:11" ht="14.4" customHeight="1" thickBot="1" x14ac:dyDescent="0.35">
      <c r="A79" s="721" t="s">
        <v>47</v>
      </c>
      <c r="B79" s="701">
        <v>4281.0201341181501</v>
      </c>
      <c r="C79" s="701">
        <v>6480.55717000001</v>
      </c>
      <c r="D79" s="702">
        <v>2199.53703588186</v>
      </c>
      <c r="E79" s="703">
        <v>1.5137880614829999</v>
      </c>
      <c r="F79" s="701">
        <v>6854.6419456193798</v>
      </c>
      <c r="G79" s="702">
        <v>2284.8806485397899</v>
      </c>
      <c r="H79" s="704">
        <v>608.90863999999704</v>
      </c>
      <c r="I79" s="701">
        <v>2250.8430800000001</v>
      </c>
      <c r="J79" s="702">
        <v>-34.037568539794002</v>
      </c>
      <c r="K79" s="705">
        <v>0.32836771021099997</v>
      </c>
    </row>
    <row r="80" spans="1:11" ht="14.4" customHeight="1" thickBot="1" x14ac:dyDescent="0.35">
      <c r="A80" s="722" t="s">
        <v>402</v>
      </c>
      <c r="B80" s="706">
        <v>84.459627977196007</v>
      </c>
      <c r="C80" s="706">
        <v>84.724869999999996</v>
      </c>
      <c r="D80" s="707">
        <v>0.26524202280300002</v>
      </c>
      <c r="E80" s="713">
        <v>1.0031404592840001</v>
      </c>
      <c r="F80" s="706">
        <v>86.350052456379998</v>
      </c>
      <c r="G80" s="707">
        <v>28.783350818793</v>
      </c>
      <c r="H80" s="709">
        <v>6.8368099999989997</v>
      </c>
      <c r="I80" s="706">
        <v>28.742920000000002</v>
      </c>
      <c r="J80" s="707">
        <v>-4.0430818792999999E-2</v>
      </c>
      <c r="K80" s="714">
        <v>0.33286511336500002</v>
      </c>
    </row>
    <row r="81" spans="1:11" ht="14.4" customHeight="1" thickBot="1" x14ac:dyDescent="0.35">
      <c r="A81" s="723" t="s">
        <v>403</v>
      </c>
      <c r="B81" s="701">
        <v>53.834255390533997</v>
      </c>
      <c r="C81" s="701">
        <v>58.430599999999998</v>
      </c>
      <c r="D81" s="702">
        <v>4.5963446094649996</v>
      </c>
      <c r="E81" s="703">
        <v>1.0853795520359999</v>
      </c>
      <c r="F81" s="701">
        <v>59.927674020032001</v>
      </c>
      <c r="G81" s="702">
        <v>19.975891340011</v>
      </c>
      <c r="H81" s="704">
        <v>4.9036999999989996</v>
      </c>
      <c r="I81" s="701">
        <v>19.659199999999998</v>
      </c>
      <c r="J81" s="702">
        <v>-0.31669134000999999</v>
      </c>
      <c r="K81" s="705">
        <v>0.32804877415099998</v>
      </c>
    </row>
    <row r="82" spans="1:11" ht="14.4" customHeight="1" thickBot="1" x14ac:dyDescent="0.35">
      <c r="A82" s="723" t="s">
        <v>404</v>
      </c>
      <c r="B82" s="701">
        <v>30.625372586661999</v>
      </c>
      <c r="C82" s="701">
        <v>26.294270000000001</v>
      </c>
      <c r="D82" s="702">
        <v>-4.3311025866610002</v>
      </c>
      <c r="E82" s="703">
        <v>0.85857796262200003</v>
      </c>
      <c r="F82" s="701">
        <v>26.422378436348001</v>
      </c>
      <c r="G82" s="702">
        <v>8.8074594787820004</v>
      </c>
      <c r="H82" s="704">
        <v>1.933109999999</v>
      </c>
      <c r="I82" s="701">
        <v>9.0837199999999996</v>
      </c>
      <c r="J82" s="702">
        <v>0.27626052121700001</v>
      </c>
      <c r="K82" s="705">
        <v>0.343788884179</v>
      </c>
    </row>
    <row r="83" spans="1:11" ht="14.4" customHeight="1" thickBot="1" x14ac:dyDescent="0.35">
      <c r="A83" s="722" t="s">
        <v>405</v>
      </c>
      <c r="B83" s="706">
        <v>25.364059069021</v>
      </c>
      <c r="C83" s="706">
        <v>24.236599999999999</v>
      </c>
      <c r="D83" s="707">
        <v>-1.127459069021</v>
      </c>
      <c r="E83" s="713">
        <v>0.95554894956000003</v>
      </c>
      <c r="F83" s="706">
        <v>19.999999999999002</v>
      </c>
      <c r="G83" s="707">
        <v>6.6666666666659999</v>
      </c>
      <c r="H83" s="709">
        <v>4.8599999999990002</v>
      </c>
      <c r="I83" s="706">
        <v>10.913869999999999</v>
      </c>
      <c r="J83" s="707">
        <v>4.2472033333330002</v>
      </c>
      <c r="K83" s="714">
        <v>0.54569350000000005</v>
      </c>
    </row>
    <row r="84" spans="1:11" ht="14.4" customHeight="1" thickBot="1" x14ac:dyDescent="0.35">
      <c r="A84" s="723" t="s">
        <v>406</v>
      </c>
      <c r="B84" s="701">
        <v>20.443943661971002</v>
      </c>
      <c r="C84" s="701">
        <v>20.655000000000001</v>
      </c>
      <c r="D84" s="702">
        <v>0.211056338028</v>
      </c>
      <c r="E84" s="703">
        <v>1.010323660714</v>
      </c>
      <c r="F84" s="701">
        <v>19.999999999999002</v>
      </c>
      <c r="G84" s="702">
        <v>6.6666666666659999</v>
      </c>
      <c r="H84" s="704">
        <v>4.8599999999990002</v>
      </c>
      <c r="I84" s="701">
        <v>9.7199999999990006</v>
      </c>
      <c r="J84" s="702">
        <v>3.0533333333330002</v>
      </c>
      <c r="K84" s="705">
        <v>0.48599999999999999</v>
      </c>
    </row>
    <row r="85" spans="1:11" ht="14.4" customHeight="1" thickBot="1" x14ac:dyDescent="0.35">
      <c r="A85" s="723" t="s">
        <v>407</v>
      </c>
      <c r="B85" s="701">
        <v>4.9201154070489999</v>
      </c>
      <c r="C85" s="701">
        <v>3.5815999999999999</v>
      </c>
      <c r="D85" s="702">
        <v>-1.338515407049</v>
      </c>
      <c r="E85" s="703">
        <v>0.72795040434699998</v>
      </c>
      <c r="F85" s="701">
        <v>0</v>
      </c>
      <c r="G85" s="702">
        <v>0</v>
      </c>
      <c r="H85" s="704">
        <v>0</v>
      </c>
      <c r="I85" s="701">
        <v>1.19387</v>
      </c>
      <c r="J85" s="702">
        <v>1.19387</v>
      </c>
      <c r="K85" s="712" t="s">
        <v>329</v>
      </c>
    </row>
    <row r="86" spans="1:11" ht="14.4" customHeight="1" thickBot="1" x14ac:dyDescent="0.35">
      <c r="A86" s="722" t="s">
        <v>408</v>
      </c>
      <c r="B86" s="706">
        <v>0</v>
      </c>
      <c r="C86" s="706">
        <v>0.4</v>
      </c>
      <c r="D86" s="707">
        <v>0.4</v>
      </c>
      <c r="E86" s="708" t="s">
        <v>335</v>
      </c>
      <c r="F86" s="706">
        <v>0</v>
      </c>
      <c r="G86" s="707">
        <v>0</v>
      </c>
      <c r="H86" s="709">
        <v>0</v>
      </c>
      <c r="I86" s="706">
        <v>0</v>
      </c>
      <c r="J86" s="707">
        <v>0</v>
      </c>
      <c r="K86" s="710" t="s">
        <v>329</v>
      </c>
    </row>
    <row r="87" spans="1:11" ht="14.4" customHeight="1" thickBot="1" x14ac:dyDescent="0.35">
      <c r="A87" s="723" t="s">
        <v>409</v>
      </c>
      <c r="B87" s="701">
        <v>0</v>
      </c>
      <c r="C87" s="701">
        <v>0.4</v>
      </c>
      <c r="D87" s="702">
        <v>0.4</v>
      </c>
      <c r="E87" s="711" t="s">
        <v>335</v>
      </c>
      <c r="F87" s="701">
        <v>0</v>
      </c>
      <c r="G87" s="702">
        <v>0</v>
      </c>
      <c r="H87" s="704">
        <v>0</v>
      </c>
      <c r="I87" s="701">
        <v>0</v>
      </c>
      <c r="J87" s="702">
        <v>0</v>
      </c>
      <c r="K87" s="712" t="s">
        <v>329</v>
      </c>
    </row>
    <row r="88" spans="1:11" ht="14.4" customHeight="1" thickBot="1" x14ac:dyDescent="0.35">
      <c r="A88" s="722" t="s">
        <v>410</v>
      </c>
      <c r="B88" s="706">
        <v>633.04152757544398</v>
      </c>
      <c r="C88" s="706">
        <v>617.37078000000099</v>
      </c>
      <c r="D88" s="707">
        <v>-15.670747575442</v>
      </c>
      <c r="E88" s="713">
        <v>0.97524530873100002</v>
      </c>
      <c r="F88" s="706">
        <v>633.52599354997699</v>
      </c>
      <c r="G88" s="707">
        <v>211.17533118332599</v>
      </c>
      <c r="H88" s="709">
        <v>60.734779999998999</v>
      </c>
      <c r="I88" s="706">
        <v>216.25292999999999</v>
      </c>
      <c r="J88" s="707">
        <v>5.0775988166739996</v>
      </c>
      <c r="K88" s="714">
        <v>0.34134815651</v>
      </c>
    </row>
    <row r="89" spans="1:11" ht="14.4" customHeight="1" thickBot="1" x14ac:dyDescent="0.35">
      <c r="A89" s="723" t="s">
        <v>411</v>
      </c>
      <c r="B89" s="701">
        <v>525.13675874411899</v>
      </c>
      <c r="C89" s="701">
        <v>519.06669000000102</v>
      </c>
      <c r="D89" s="702">
        <v>-6.070068744117</v>
      </c>
      <c r="E89" s="703">
        <v>0.98844097533999997</v>
      </c>
      <c r="F89" s="701">
        <v>542.34273626881304</v>
      </c>
      <c r="G89" s="702">
        <v>180.78091208960399</v>
      </c>
      <c r="H89" s="704">
        <v>43.191039999998999</v>
      </c>
      <c r="I89" s="701">
        <v>174.06934000000001</v>
      </c>
      <c r="J89" s="702">
        <v>-6.7115720896040001</v>
      </c>
      <c r="K89" s="705">
        <v>0.32095818448199998</v>
      </c>
    </row>
    <row r="90" spans="1:11" ht="14.4" customHeight="1" thickBot="1" x14ac:dyDescent="0.35">
      <c r="A90" s="723" t="s">
        <v>412</v>
      </c>
      <c r="B90" s="701">
        <v>15.082723219019</v>
      </c>
      <c r="C90" s="701">
        <v>10.4544</v>
      </c>
      <c r="D90" s="702">
        <v>-4.6283232190190002</v>
      </c>
      <c r="E90" s="703">
        <v>0.69313742937400002</v>
      </c>
      <c r="F90" s="701">
        <v>0</v>
      </c>
      <c r="G90" s="702">
        <v>0</v>
      </c>
      <c r="H90" s="704">
        <v>1.211209999999</v>
      </c>
      <c r="I90" s="701">
        <v>3.2298899999990001</v>
      </c>
      <c r="J90" s="702">
        <v>3.2298899999990001</v>
      </c>
      <c r="K90" s="712" t="s">
        <v>329</v>
      </c>
    </row>
    <row r="91" spans="1:11" ht="14.4" customHeight="1" thickBot="1" x14ac:dyDescent="0.35">
      <c r="A91" s="723" t="s">
        <v>413</v>
      </c>
      <c r="B91" s="701">
        <v>92.822045612305004</v>
      </c>
      <c r="C91" s="701">
        <v>87.849689999999995</v>
      </c>
      <c r="D91" s="702">
        <v>-4.9723556123049999</v>
      </c>
      <c r="E91" s="703">
        <v>0.94643130756799998</v>
      </c>
      <c r="F91" s="701">
        <v>91.183257281164003</v>
      </c>
      <c r="G91" s="702">
        <v>30.394419093721002</v>
      </c>
      <c r="H91" s="704">
        <v>7.6707999999989998</v>
      </c>
      <c r="I91" s="701">
        <v>30.291969999999999</v>
      </c>
      <c r="J91" s="702">
        <v>-0.102449093721</v>
      </c>
      <c r="K91" s="705">
        <v>0.33220978174299998</v>
      </c>
    </row>
    <row r="92" spans="1:11" ht="14.4" customHeight="1" thickBot="1" x14ac:dyDescent="0.35">
      <c r="A92" s="723" t="s">
        <v>414</v>
      </c>
      <c r="B92" s="701">
        <v>0</v>
      </c>
      <c r="C92" s="701">
        <v>0</v>
      </c>
      <c r="D92" s="702">
        <v>0</v>
      </c>
      <c r="E92" s="703">
        <v>1</v>
      </c>
      <c r="F92" s="701">
        <v>0</v>
      </c>
      <c r="G92" s="702">
        <v>0</v>
      </c>
      <c r="H92" s="704">
        <v>8.6617299999990003</v>
      </c>
      <c r="I92" s="701">
        <v>8.6617299999990003</v>
      </c>
      <c r="J92" s="702">
        <v>8.6617299999990003</v>
      </c>
      <c r="K92" s="712" t="s">
        <v>335</v>
      </c>
    </row>
    <row r="93" spans="1:11" ht="14.4" customHeight="1" thickBot="1" x14ac:dyDescent="0.35">
      <c r="A93" s="722" t="s">
        <v>415</v>
      </c>
      <c r="B93" s="706">
        <v>3503.15491949649</v>
      </c>
      <c r="C93" s="706">
        <v>5722.5431700000099</v>
      </c>
      <c r="D93" s="707">
        <v>2219.3882505035199</v>
      </c>
      <c r="E93" s="713">
        <v>1.633539852363</v>
      </c>
      <c r="F93" s="706">
        <v>6079.7658996130203</v>
      </c>
      <c r="G93" s="707">
        <v>2026.5886332043401</v>
      </c>
      <c r="H93" s="709">
        <v>536.47704999999803</v>
      </c>
      <c r="I93" s="706">
        <v>1994.93336</v>
      </c>
      <c r="J93" s="707">
        <v>-31.655273204341</v>
      </c>
      <c r="K93" s="714">
        <v>0.32812667345000002</v>
      </c>
    </row>
    <row r="94" spans="1:11" ht="14.4" customHeight="1" thickBot="1" x14ac:dyDescent="0.35">
      <c r="A94" s="723" t="s">
        <v>416</v>
      </c>
      <c r="B94" s="701">
        <v>20</v>
      </c>
      <c r="C94" s="701">
        <v>24.759</v>
      </c>
      <c r="D94" s="702">
        <v>4.7590000000000003</v>
      </c>
      <c r="E94" s="703">
        <v>1.2379500000000001</v>
      </c>
      <c r="F94" s="701">
        <v>19.807079572955999</v>
      </c>
      <c r="G94" s="702">
        <v>6.602359857652</v>
      </c>
      <c r="H94" s="704">
        <v>0</v>
      </c>
      <c r="I94" s="701">
        <v>0</v>
      </c>
      <c r="J94" s="702">
        <v>-6.602359857652</v>
      </c>
      <c r="K94" s="705">
        <v>0</v>
      </c>
    </row>
    <row r="95" spans="1:11" ht="14.4" customHeight="1" thickBot="1" x14ac:dyDescent="0.35">
      <c r="A95" s="723" t="s">
        <v>417</v>
      </c>
      <c r="B95" s="701">
        <v>148.80736416592501</v>
      </c>
      <c r="C95" s="701">
        <v>116.51161999999999</v>
      </c>
      <c r="D95" s="702">
        <v>-32.295744165923999</v>
      </c>
      <c r="E95" s="703">
        <v>0.78296944948199998</v>
      </c>
      <c r="F95" s="701">
        <v>115.161408327987</v>
      </c>
      <c r="G95" s="702">
        <v>38.387136109328999</v>
      </c>
      <c r="H95" s="704">
        <v>25.157429999999</v>
      </c>
      <c r="I95" s="701">
        <v>65.806899999999004</v>
      </c>
      <c r="J95" s="702">
        <v>27.419763890670001</v>
      </c>
      <c r="K95" s="705">
        <v>0.57143187944100005</v>
      </c>
    </row>
    <row r="96" spans="1:11" ht="14.4" customHeight="1" thickBot="1" x14ac:dyDescent="0.35">
      <c r="A96" s="723" t="s">
        <v>418</v>
      </c>
      <c r="B96" s="701">
        <v>21.746559284179</v>
      </c>
      <c r="C96" s="701">
        <v>5.9131999999999998</v>
      </c>
      <c r="D96" s="702">
        <v>-15.833359284179</v>
      </c>
      <c r="E96" s="703">
        <v>0.27191427952899999</v>
      </c>
      <c r="F96" s="701">
        <v>6</v>
      </c>
      <c r="G96" s="702">
        <v>2</v>
      </c>
      <c r="H96" s="704">
        <v>0.87139999999899997</v>
      </c>
      <c r="I96" s="701">
        <v>0.87139999999899997</v>
      </c>
      <c r="J96" s="702">
        <v>-1.1286</v>
      </c>
      <c r="K96" s="705">
        <v>0.14523333333300001</v>
      </c>
    </row>
    <row r="97" spans="1:11" ht="14.4" customHeight="1" thickBot="1" x14ac:dyDescent="0.35">
      <c r="A97" s="723" t="s">
        <v>419</v>
      </c>
      <c r="B97" s="701">
        <v>306.38311308363399</v>
      </c>
      <c r="C97" s="701">
        <v>243.89841000000001</v>
      </c>
      <c r="D97" s="702">
        <v>-62.484703083633001</v>
      </c>
      <c r="E97" s="703">
        <v>0.79605696131600001</v>
      </c>
      <c r="F97" s="701">
        <v>405.50886266594603</v>
      </c>
      <c r="G97" s="702">
        <v>135.16962088864901</v>
      </c>
      <c r="H97" s="704">
        <v>0</v>
      </c>
      <c r="I97" s="701">
        <v>34.330620000000003</v>
      </c>
      <c r="J97" s="702">
        <v>-100.839000888649</v>
      </c>
      <c r="K97" s="705">
        <v>8.4660591076000005E-2</v>
      </c>
    </row>
    <row r="98" spans="1:11" ht="14.4" customHeight="1" thickBot="1" x14ac:dyDescent="0.35">
      <c r="A98" s="723" t="s">
        <v>420</v>
      </c>
      <c r="B98" s="701">
        <v>3006.2178829627501</v>
      </c>
      <c r="C98" s="701">
        <v>5331.4609400000099</v>
      </c>
      <c r="D98" s="702">
        <v>2325.2430570372599</v>
      </c>
      <c r="E98" s="703">
        <v>1.7734778873529999</v>
      </c>
      <c r="F98" s="701">
        <v>5533.2885490461304</v>
      </c>
      <c r="G98" s="702">
        <v>1844.42951634871</v>
      </c>
      <c r="H98" s="704">
        <v>510.448219999998</v>
      </c>
      <c r="I98" s="701">
        <v>1893.92444</v>
      </c>
      <c r="J98" s="702">
        <v>49.494923651287998</v>
      </c>
      <c r="K98" s="705">
        <v>0.34227827144900003</v>
      </c>
    </row>
    <row r="99" spans="1:11" ht="14.4" customHeight="1" thickBot="1" x14ac:dyDescent="0.35">
      <c r="A99" s="722" t="s">
        <v>421</v>
      </c>
      <c r="B99" s="706">
        <v>35</v>
      </c>
      <c r="C99" s="706">
        <v>31.281749999999999</v>
      </c>
      <c r="D99" s="707">
        <v>-3.7182499999999998</v>
      </c>
      <c r="E99" s="713">
        <v>0.89376428571400002</v>
      </c>
      <c r="F99" s="706">
        <v>35</v>
      </c>
      <c r="G99" s="707">
        <v>11.666666666666</v>
      </c>
      <c r="H99" s="709">
        <v>0</v>
      </c>
      <c r="I99" s="706">
        <v>0</v>
      </c>
      <c r="J99" s="707">
        <v>-11.666666666666</v>
      </c>
      <c r="K99" s="714">
        <v>0</v>
      </c>
    </row>
    <row r="100" spans="1:11" ht="14.4" customHeight="1" thickBot="1" x14ac:dyDescent="0.35">
      <c r="A100" s="723" t="s">
        <v>422</v>
      </c>
      <c r="B100" s="701">
        <v>35</v>
      </c>
      <c r="C100" s="701">
        <v>30.083749999999998</v>
      </c>
      <c r="D100" s="702">
        <v>-4.9162499999999998</v>
      </c>
      <c r="E100" s="703">
        <v>0.85953571428499997</v>
      </c>
      <c r="F100" s="701">
        <v>35</v>
      </c>
      <c r="G100" s="702">
        <v>11.666666666666</v>
      </c>
      <c r="H100" s="704">
        <v>0</v>
      </c>
      <c r="I100" s="701">
        <v>0</v>
      </c>
      <c r="J100" s="702">
        <v>-11.666666666666</v>
      </c>
      <c r="K100" s="705">
        <v>0</v>
      </c>
    </row>
    <row r="101" spans="1:11" ht="14.4" customHeight="1" thickBot="1" x14ac:dyDescent="0.35">
      <c r="A101" s="723" t="s">
        <v>423</v>
      </c>
      <c r="B101" s="701">
        <v>0</v>
      </c>
      <c r="C101" s="701">
        <v>1.198</v>
      </c>
      <c r="D101" s="702">
        <v>1.198</v>
      </c>
      <c r="E101" s="711" t="s">
        <v>329</v>
      </c>
      <c r="F101" s="701">
        <v>0</v>
      </c>
      <c r="G101" s="702">
        <v>0</v>
      </c>
      <c r="H101" s="704">
        <v>0</v>
      </c>
      <c r="I101" s="701">
        <v>0</v>
      </c>
      <c r="J101" s="702">
        <v>0</v>
      </c>
      <c r="K101" s="712" t="s">
        <v>329</v>
      </c>
    </row>
    <row r="102" spans="1:11" ht="14.4" customHeight="1" thickBot="1" x14ac:dyDescent="0.35">
      <c r="A102" s="720" t="s">
        <v>48</v>
      </c>
      <c r="B102" s="701">
        <v>30047.082962320401</v>
      </c>
      <c r="C102" s="701">
        <v>33361.887800000099</v>
      </c>
      <c r="D102" s="702">
        <v>3314.8048376796401</v>
      </c>
      <c r="E102" s="703">
        <v>1.1103203542860001</v>
      </c>
      <c r="F102" s="701">
        <v>33227.669933999998</v>
      </c>
      <c r="G102" s="702">
        <v>11075.889977999999</v>
      </c>
      <c r="H102" s="704">
        <v>2694.7318599999899</v>
      </c>
      <c r="I102" s="701">
        <v>10950.85765</v>
      </c>
      <c r="J102" s="702">
        <v>-125.032328000018</v>
      </c>
      <c r="K102" s="705">
        <v>0.32957043547499998</v>
      </c>
    </row>
    <row r="103" spans="1:11" ht="14.4" customHeight="1" thickBot="1" x14ac:dyDescent="0.35">
      <c r="A103" s="726" t="s">
        <v>424</v>
      </c>
      <c r="B103" s="706">
        <v>22127.802962320398</v>
      </c>
      <c r="C103" s="706">
        <v>24565.113000000001</v>
      </c>
      <c r="D103" s="707">
        <v>2437.3100376796301</v>
      </c>
      <c r="E103" s="713">
        <v>1.1101469514090001</v>
      </c>
      <c r="F103" s="706">
        <v>23849.41</v>
      </c>
      <c r="G103" s="707">
        <v>7949.8033333333497</v>
      </c>
      <c r="H103" s="709">
        <v>1985.1029999999901</v>
      </c>
      <c r="I103" s="706">
        <v>8059.89</v>
      </c>
      <c r="J103" s="707">
        <v>110.08666666664701</v>
      </c>
      <c r="K103" s="714">
        <v>0.33794924067299997</v>
      </c>
    </row>
    <row r="104" spans="1:11" ht="14.4" customHeight="1" thickBot="1" x14ac:dyDescent="0.35">
      <c r="A104" s="722" t="s">
        <v>425</v>
      </c>
      <c r="B104" s="706">
        <v>21997.999999999902</v>
      </c>
      <c r="C104" s="706">
        <v>24456.145</v>
      </c>
      <c r="D104" s="707">
        <v>2458.14500000011</v>
      </c>
      <c r="E104" s="713">
        <v>1.1117440221829999</v>
      </c>
      <c r="F104" s="706">
        <v>23762.250000000098</v>
      </c>
      <c r="G104" s="707">
        <v>7920.75000000002</v>
      </c>
      <c r="H104" s="709">
        <v>1970.6659999999899</v>
      </c>
      <c r="I104" s="706">
        <v>8010.3029999999999</v>
      </c>
      <c r="J104" s="707">
        <v>89.552999999978994</v>
      </c>
      <c r="K104" s="714">
        <v>0.33710204210400002</v>
      </c>
    </row>
    <row r="105" spans="1:11" ht="14.4" customHeight="1" thickBot="1" x14ac:dyDescent="0.35">
      <c r="A105" s="723" t="s">
        <v>426</v>
      </c>
      <c r="B105" s="701">
        <v>21997.999999999902</v>
      </c>
      <c r="C105" s="701">
        <v>24456.145</v>
      </c>
      <c r="D105" s="702">
        <v>2458.14500000011</v>
      </c>
      <c r="E105" s="703">
        <v>1.1117440221829999</v>
      </c>
      <c r="F105" s="701">
        <v>23762.250000000098</v>
      </c>
      <c r="G105" s="702">
        <v>7920.75000000002</v>
      </c>
      <c r="H105" s="704">
        <v>1970.6659999999899</v>
      </c>
      <c r="I105" s="701">
        <v>8010.3029999999999</v>
      </c>
      <c r="J105" s="702">
        <v>89.552999999978994</v>
      </c>
      <c r="K105" s="705">
        <v>0.33710204210400002</v>
      </c>
    </row>
    <row r="106" spans="1:11" ht="14.4" customHeight="1" thickBot="1" x14ac:dyDescent="0.35">
      <c r="A106" s="722" t="s">
        <v>427</v>
      </c>
      <c r="B106" s="706">
        <v>77.376962320481994</v>
      </c>
      <c r="C106" s="706">
        <v>43.2</v>
      </c>
      <c r="D106" s="707">
        <v>-34.176962320481003</v>
      </c>
      <c r="E106" s="713">
        <v>0.55830571147300001</v>
      </c>
      <c r="F106" s="706">
        <v>42.24</v>
      </c>
      <c r="G106" s="707">
        <v>14.08</v>
      </c>
      <c r="H106" s="709">
        <v>4.7999999999989997</v>
      </c>
      <c r="I106" s="706">
        <v>19.2</v>
      </c>
      <c r="J106" s="707">
        <v>5.119999999999</v>
      </c>
      <c r="K106" s="714">
        <v>0.45454545454500001</v>
      </c>
    </row>
    <row r="107" spans="1:11" ht="14.4" customHeight="1" thickBot="1" x14ac:dyDescent="0.35">
      <c r="A107" s="723" t="s">
        <v>428</v>
      </c>
      <c r="B107" s="701">
        <v>77.376962320481994</v>
      </c>
      <c r="C107" s="701">
        <v>43.2</v>
      </c>
      <c r="D107" s="702">
        <v>-34.176962320481003</v>
      </c>
      <c r="E107" s="703">
        <v>0.55830571147300001</v>
      </c>
      <c r="F107" s="701">
        <v>42.24</v>
      </c>
      <c r="G107" s="702">
        <v>14.08</v>
      </c>
      <c r="H107" s="704">
        <v>4.7999999999989997</v>
      </c>
      <c r="I107" s="701">
        <v>19.2</v>
      </c>
      <c r="J107" s="702">
        <v>5.119999999999</v>
      </c>
      <c r="K107" s="705">
        <v>0.45454545454500001</v>
      </c>
    </row>
    <row r="108" spans="1:11" ht="14.4" customHeight="1" thickBot="1" x14ac:dyDescent="0.35">
      <c r="A108" s="722" t="s">
        <v>429</v>
      </c>
      <c r="B108" s="706">
        <v>52.426000000000002</v>
      </c>
      <c r="C108" s="706">
        <v>28.768000000000001</v>
      </c>
      <c r="D108" s="707">
        <v>-23.658000000000001</v>
      </c>
      <c r="E108" s="713">
        <v>0.54873536031699999</v>
      </c>
      <c r="F108" s="706">
        <v>29.92</v>
      </c>
      <c r="G108" s="707">
        <v>9.9733333333330005</v>
      </c>
      <c r="H108" s="709">
        <v>9.6369999999990004</v>
      </c>
      <c r="I108" s="706">
        <v>9.6369999999990004</v>
      </c>
      <c r="J108" s="707">
        <v>-0.33633333333299997</v>
      </c>
      <c r="K108" s="714">
        <v>0.32209224598899999</v>
      </c>
    </row>
    <row r="109" spans="1:11" ht="14.4" customHeight="1" thickBot="1" x14ac:dyDescent="0.35">
      <c r="A109" s="723" t="s">
        <v>430</v>
      </c>
      <c r="B109" s="701">
        <v>52.426000000000002</v>
      </c>
      <c r="C109" s="701">
        <v>28.768000000000001</v>
      </c>
      <c r="D109" s="702">
        <v>-23.658000000000001</v>
      </c>
      <c r="E109" s="703">
        <v>0.54873536031699999</v>
      </c>
      <c r="F109" s="701">
        <v>29.92</v>
      </c>
      <c r="G109" s="702">
        <v>9.9733333333330005</v>
      </c>
      <c r="H109" s="704">
        <v>9.6369999999990004</v>
      </c>
      <c r="I109" s="701">
        <v>9.6369999999990004</v>
      </c>
      <c r="J109" s="702">
        <v>-0.33633333333299997</v>
      </c>
      <c r="K109" s="705">
        <v>0.32209224598899999</v>
      </c>
    </row>
    <row r="110" spans="1:11" ht="14.4" customHeight="1" thickBot="1" x14ac:dyDescent="0.35">
      <c r="A110" s="725" t="s">
        <v>431</v>
      </c>
      <c r="B110" s="701">
        <v>0</v>
      </c>
      <c r="C110" s="701">
        <v>37</v>
      </c>
      <c r="D110" s="702">
        <v>37</v>
      </c>
      <c r="E110" s="711" t="s">
        <v>329</v>
      </c>
      <c r="F110" s="701">
        <v>15</v>
      </c>
      <c r="G110" s="702">
        <v>5</v>
      </c>
      <c r="H110" s="704">
        <v>0</v>
      </c>
      <c r="I110" s="701">
        <v>20.75</v>
      </c>
      <c r="J110" s="702">
        <v>15.75</v>
      </c>
      <c r="K110" s="705">
        <v>1.383333333333</v>
      </c>
    </row>
    <row r="111" spans="1:11" ht="14.4" customHeight="1" thickBot="1" x14ac:dyDescent="0.35">
      <c r="A111" s="723" t="s">
        <v>432</v>
      </c>
      <c r="B111" s="701">
        <v>0</v>
      </c>
      <c r="C111" s="701">
        <v>37</v>
      </c>
      <c r="D111" s="702">
        <v>37</v>
      </c>
      <c r="E111" s="711" t="s">
        <v>329</v>
      </c>
      <c r="F111" s="701">
        <v>15</v>
      </c>
      <c r="G111" s="702">
        <v>5</v>
      </c>
      <c r="H111" s="704">
        <v>0</v>
      </c>
      <c r="I111" s="701">
        <v>20.75</v>
      </c>
      <c r="J111" s="702">
        <v>15.75</v>
      </c>
      <c r="K111" s="705">
        <v>1.383333333333</v>
      </c>
    </row>
    <row r="112" spans="1:11" ht="14.4" customHeight="1" thickBot="1" x14ac:dyDescent="0.35">
      <c r="A112" s="721" t="s">
        <v>433</v>
      </c>
      <c r="B112" s="701">
        <v>7479.32</v>
      </c>
      <c r="C112" s="701">
        <v>8307.0607400000099</v>
      </c>
      <c r="D112" s="702">
        <v>827.74074000001701</v>
      </c>
      <c r="E112" s="703">
        <v>1.1106705877</v>
      </c>
      <c r="F112" s="701">
        <v>8751.8199999999906</v>
      </c>
      <c r="G112" s="702">
        <v>2917.2733333333299</v>
      </c>
      <c r="H112" s="704">
        <v>670.02350999999703</v>
      </c>
      <c r="I112" s="701">
        <v>2730.55573</v>
      </c>
      <c r="J112" s="702">
        <v>-186.71760333333199</v>
      </c>
      <c r="K112" s="705">
        <v>0.31199861628699999</v>
      </c>
    </row>
    <row r="113" spans="1:11" ht="14.4" customHeight="1" thickBot="1" x14ac:dyDescent="0.35">
      <c r="A113" s="722" t="s">
        <v>434</v>
      </c>
      <c r="B113" s="706">
        <v>1979.82</v>
      </c>
      <c r="C113" s="706">
        <v>2204.3764900000001</v>
      </c>
      <c r="D113" s="707">
        <v>224.556489999999</v>
      </c>
      <c r="E113" s="713">
        <v>1.1134226798389999</v>
      </c>
      <c r="F113" s="706">
        <v>2327.19</v>
      </c>
      <c r="G113" s="707">
        <v>775.729999999999</v>
      </c>
      <c r="H113" s="709">
        <v>177.35700999999901</v>
      </c>
      <c r="I113" s="706">
        <v>722.79247999999995</v>
      </c>
      <c r="J113" s="707">
        <v>-52.937519999998997</v>
      </c>
      <c r="K113" s="714">
        <v>0.31058593410899998</v>
      </c>
    </row>
    <row r="114" spans="1:11" ht="14.4" customHeight="1" thickBot="1" x14ac:dyDescent="0.35">
      <c r="A114" s="723" t="s">
        <v>435</v>
      </c>
      <c r="B114" s="701">
        <v>1979.82</v>
      </c>
      <c r="C114" s="701">
        <v>2204.3764900000001</v>
      </c>
      <c r="D114" s="702">
        <v>224.556489999999</v>
      </c>
      <c r="E114" s="703">
        <v>1.1134226798389999</v>
      </c>
      <c r="F114" s="701">
        <v>2327.19</v>
      </c>
      <c r="G114" s="702">
        <v>775.729999999999</v>
      </c>
      <c r="H114" s="704">
        <v>177.35700999999901</v>
      </c>
      <c r="I114" s="701">
        <v>722.79247999999995</v>
      </c>
      <c r="J114" s="702">
        <v>-52.937519999998997</v>
      </c>
      <c r="K114" s="705">
        <v>0.31058593410899998</v>
      </c>
    </row>
    <row r="115" spans="1:11" ht="14.4" customHeight="1" thickBot="1" x14ac:dyDescent="0.35">
      <c r="A115" s="722" t="s">
        <v>436</v>
      </c>
      <c r="B115" s="706">
        <v>5499.49999999999</v>
      </c>
      <c r="C115" s="706">
        <v>6102.6842500000103</v>
      </c>
      <c r="D115" s="707">
        <v>603.18425000001798</v>
      </c>
      <c r="E115" s="713">
        <v>1.1096798345300001</v>
      </c>
      <c r="F115" s="706">
        <v>6424.63</v>
      </c>
      <c r="G115" s="707">
        <v>2141.5433333333299</v>
      </c>
      <c r="H115" s="709">
        <v>492.666499999998</v>
      </c>
      <c r="I115" s="706">
        <v>2007.76325</v>
      </c>
      <c r="J115" s="707">
        <v>-133.78008333333401</v>
      </c>
      <c r="K115" s="714">
        <v>0.31251033133400002</v>
      </c>
    </row>
    <row r="116" spans="1:11" ht="14.4" customHeight="1" thickBot="1" x14ac:dyDescent="0.35">
      <c r="A116" s="723" t="s">
        <v>437</v>
      </c>
      <c r="B116" s="701">
        <v>5499.49999999999</v>
      </c>
      <c r="C116" s="701">
        <v>6102.6842500000103</v>
      </c>
      <c r="D116" s="702">
        <v>603.18425000001798</v>
      </c>
      <c r="E116" s="703">
        <v>1.1096798345300001</v>
      </c>
      <c r="F116" s="701">
        <v>6424.63</v>
      </c>
      <c r="G116" s="702">
        <v>2141.5433333333299</v>
      </c>
      <c r="H116" s="704">
        <v>492.666499999998</v>
      </c>
      <c r="I116" s="701">
        <v>2007.76325</v>
      </c>
      <c r="J116" s="702">
        <v>-133.78008333333401</v>
      </c>
      <c r="K116" s="705">
        <v>0.31251033133400002</v>
      </c>
    </row>
    <row r="117" spans="1:11" ht="14.4" customHeight="1" thickBot="1" x14ac:dyDescent="0.35">
      <c r="A117" s="721" t="s">
        <v>438</v>
      </c>
      <c r="B117" s="701">
        <v>0</v>
      </c>
      <c r="C117" s="701">
        <v>0</v>
      </c>
      <c r="D117" s="702">
        <v>0</v>
      </c>
      <c r="E117" s="703">
        <v>1</v>
      </c>
      <c r="F117" s="701">
        <v>108.419934</v>
      </c>
      <c r="G117" s="702">
        <v>36.139977999999999</v>
      </c>
      <c r="H117" s="704">
        <v>0</v>
      </c>
      <c r="I117" s="701">
        <v>0</v>
      </c>
      <c r="J117" s="702">
        <v>-36.139977999999999</v>
      </c>
      <c r="K117" s="705">
        <v>0</v>
      </c>
    </row>
    <row r="118" spans="1:11" ht="14.4" customHeight="1" thickBot="1" x14ac:dyDescent="0.35">
      <c r="A118" s="722" t="s">
        <v>439</v>
      </c>
      <c r="B118" s="706">
        <v>0</v>
      </c>
      <c r="C118" s="706">
        <v>0</v>
      </c>
      <c r="D118" s="707">
        <v>0</v>
      </c>
      <c r="E118" s="713">
        <v>1</v>
      </c>
      <c r="F118" s="706">
        <v>108.419934</v>
      </c>
      <c r="G118" s="707">
        <v>36.139977999999999</v>
      </c>
      <c r="H118" s="709">
        <v>0</v>
      </c>
      <c r="I118" s="706">
        <v>0</v>
      </c>
      <c r="J118" s="707">
        <v>-36.139977999999999</v>
      </c>
      <c r="K118" s="714">
        <v>0</v>
      </c>
    </row>
    <row r="119" spans="1:11" ht="14.4" customHeight="1" thickBot="1" x14ac:dyDescent="0.35">
      <c r="A119" s="723" t="s">
        <v>440</v>
      </c>
      <c r="B119" s="701">
        <v>0</v>
      </c>
      <c r="C119" s="701">
        <v>0</v>
      </c>
      <c r="D119" s="702">
        <v>0</v>
      </c>
      <c r="E119" s="703">
        <v>1</v>
      </c>
      <c r="F119" s="701">
        <v>108.419934</v>
      </c>
      <c r="G119" s="702">
        <v>36.139977999999999</v>
      </c>
      <c r="H119" s="704">
        <v>0</v>
      </c>
      <c r="I119" s="701">
        <v>0</v>
      </c>
      <c r="J119" s="702">
        <v>-36.139977999999999</v>
      </c>
      <c r="K119" s="705">
        <v>0</v>
      </c>
    </row>
    <row r="120" spans="1:11" ht="14.4" customHeight="1" thickBot="1" x14ac:dyDescent="0.35">
      <c r="A120" s="721" t="s">
        <v>441</v>
      </c>
      <c r="B120" s="701">
        <v>439.96000000000203</v>
      </c>
      <c r="C120" s="701">
        <v>489.71406000000098</v>
      </c>
      <c r="D120" s="702">
        <v>49.754059999999001</v>
      </c>
      <c r="E120" s="703">
        <v>1.1130876897890001</v>
      </c>
      <c r="F120" s="701">
        <v>518.01999999999896</v>
      </c>
      <c r="G120" s="702">
        <v>172.67333333333301</v>
      </c>
      <c r="H120" s="704">
        <v>39.605349999999</v>
      </c>
      <c r="I120" s="701">
        <v>160.41192000000001</v>
      </c>
      <c r="J120" s="702">
        <v>-12.261413333333</v>
      </c>
      <c r="K120" s="705">
        <v>0.30966356511300003</v>
      </c>
    </row>
    <row r="121" spans="1:11" ht="14.4" customHeight="1" thickBot="1" x14ac:dyDescent="0.35">
      <c r="A121" s="722" t="s">
        <v>442</v>
      </c>
      <c r="B121" s="706">
        <v>439.96000000000203</v>
      </c>
      <c r="C121" s="706">
        <v>489.71406000000098</v>
      </c>
      <c r="D121" s="707">
        <v>49.754059999999001</v>
      </c>
      <c r="E121" s="713">
        <v>1.1130876897890001</v>
      </c>
      <c r="F121" s="706">
        <v>518.01999999999896</v>
      </c>
      <c r="G121" s="707">
        <v>172.67333333333301</v>
      </c>
      <c r="H121" s="709">
        <v>39.605349999999</v>
      </c>
      <c r="I121" s="706">
        <v>160.41192000000001</v>
      </c>
      <c r="J121" s="707">
        <v>-12.261413333333</v>
      </c>
      <c r="K121" s="714">
        <v>0.30966356511300003</v>
      </c>
    </row>
    <row r="122" spans="1:11" ht="14.4" customHeight="1" thickBot="1" x14ac:dyDescent="0.35">
      <c r="A122" s="723" t="s">
        <v>443</v>
      </c>
      <c r="B122" s="701">
        <v>439.96000000000203</v>
      </c>
      <c r="C122" s="701">
        <v>489.71406000000098</v>
      </c>
      <c r="D122" s="702">
        <v>49.754059999999001</v>
      </c>
      <c r="E122" s="703">
        <v>1.1130876897890001</v>
      </c>
      <c r="F122" s="701">
        <v>518.01999999999896</v>
      </c>
      <c r="G122" s="702">
        <v>172.67333333333301</v>
      </c>
      <c r="H122" s="704">
        <v>39.605349999999</v>
      </c>
      <c r="I122" s="701">
        <v>160.41192000000001</v>
      </c>
      <c r="J122" s="702">
        <v>-12.261413333333</v>
      </c>
      <c r="K122" s="705">
        <v>0.30966356511300003</v>
      </c>
    </row>
    <row r="123" spans="1:11" ht="14.4" customHeight="1" thickBot="1" x14ac:dyDescent="0.35">
      <c r="A123" s="720" t="s">
        <v>444</v>
      </c>
      <c r="B123" s="701">
        <v>0.83176486244900005</v>
      </c>
      <c r="C123" s="701">
        <v>51.311</v>
      </c>
      <c r="D123" s="702">
        <v>50.479235137549999</v>
      </c>
      <c r="E123" s="703">
        <v>61.689309462856997</v>
      </c>
      <c r="F123" s="701">
        <v>0</v>
      </c>
      <c r="G123" s="702">
        <v>0</v>
      </c>
      <c r="H123" s="704">
        <v>2.4899999999990001</v>
      </c>
      <c r="I123" s="701">
        <v>44.34</v>
      </c>
      <c r="J123" s="702">
        <v>44.34</v>
      </c>
      <c r="K123" s="712" t="s">
        <v>329</v>
      </c>
    </row>
    <row r="124" spans="1:11" ht="14.4" customHeight="1" thickBot="1" x14ac:dyDescent="0.35">
      <c r="A124" s="721" t="s">
        <v>445</v>
      </c>
      <c r="B124" s="701">
        <v>0.83176486244900005</v>
      </c>
      <c r="C124" s="701">
        <v>51.311</v>
      </c>
      <c r="D124" s="702">
        <v>50.479235137549999</v>
      </c>
      <c r="E124" s="703">
        <v>61.689309462856997</v>
      </c>
      <c r="F124" s="701">
        <v>0</v>
      </c>
      <c r="G124" s="702">
        <v>0</v>
      </c>
      <c r="H124" s="704">
        <v>2.4899999999990001</v>
      </c>
      <c r="I124" s="701">
        <v>44.34</v>
      </c>
      <c r="J124" s="702">
        <v>44.34</v>
      </c>
      <c r="K124" s="712" t="s">
        <v>329</v>
      </c>
    </row>
    <row r="125" spans="1:11" ht="14.4" customHeight="1" thickBot="1" x14ac:dyDescent="0.35">
      <c r="A125" s="722" t="s">
        <v>446</v>
      </c>
      <c r="B125" s="706">
        <v>0</v>
      </c>
      <c r="C125" s="706">
        <v>48.914000000000001</v>
      </c>
      <c r="D125" s="707">
        <v>48.914000000000001</v>
      </c>
      <c r="E125" s="708" t="s">
        <v>329</v>
      </c>
      <c r="F125" s="706">
        <v>0</v>
      </c>
      <c r="G125" s="707">
        <v>0</v>
      </c>
      <c r="H125" s="709">
        <v>2.4899999999990001</v>
      </c>
      <c r="I125" s="706">
        <v>44.34</v>
      </c>
      <c r="J125" s="707">
        <v>44.34</v>
      </c>
      <c r="K125" s="710" t="s">
        <v>329</v>
      </c>
    </row>
    <row r="126" spans="1:11" ht="14.4" customHeight="1" thickBot="1" x14ac:dyDescent="0.35">
      <c r="A126" s="723" t="s">
        <v>447</v>
      </c>
      <c r="B126" s="701">
        <v>0</v>
      </c>
      <c r="C126" s="701">
        <v>0.71399999999999997</v>
      </c>
      <c r="D126" s="702">
        <v>0.71399999999999997</v>
      </c>
      <c r="E126" s="711" t="s">
        <v>329</v>
      </c>
      <c r="F126" s="701">
        <v>0</v>
      </c>
      <c r="G126" s="702">
        <v>0</v>
      </c>
      <c r="H126" s="704">
        <v>2.3799999999989998</v>
      </c>
      <c r="I126" s="701">
        <v>2.3799999999989998</v>
      </c>
      <c r="J126" s="702">
        <v>2.3799999999989998</v>
      </c>
      <c r="K126" s="712" t="s">
        <v>329</v>
      </c>
    </row>
    <row r="127" spans="1:11" ht="14.4" customHeight="1" thickBot="1" x14ac:dyDescent="0.35">
      <c r="A127" s="723" t="s">
        <v>448</v>
      </c>
      <c r="B127" s="701">
        <v>0</v>
      </c>
      <c r="C127" s="701">
        <v>30.69</v>
      </c>
      <c r="D127" s="702">
        <v>30.69</v>
      </c>
      <c r="E127" s="711" t="s">
        <v>329</v>
      </c>
      <c r="F127" s="701">
        <v>0</v>
      </c>
      <c r="G127" s="702">
        <v>0</v>
      </c>
      <c r="H127" s="704">
        <v>0</v>
      </c>
      <c r="I127" s="701">
        <v>12.9</v>
      </c>
      <c r="J127" s="702">
        <v>12.9</v>
      </c>
      <c r="K127" s="712" t="s">
        <v>329</v>
      </c>
    </row>
    <row r="128" spans="1:11" ht="14.4" customHeight="1" thickBot="1" x14ac:dyDescent="0.35">
      <c r="A128" s="723" t="s">
        <v>449</v>
      </c>
      <c r="B128" s="701">
        <v>0</v>
      </c>
      <c r="C128" s="701">
        <v>16.850000000000001</v>
      </c>
      <c r="D128" s="702">
        <v>16.850000000000001</v>
      </c>
      <c r="E128" s="711" t="s">
        <v>329</v>
      </c>
      <c r="F128" s="701">
        <v>0</v>
      </c>
      <c r="G128" s="702">
        <v>0</v>
      </c>
      <c r="H128" s="704">
        <v>0</v>
      </c>
      <c r="I128" s="701">
        <v>28.95</v>
      </c>
      <c r="J128" s="702">
        <v>28.95</v>
      </c>
      <c r="K128" s="712" t="s">
        <v>329</v>
      </c>
    </row>
    <row r="129" spans="1:11" ht="14.4" customHeight="1" thickBot="1" x14ac:dyDescent="0.35">
      <c r="A129" s="723" t="s">
        <v>450</v>
      </c>
      <c r="B129" s="701">
        <v>0</v>
      </c>
      <c r="C129" s="701">
        <v>0.66</v>
      </c>
      <c r="D129" s="702">
        <v>0.66</v>
      </c>
      <c r="E129" s="711" t="s">
        <v>335</v>
      </c>
      <c r="F129" s="701">
        <v>0</v>
      </c>
      <c r="G129" s="702">
        <v>0</v>
      </c>
      <c r="H129" s="704">
        <v>0.11</v>
      </c>
      <c r="I129" s="701">
        <v>0.11</v>
      </c>
      <c r="J129" s="702">
        <v>0.11</v>
      </c>
      <c r="K129" s="712" t="s">
        <v>329</v>
      </c>
    </row>
    <row r="130" spans="1:11" ht="14.4" customHeight="1" thickBot="1" x14ac:dyDescent="0.35">
      <c r="A130" s="725" t="s">
        <v>451</v>
      </c>
      <c r="B130" s="701">
        <v>0.83176486244900005</v>
      </c>
      <c r="C130" s="701">
        <v>0.7</v>
      </c>
      <c r="D130" s="702">
        <v>-0.13176486244899999</v>
      </c>
      <c r="E130" s="703">
        <v>0.841584</v>
      </c>
      <c r="F130" s="701">
        <v>0</v>
      </c>
      <c r="G130" s="702">
        <v>0</v>
      </c>
      <c r="H130" s="704">
        <v>0</v>
      </c>
      <c r="I130" s="701">
        <v>0</v>
      </c>
      <c r="J130" s="702">
        <v>0</v>
      </c>
      <c r="K130" s="712" t="s">
        <v>329</v>
      </c>
    </row>
    <row r="131" spans="1:11" ht="14.4" customHeight="1" thickBot="1" x14ac:dyDescent="0.35">
      <c r="A131" s="723" t="s">
        <v>452</v>
      </c>
      <c r="B131" s="701">
        <v>0.83176486244900005</v>
      </c>
      <c r="C131" s="701">
        <v>0.7</v>
      </c>
      <c r="D131" s="702">
        <v>-0.13176486244899999</v>
      </c>
      <c r="E131" s="703">
        <v>0.841584</v>
      </c>
      <c r="F131" s="701">
        <v>0</v>
      </c>
      <c r="G131" s="702">
        <v>0</v>
      </c>
      <c r="H131" s="704">
        <v>0</v>
      </c>
      <c r="I131" s="701">
        <v>0</v>
      </c>
      <c r="J131" s="702">
        <v>0</v>
      </c>
      <c r="K131" s="712" t="s">
        <v>329</v>
      </c>
    </row>
    <row r="132" spans="1:11" ht="14.4" customHeight="1" thickBot="1" x14ac:dyDescent="0.35">
      <c r="A132" s="725" t="s">
        <v>453</v>
      </c>
      <c r="B132" s="701">
        <v>0</v>
      </c>
      <c r="C132" s="701">
        <v>0.4</v>
      </c>
      <c r="D132" s="702">
        <v>0.4</v>
      </c>
      <c r="E132" s="711" t="s">
        <v>329</v>
      </c>
      <c r="F132" s="701">
        <v>0</v>
      </c>
      <c r="G132" s="702">
        <v>0</v>
      </c>
      <c r="H132" s="704">
        <v>0</v>
      </c>
      <c r="I132" s="701">
        <v>0</v>
      </c>
      <c r="J132" s="702">
        <v>0</v>
      </c>
      <c r="K132" s="712" t="s">
        <v>329</v>
      </c>
    </row>
    <row r="133" spans="1:11" ht="14.4" customHeight="1" thickBot="1" x14ac:dyDescent="0.35">
      <c r="A133" s="723" t="s">
        <v>454</v>
      </c>
      <c r="B133" s="701">
        <v>0</v>
      </c>
      <c r="C133" s="701">
        <v>0.4</v>
      </c>
      <c r="D133" s="702">
        <v>0.4</v>
      </c>
      <c r="E133" s="711" t="s">
        <v>329</v>
      </c>
      <c r="F133" s="701">
        <v>0</v>
      </c>
      <c r="G133" s="702">
        <v>0</v>
      </c>
      <c r="H133" s="704">
        <v>0</v>
      </c>
      <c r="I133" s="701">
        <v>0</v>
      </c>
      <c r="J133" s="702">
        <v>0</v>
      </c>
      <c r="K133" s="712" t="s">
        <v>329</v>
      </c>
    </row>
    <row r="134" spans="1:11" ht="14.4" customHeight="1" thickBot="1" x14ac:dyDescent="0.35">
      <c r="A134" s="725" t="s">
        <v>455</v>
      </c>
      <c r="B134" s="701">
        <v>0</v>
      </c>
      <c r="C134" s="701">
        <v>1.2969999999999999</v>
      </c>
      <c r="D134" s="702">
        <v>1.2969999999999999</v>
      </c>
      <c r="E134" s="711" t="s">
        <v>329</v>
      </c>
      <c r="F134" s="701">
        <v>0</v>
      </c>
      <c r="G134" s="702">
        <v>0</v>
      </c>
      <c r="H134" s="704">
        <v>0</v>
      </c>
      <c r="I134" s="701">
        <v>0</v>
      </c>
      <c r="J134" s="702">
        <v>0</v>
      </c>
      <c r="K134" s="712" t="s">
        <v>329</v>
      </c>
    </row>
    <row r="135" spans="1:11" ht="14.4" customHeight="1" thickBot="1" x14ac:dyDescent="0.35">
      <c r="A135" s="723" t="s">
        <v>456</v>
      </c>
      <c r="B135" s="701">
        <v>0</v>
      </c>
      <c r="C135" s="701">
        <v>1.2969999999999999</v>
      </c>
      <c r="D135" s="702">
        <v>1.2969999999999999</v>
      </c>
      <c r="E135" s="711" t="s">
        <v>329</v>
      </c>
      <c r="F135" s="701">
        <v>0</v>
      </c>
      <c r="G135" s="702">
        <v>0</v>
      </c>
      <c r="H135" s="704">
        <v>0</v>
      </c>
      <c r="I135" s="701">
        <v>0</v>
      </c>
      <c r="J135" s="702">
        <v>0</v>
      </c>
      <c r="K135" s="712" t="s">
        <v>329</v>
      </c>
    </row>
    <row r="136" spans="1:11" ht="14.4" customHeight="1" thickBot="1" x14ac:dyDescent="0.35">
      <c r="A136" s="720" t="s">
        <v>457</v>
      </c>
      <c r="B136" s="701">
        <v>12387.605402605101</v>
      </c>
      <c r="C136" s="701">
        <v>13643.745929999999</v>
      </c>
      <c r="D136" s="702">
        <v>1256.1405273949099</v>
      </c>
      <c r="E136" s="703">
        <v>1.101403014268</v>
      </c>
      <c r="F136" s="701">
        <v>14154.9999999998</v>
      </c>
      <c r="G136" s="702">
        <v>4718.3333333332603</v>
      </c>
      <c r="H136" s="704">
        <v>1130.49299</v>
      </c>
      <c r="I136" s="701">
        <v>4519.585</v>
      </c>
      <c r="J136" s="702">
        <v>-198.748333333266</v>
      </c>
      <c r="K136" s="705">
        <v>0.31929247615599998</v>
      </c>
    </row>
    <row r="137" spans="1:11" ht="14.4" customHeight="1" thickBot="1" x14ac:dyDescent="0.35">
      <c r="A137" s="721" t="s">
        <v>458</v>
      </c>
      <c r="B137" s="701">
        <v>12332.605402605101</v>
      </c>
      <c r="C137" s="701">
        <v>13523.697</v>
      </c>
      <c r="D137" s="702">
        <v>1191.09159739491</v>
      </c>
      <c r="E137" s="703">
        <v>1.096580694712</v>
      </c>
      <c r="F137" s="701">
        <v>14154.9999999998</v>
      </c>
      <c r="G137" s="702">
        <v>4718.3333333332603</v>
      </c>
      <c r="H137" s="704">
        <v>1112.1009899999999</v>
      </c>
      <c r="I137" s="701">
        <v>4450.0129999999999</v>
      </c>
      <c r="J137" s="702">
        <v>-268.32033333326598</v>
      </c>
      <c r="K137" s="705">
        <v>0.31437746379300002</v>
      </c>
    </row>
    <row r="138" spans="1:11" ht="14.4" customHeight="1" thickBot="1" x14ac:dyDescent="0.35">
      <c r="A138" s="722" t="s">
        <v>459</v>
      </c>
      <c r="B138" s="706">
        <v>12332.605402605101</v>
      </c>
      <c r="C138" s="706">
        <v>13490.703</v>
      </c>
      <c r="D138" s="707">
        <v>1158.0975973949101</v>
      </c>
      <c r="E138" s="713">
        <v>1.09390534762</v>
      </c>
      <c r="F138" s="706">
        <v>14154.9999999998</v>
      </c>
      <c r="G138" s="707">
        <v>4718.3333333332603</v>
      </c>
      <c r="H138" s="709">
        <v>1112.1009899999999</v>
      </c>
      <c r="I138" s="706">
        <v>4450.0129999999999</v>
      </c>
      <c r="J138" s="707">
        <v>-268.32033333326598</v>
      </c>
      <c r="K138" s="714">
        <v>0.31437746379300002</v>
      </c>
    </row>
    <row r="139" spans="1:11" ht="14.4" customHeight="1" thickBot="1" x14ac:dyDescent="0.35">
      <c r="A139" s="723" t="s">
        <v>460</v>
      </c>
      <c r="B139" s="701">
        <v>572.17189188699501</v>
      </c>
      <c r="C139" s="701">
        <v>721.16400000000101</v>
      </c>
      <c r="D139" s="702">
        <v>148.99210811300699</v>
      </c>
      <c r="E139" s="703">
        <v>1.2603974613669999</v>
      </c>
      <c r="F139" s="701">
        <v>720.99999999998897</v>
      </c>
      <c r="G139" s="702">
        <v>240.33333333332999</v>
      </c>
      <c r="H139" s="704">
        <v>60.118549999998997</v>
      </c>
      <c r="I139" s="701">
        <v>240.47429</v>
      </c>
      <c r="J139" s="702">
        <v>0.14095666667000001</v>
      </c>
      <c r="K139" s="705">
        <v>0.333528834951</v>
      </c>
    </row>
    <row r="140" spans="1:11" ht="14.4" customHeight="1" thickBot="1" x14ac:dyDescent="0.35">
      <c r="A140" s="723" t="s">
        <v>461</v>
      </c>
      <c r="B140" s="701">
        <v>2366.5992730489302</v>
      </c>
      <c r="C140" s="701">
        <v>2407.8429999999998</v>
      </c>
      <c r="D140" s="702">
        <v>41.243726951077001</v>
      </c>
      <c r="E140" s="703">
        <v>1.017427423147</v>
      </c>
      <c r="F140" s="701">
        <v>3072.99999999996</v>
      </c>
      <c r="G140" s="702">
        <v>1024.3333333333201</v>
      </c>
      <c r="H140" s="704">
        <v>188.50044999999901</v>
      </c>
      <c r="I140" s="701">
        <v>755.61090000000002</v>
      </c>
      <c r="J140" s="702">
        <v>-268.72243333331897</v>
      </c>
      <c r="K140" s="705">
        <v>0.24588704848599999</v>
      </c>
    </row>
    <row r="141" spans="1:11" ht="14.4" customHeight="1" thickBot="1" x14ac:dyDescent="0.35">
      <c r="A141" s="723" t="s">
        <v>462</v>
      </c>
      <c r="B141" s="701">
        <v>56.134772197350998</v>
      </c>
      <c r="C141" s="701">
        <v>145.916</v>
      </c>
      <c r="D141" s="702">
        <v>89.781227802648004</v>
      </c>
      <c r="E141" s="703">
        <v>2.599387051701</v>
      </c>
      <c r="F141" s="701">
        <v>145.99999999999801</v>
      </c>
      <c r="G141" s="702">
        <v>48.666666666666003</v>
      </c>
      <c r="H141" s="704">
        <v>12.158999999999001</v>
      </c>
      <c r="I141" s="701">
        <v>48.636000000000003</v>
      </c>
      <c r="J141" s="702">
        <v>-3.0666666665000002E-2</v>
      </c>
      <c r="K141" s="705">
        <v>0.33312328767100002</v>
      </c>
    </row>
    <row r="142" spans="1:11" ht="14.4" customHeight="1" thickBot="1" x14ac:dyDescent="0.35">
      <c r="A142" s="723" t="s">
        <v>463</v>
      </c>
      <c r="B142" s="701">
        <v>778.84498947212796</v>
      </c>
      <c r="C142" s="701">
        <v>962.94000000000199</v>
      </c>
      <c r="D142" s="702">
        <v>184.095010527874</v>
      </c>
      <c r="E142" s="703">
        <v>1.2363692557770001</v>
      </c>
      <c r="F142" s="701">
        <v>961.99999999998602</v>
      </c>
      <c r="G142" s="702">
        <v>320.66666666666202</v>
      </c>
      <c r="H142" s="704">
        <v>80.251439999998993</v>
      </c>
      <c r="I142" s="701">
        <v>321.00571000000002</v>
      </c>
      <c r="J142" s="702">
        <v>0.33904333333699999</v>
      </c>
      <c r="K142" s="705">
        <v>0.33368576922999998</v>
      </c>
    </row>
    <row r="143" spans="1:11" ht="14.4" customHeight="1" thickBot="1" x14ac:dyDescent="0.35">
      <c r="A143" s="723" t="s">
        <v>464</v>
      </c>
      <c r="B143" s="701">
        <v>8558.8544759997094</v>
      </c>
      <c r="C143" s="701">
        <v>9252.8400000000092</v>
      </c>
      <c r="D143" s="702">
        <v>693.98552400030701</v>
      </c>
      <c r="E143" s="703">
        <v>1.0810839261189999</v>
      </c>
      <c r="F143" s="701">
        <v>9252.9999999998599</v>
      </c>
      <c r="G143" s="702">
        <v>3084.3333333332898</v>
      </c>
      <c r="H143" s="704">
        <v>771.07154999999705</v>
      </c>
      <c r="I143" s="701">
        <v>3084.2860999999998</v>
      </c>
      <c r="J143" s="702">
        <v>-4.7233333289E-2</v>
      </c>
      <c r="K143" s="705">
        <v>0.33332822868200002</v>
      </c>
    </row>
    <row r="144" spans="1:11" ht="14.4" customHeight="1" thickBot="1" x14ac:dyDescent="0.35">
      <c r="A144" s="722" t="s">
        <v>465</v>
      </c>
      <c r="B144" s="706">
        <v>0</v>
      </c>
      <c r="C144" s="706">
        <v>32.994</v>
      </c>
      <c r="D144" s="707">
        <v>32.994</v>
      </c>
      <c r="E144" s="708" t="s">
        <v>329</v>
      </c>
      <c r="F144" s="706">
        <v>0</v>
      </c>
      <c r="G144" s="707">
        <v>0</v>
      </c>
      <c r="H144" s="709">
        <v>0</v>
      </c>
      <c r="I144" s="706">
        <v>0</v>
      </c>
      <c r="J144" s="707">
        <v>0</v>
      </c>
      <c r="K144" s="710" t="s">
        <v>329</v>
      </c>
    </row>
    <row r="145" spans="1:11" ht="14.4" customHeight="1" thickBot="1" x14ac:dyDescent="0.35">
      <c r="A145" s="723" t="s">
        <v>466</v>
      </c>
      <c r="B145" s="701">
        <v>0</v>
      </c>
      <c r="C145" s="701">
        <v>32.994</v>
      </c>
      <c r="D145" s="702">
        <v>32.994</v>
      </c>
      <c r="E145" s="711" t="s">
        <v>329</v>
      </c>
      <c r="F145" s="701">
        <v>0</v>
      </c>
      <c r="G145" s="702">
        <v>0</v>
      </c>
      <c r="H145" s="704">
        <v>0</v>
      </c>
      <c r="I145" s="701">
        <v>0</v>
      </c>
      <c r="J145" s="702">
        <v>0</v>
      </c>
      <c r="K145" s="712" t="s">
        <v>329</v>
      </c>
    </row>
    <row r="146" spans="1:11" ht="14.4" customHeight="1" thickBot="1" x14ac:dyDescent="0.35">
      <c r="A146" s="721" t="s">
        <v>467</v>
      </c>
      <c r="B146" s="701">
        <v>55</v>
      </c>
      <c r="C146" s="701">
        <v>120.04893</v>
      </c>
      <c r="D146" s="702">
        <v>65.048929999999999</v>
      </c>
      <c r="E146" s="703">
        <v>2.182707818181</v>
      </c>
      <c r="F146" s="701">
        <v>0</v>
      </c>
      <c r="G146" s="702">
        <v>0</v>
      </c>
      <c r="H146" s="704">
        <v>18.391999999999001</v>
      </c>
      <c r="I146" s="701">
        <v>69.572000000000003</v>
      </c>
      <c r="J146" s="702">
        <v>69.572000000000003</v>
      </c>
      <c r="K146" s="712" t="s">
        <v>329</v>
      </c>
    </row>
    <row r="147" spans="1:11" ht="14.4" customHeight="1" thickBot="1" x14ac:dyDescent="0.35">
      <c r="A147" s="722" t="s">
        <v>468</v>
      </c>
      <c r="B147" s="706">
        <v>55</v>
      </c>
      <c r="C147" s="706">
        <v>116.66092999999999</v>
      </c>
      <c r="D147" s="707">
        <v>61.66093</v>
      </c>
      <c r="E147" s="713">
        <v>2.1211078181810001</v>
      </c>
      <c r="F147" s="706">
        <v>0</v>
      </c>
      <c r="G147" s="707">
        <v>0</v>
      </c>
      <c r="H147" s="709">
        <v>0</v>
      </c>
      <c r="I147" s="706">
        <v>7.7439999999989997</v>
      </c>
      <c r="J147" s="707">
        <v>7.7439999999989997</v>
      </c>
      <c r="K147" s="710" t="s">
        <v>329</v>
      </c>
    </row>
    <row r="148" spans="1:11" ht="14.4" customHeight="1" thickBot="1" x14ac:dyDescent="0.35">
      <c r="A148" s="723" t="s">
        <v>469</v>
      </c>
      <c r="B148" s="701">
        <v>55</v>
      </c>
      <c r="C148" s="701">
        <v>116.66092999999999</v>
      </c>
      <c r="D148" s="702">
        <v>61.66093</v>
      </c>
      <c r="E148" s="703">
        <v>2.1211078181810001</v>
      </c>
      <c r="F148" s="701">
        <v>0</v>
      </c>
      <c r="G148" s="702">
        <v>0</v>
      </c>
      <c r="H148" s="704">
        <v>0</v>
      </c>
      <c r="I148" s="701">
        <v>7.7439999999989997</v>
      </c>
      <c r="J148" s="702">
        <v>7.7439999999989997</v>
      </c>
      <c r="K148" s="712" t="s">
        <v>329</v>
      </c>
    </row>
    <row r="149" spans="1:11" ht="14.4" customHeight="1" thickBot="1" x14ac:dyDescent="0.35">
      <c r="A149" s="722" t="s">
        <v>470</v>
      </c>
      <c r="B149" s="706">
        <v>0</v>
      </c>
      <c r="C149" s="706">
        <v>3.3879999999999999</v>
      </c>
      <c r="D149" s="707">
        <v>3.3879999999999999</v>
      </c>
      <c r="E149" s="708" t="s">
        <v>329</v>
      </c>
      <c r="F149" s="706">
        <v>0</v>
      </c>
      <c r="G149" s="707">
        <v>0</v>
      </c>
      <c r="H149" s="709">
        <v>14.519999999998999</v>
      </c>
      <c r="I149" s="706">
        <v>57.956000000000003</v>
      </c>
      <c r="J149" s="707">
        <v>57.956000000000003</v>
      </c>
      <c r="K149" s="710" t="s">
        <v>329</v>
      </c>
    </row>
    <row r="150" spans="1:11" ht="14.4" customHeight="1" thickBot="1" x14ac:dyDescent="0.35">
      <c r="A150" s="723" t="s">
        <v>471</v>
      </c>
      <c r="B150" s="701">
        <v>0</v>
      </c>
      <c r="C150" s="701">
        <v>3.3879999999999999</v>
      </c>
      <c r="D150" s="702">
        <v>3.3879999999999999</v>
      </c>
      <c r="E150" s="711" t="s">
        <v>329</v>
      </c>
      <c r="F150" s="701">
        <v>0</v>
      </c>
      <c r="G150" s="702">
        <v>0</v>
      </c>
      <c r="H150" s="704">
        <v>14.519999999998999</v>
      </c>
      <c r="I150" s="701">
        <v>57.956000000000003</v>
      </c>
      <c r="J150" s="702">
        <v>57.956000000000003</v>
      </c>
      <c r="K150" s="712" t="s">
        <v>329</v>
      </c>
    </row>
    <row r="151" spans="1:11" ht="14.4" customHeight="1" thickBot="1" x14ac:dyDescent="0.35">
      <c r="A151" s="722" t="s">
        <v>472</v>
      </c>
      <c r="B151" s="706">
        <v>0</v>
      </c>
      <c r="C151" s="706">
        <v>0</v>
      </c>
      <c r="D151" s="707">
        <v>0</v>
      </c>
      <c r="E151" s="713">
        <v>1</v>
      </c>
      <c r="F151" s="706">
        <v>0</v>
      </c>
      <c r="G151" s="707">
        <v>0</v>
      </c>
      <c r="H151" s="709">
        <v>3.8719999999989998</v>
      </c>
      <c r="I151" s="706">
        <v>3.8719999999989998</v>
      </c>
      <c r="J151" s="707">
        <v>3.8719999999989998</v>
      </c>
      <c r="K151" s="710" t="s">
        <v>335</v>
      </c>
    </row>
    <row r="152" spans="1:11" ht="14.4" customHeight="1" thickBot="1" x14ac:dyDescent="0.35">
      <c r="A152" s="723" t="s">
        <v>473</v>
      </c>
      <c r="B152" s="701">
        <v>0</v>
      </c>
      <c r="C152" s="701">
        <v>0</v>
      </c>
      <c r="D152" s="702">
        <v>0</v>
      </c>
      <c r="E152" s="703">
        <v>1</v>
      </c>
      <c r="F152" s="701">
        <v>0</v>
      </c>
      <c r="G152" s="702">
        <v>0</v>
      </c>
      <c r="H152" s="704">
        <v>3.8719999999989998</v>
      </c>
      <c r="I152" s="701">
        <v>3.8719999999989998</v>
      </c>
      <c r="J152" s="702">
        <v>3.8719999999989998</v>
      </c>
      <c r="K152" s="712" t="s">
        <v>335</v>
      </c>
    </row>
    <row r="153" spans="1:11" ht="14.4" customHeight="1" thickBot="1" x14ac:dyDescent="0.35">
      <c r="A153" s="720" t="s">
        <v>474</v>
      </c>
      <c r="B153" s="701">
        <v>0</v>
      </c>
      <c r="C153" s="701">
        <v>0.30459999999999998</v>
      </c>
      <c r="D153" s="702">
        <v>0.30459999999999998</v>
      </c>
      <c r="E153" s="711" t="s">
        <v>329</v>
      </c>
      <c r="F153" s="701">
        <v>0</v>
      </c>
      <c r="G153" s="702">
        <v>0</v>
      </c>
      <c r="H153" s="704">
        <v>0</v>
      </c>
      <c r="I153" s="701">
        <v>0</v>
      </c>
      <c r="J153" s="702">
        <v>0</v>
      </c>
      <c r="K153" s="712" t="s">
        <v>329</v>
      </c>
    </row>
    <row r="154" spans="1:11" ht="14.4" customHeight="1" thickBot="1" x14ac:dyDescent="0.35">
      <c r="A154" s="721" t="s">
        <v>475</v>
      </c>
      <c r="B154" s="701">
        <v>0</v>
      </c>
      <c r="C154" s="701">
        <v>0.30459999999999998</v>
      </c>
      <c r="D154" s="702">
        <v>0.30459999999999998</v>
      </c>
      <c r="E154" s="711" t="s">
        <v>329</v>
      </c>
      <c r="F154" s="701">
        <v>0</v>
      </c>
      <c r="G154" s="702">
        <v>0</v>
      </c>
      <c r="H154" s="704">
        <v>0</v>
      </c>
      <c r="I154" s="701">
        <v>0</v>
      </c>
      <c r="J154" s="702">
        <v>0</v>
      </c>
      <c r="K154" s="712" t="s">
        <v>329</v>
      </c>
    </row>
    <row r="155" spans="1:11" ht="14.4" customHeight="1" thickBot="1" x14ac:dyDescent="0.35">
      <c r="A155" s="722" t="s">
        <v>476</v>
      </c>
      <c r="B155" s="706">
        <v>0</v>
      </c>
      <c r="C155" s="706">
        <v>0.30459999999999998</v>
      </c>
      <c r="D155" s="707">
        <v>0.30459999999999998</v>
      </c>
      <c r="E155" s="708" t="s">
        <v>329</v>
      </c>
      <c r="F155" s="706">
        <v>0</v>
      </c>
      <c r="G155" s="707">
        <v>0</v>
      </c>
      <c r="H155" s="709">
        <v>0</v>
      </c>
      <c r="I155" s="706">
        <v>0</v>
      </c>
      <c r="J155" s="707">
        <v>0</v>
      </c>
      <c r="K155" s="710" t="s">
        <v>329</v>
      </c>
    </row>
    <row r="156" spans="1:11" ht="14.4" customHeight="1" thickBot="1" x14ac:dyDescent="0.35">
      <c r="A156" s="723" t="s">
        <v>477</v>
      </c>
      <c r="B156" s="701">
        <v>0</v>
      </c>
      <c r="C156" s="701">
        <v>0.30459999999999998</v>
      </c>
      <c r="D156" s="702">
        <v>0.30459999999999998</v>
      </c>
      <c r="E156" s="711" t="s">
        <v>329</v>
      </c>
      <c r="F156" s="701">
        <v>0</v>
      </c>
      <c r="G156" s="702">
        <v>0</v>
      </c>
      <c r="H156" s="704">
        <v>0</v>
      </c>
      <c r="I156" s="701">
        <v>0</v>
      </c>
      <c r="J156" s="702">
        <v>0</v>
      </c>
      <c r="K156" s="712" t="s">
        <v>329</v>
      </c>
    </row>
    <row r="157" spans="1:11" ht="14.4" customHeight="1" thickBot="1" x14ac:dyDescent="0.35">
      <c r="A157" s="719" t="s">
        <v>478</v>
      </c>
      <c r="B157" s="701">
        <v>148464.42121127999</v>
      </c>
      <c r="C157" s="701">
        <v>164534.48951000001</v>
      </c>
      <c r="D157" s="702">
        <v>16070.0682987203</v>
      </c>
      <c r="E157" s="703">
        <v>1.1082418815740001</v>
      </c>
      <c r="F157" s="701">
        <v>173247.945428709</v>
      </c>
      <c r="G157" s="702">
        <v>57749.315142903099</v>
      </c>
      <c r="H157" s="704">
        <v>13375.65532</v>
      </c>
      <c r="I157" s="701">
        <v>57617.516869999999</v>
      </c>
      <c r="J157" s="702">
        <v>-131.798272903136</v>
      </c>
      <c r="K157" s="705">
        <v>0.33257258391900002</v>
      </c>
    </row>
    <row r="158" spans="1:11" ht="14.4" customHeight="1" thickBot="1" x14ac:dyDescent="0.35">
      <c r="A158" s="720" t="s">
        <v>479</v>
      </c>
      <c r="B158" s="701">
        <v>148365.18947250201</v>
      </c>
      <c r="C158" s="701">
        <v>164472.46687999999</v>
      </c>
      <c r="D158" s="702">
        <v>16107.277407497701</v>
      </c>
      <c r="E158" s="703">
        <v>1.1085650715290001</v>
      </c>
      <c r="F158" s="701">
        <v>173247.945428709</v>
      </c>
      <c r="G158" s="702">
        <v>57749.315142903099</v>
      </c>
      <c r="H158" s="704">
        <v>13375.65562</v>
      </c>
      <c r="I158" s="701">
        <v>57595.321190000002</v>
      </c>
      <c r="J158" s="702">
        <v>-153.99395290314001</v>
      </c>
      <c r="K158" s="705">
        <v>0.33244446880700002</v>
      </c>
    </row>
    <row r="159" spans="1:11" ht="14.4" customHeight="1" thickBot="1" x14ac:dyDescent="0.35">
      <c r="A159" s="721" t="s">
        <v>480</v>
      </c>
      <c r="B159" s="701">
        <v>148365.18947250201</v>
      </c>
      <c r="C159" s="701">
        <v>164472.46687999999</v>
      </c>
      <c r="D159" s="702">
        <v>16107.277407497701</v>
      </c>
      <c r="E159" s="703">
        <v>1.1085650715290001</v>
      </c>
      <c r="F159" s="701">
        <v>173247.945428709</v>
      </c>
      <c r="G159" s="702">
        <v>57749.315142903099</v>
      </c>
      <c r="H159" s="704">
        <v>13375.65562</v>
      </c>
      <c r="I159" s="701">
        <v>57595.321190000002</v>
      </c>
      <c r="J159" s="702">
        <v>-153.99395290314001</v>
      </c>
      <c r="K159" s="705">
        <v>0.33244446880700002</v>
      </c>
    </row>
    <row r="160" spans="1:11" ht="14.4" customHeight="1" thickBot="1" x14ac:dyDescent="0.35">
      <c r="A160" s="722" t="s">
        <v>481</v>
      </c>
      <c r="B160" s="706">
        <v>68.392012445185998</v>
      </c>
      <c r="C160" s="706">
        <v>120.83553999999999</v>
      </c>
      <c r="D160" s="707">
        <v>52.443527554813002</v>
      </c>
      <c r="E160" s="713">
        <v>1.7668077847070001</v>
      </c>
      <c r="F160" s="706">
        <v>98.199096055994005</v>
      </c>
      <c r="G160" s="707">
        <v>32.733032018663998</v>
      </c>
      <c r="H160" s="709">
        <v>24.2743</v>
      </c>
      <c r="I160" s="706">
        <v>50.223599999999998</v>
      </c>
      <c r="J160" s="707">
        <v>17.490567981335001</v>
      </c>
      <c r="K160" s="714">
        <v>0.51144666312700005</v>
      </c>
    </row>
    <row r="161" spans="1:11" ht="14.4" customHeight="1" thickBot="1" x14ac:dyDescent="0.35">
      <c r="A161" s="723" t="s">
        <v>482</v>
      </c>
      <c r="B161" s="701">
        <v>67.250683335822004</v>
      </c>
      <c r="C161" s="701">
        <v>95.436199999999999</v>
      </c>
      <c r="D161" s="702">
        <v>28.185516664177001</v>
      </c>
      <c r="E161" s="703">
        <v>1.419111230787</v>
      </c>
      <c r="F161" s="701">
        <v>98.048835675638003</v>
      </c>
      <c r="G161" s="702">
        <v>32.682945225212002</v>
      </c>
      <c r="H161" s="704">
        <v>24.2743</v>
      </c>
      <c r="I161" s="701">
        <v>24.2743</v>
      </c>
      <c r="J161" s="702">
        <v>-8.4086452252120001</v>
      </c>
      <c r="K161" s="705">
        <v>0.24757356711799999</v>
      </c>
    </row>
    <row r="162" spans="1:11" ht="14.4" customHeight="1" thickBot="1" x14ac:dyDescent="0.35">
      <c r="A162" s="723" t="s">
        <v>483</v>
      </c>
      <c r="B162" s="701">
        <v>1.141329109363</v>
      </c>
      <c r="C162" s="701">
        <v>25.399339999999999</v>
      </c>
      <c r="D162" s="702">
        <v>24.258010890636001</v>
      </c>
      <c r="E162" s="703">
        <v>22.254176986826</v>
      </c>
      <c r="F162" s="701">
        <v>0.150260380355</v>
      </c>
      <c r="G162" s="702">
        <v>5.0086793450999999E-2</v>
      </c>
      <c r="H162" s="704">
        <v>0</v>
      </c>
      <c r="I162" s="701">
        <v>25.949300000000001</v>
      </c>
      <c r="J162" s="702">
        <v>25.899213206548001</v>
      </c>
      <c r="K162" s="705">
        <v>172.695556464031</v>
      </c>
    </row>
    <row r="163" spans="1:11" ht="14.4" customHeight="1" thickBot="1" x14ac:dyDescent="0.35">
      <c r="A163" s="722" t="s">
        <v>484</v>
      </c>
      <c r="B163" s="706">
        <v>237.48301330620799</v>
      </c>
      <c r="C163" s="706">
        <v>186.69478000000001</v>
      </c>
      <c r="D163" s="707">
        <v>-50.788233306206997</v>
      </c>
      <c r="E163" s="713">
        <v>0.78613951120400005</v>
      </c>
      <c r="F163" s="706">
        <v>0</v>
      </c>
      <c r="G163" s="707">
        <v>0</v>
      </c>
      <c r="H163" s="709">
        <v>0</v>
      </c>
      <c r="I163" s="706">
        <v>0</v>
      </c>
      <c r="J163" s="707">
        <v>0</v>
      </c>
      <c r="K163" s="710" t="s">
        <v>329</v>
      </c>
    </row>
    <row r="164" spans="1:11" ht="14.4" customHeight="1" thickBot="1" x14ac:dyDescent="0.35">
      <c r="A164" s="723" t="s">
        <v>485</v>
      </c>
      <c r="B164" s="701">
        <v>237.48301330620799</v>
      </c>
      <c r="C164" s="701">
        <v>186.69478000000001</v>
      </c>
      <c r="D164" s="702">
        <v>-50.788233306206997</v>
      </c>
      <c r="E164" s="703">
        <v>0.78613951120400005</v>
      </c>
      <c r="F164" s="701">
        <v>0</v>
      </c>
      <c r="G164" s="702">
        <v>0</v>
      </c>
      <c r="H164" s="704">
        <v>0</v>
      </c>
      <c r="I164" s="701">
        <v>0</v>
      </c>
      <c r="J164" s="702">
        <v>0</v>
      </c>
      <c r="K164" s="712" t="s">
        <v>329</v>
      </c>
    </row>
    <row r="165" spans="1:11" ht="14.4" customHeight="1" thickBot="1" x14ac:dyDescent="0.35">
      <c r="A165" s="725" t="s">
        <v>486</v>
      </c>
      <c r="B165" s="701">
        <v>3539.3630696261998</v>
      </c>
      <c r="C165" s="701">
        <v>3708.8958200000002</v>
      </c>
      <c r="D165" s="702">
        <v>169.532750373798</v>
      </c>
      <c r="E165" s="703">
        <v>1.0478992256619999</v>
      </c>
      <c r="F165" s="701">
        <v>3535.40269734807</v>
      </c>
      <c r="G165" s="702">
        <v>1178.4675657826899</v>
      </c>
      <c r="H165" s="704">
        <v>-243.40477000000001</v>
      </c>
      <c r="I165" s="701">
        <v>557.27787000000001</v>
      </c>
      <c r="J165" s="702">
        <v>-621.18969578268798</v>
      </c>
      <c r="K165" s="705">
        <v>0.15762783414100001</v>
      </c>
    </row>
    <row r="166" spans="1:11" ht="14.4" customHeight="1" thickBot="1" x14ac:dyDescent="0.35">
      <c r="A166" s="723" t="s">
        <v>487</v>
      </c>
      <c r="B166" s="701">
        <v>0</v>
      </c>
      <c r="C166" s="701">
        <v>0</v>
      </c>
      <c r="D166" s="702">
        <v>0</v>
      </c>
      <c r="E166" s="703">
        <v>1</v>
      </c>
      <c r="F166" s="701">
        <v>3303.7269839106202</v>
      </c>
      <c r="G166" s="702">
        <v>1101.24232797021</v>
      </c>
      <c r="H166" s="704">
        <v>-243.49822</v>
      </c>
      <c r="I166" s="701">
        <v>418.91169000000002</v>
      </c>
      <c r="J166" s="702">
        <v>-682.33063797020702</v>
      </c>
      <c r="K166" s="705">
        <v>0.12679973013500001</v>
      </c>
    </row>
    <row r="167" spans="1:11" ht="14.4" customHeight="1" thickBot="1" x14ac:dyDescent="0.35">
      <c r="A167" s="723" t="s">
        <v>488</v>
      </c>
      <c r="B167" s="701">
        <v>0</v>
      </c>
      <c r="C167" s="701">
        <v>0</v>
      </c>
      <c r="D167" s="702">
        <v>0</v>
      </c>
      <c r="E167" s="703">
        <v>1</v>
      </c>
      <c r="F167" s="701">
        <v>231.67571343744399</v>
      </c>
      <c r="G167" s="702">
        <v>77.225237812480998</v>
      </c>
      <c r="H167" s="704">
        <v>9.3450000000000005E-2</v>
      </c>
      <c r="I167" s="701">
        <v>138.36618000000001</v>
      </c>
      <c r="J167" s="702">
        <v>61.140942187518</v>
      </c>
      <c r="K167" s="705">
        <v>0.597240763595</v>
      </c>
    </row>
    <row r="168" spans="1:11" ht="14.4" customHeight="1" thickBot="1" x14ac:dyDescent="0.35">
      <c r="A168" s="723" t="s">
        <v>489</v>
      </c>
      <c r="B168" s="701">
        <v>6.5232913145489997</v>
      </c>
      <c r="C168" s="701">
        <v>0.52356999999999998</v>
      </c>
      <c r="D168" s="702">
        <v>-5.9997213145490003</v>
      </c>
      <c r="E168" s="703">
        <v>8.0261630939000003E-2</v>
      </c>
      <c r="F168" s="701">
        <v>0</v>
      </c>
      <c r="G168" s="702">
        <v>0</v>
      </c>
      <c r="H168" s="704">
        <v>0</v>
      </c>
      <c r="I168" s="701">
        <v>0</v>
      </c>
      <c r="J168" s="702">
        <v>0</v>
      </c>
      <c r="K168" s="712" t="s">
        <v>329</v>
      </c>
    </row>
    <row r="169" spans="1:11" ht="14.4" customHeight="1" thickBot="1" x14ac:dyDescent="0.35">
      <c r="A169" s="723" t="s">
        <v>490</v>
      </c>
      <c r="B169" s="701">
        <v>3400</v>
      </c>
      <c r="C169" s="701">
        <v>3595.6336500000002</v>
      </c>
      <c r="D169" s="702">
        <v>195.63364999999899</v>
      </c>
      <c r="E169" s="703">
        <v>1.0575393088230001</v>
      </c>
      <c r="F169" s="701">
        <v>0</v>
      </c>
      <c r="G169" s="702">
        <v>0</v>
      </c>
      <c r="H169" s="704">
        <v>0</v>
      </c>
      <c r="I169" s="701">
        <v>0</v>
      </c>
      <c r="J169" s="702">
        <v>0</v>
      </c>
      <c r="K169" s="712" t="s">
        <v>329</v>
      </c>
    </row>
    <row r="170" spans="1:11" ht="14.4" customHeight="1" thickBot="1" x14ac:dyDescent="0.35">
      <c r="A170" s="723" t="s">
        <v>491</v>
      </c>
      <c r="B170" s="701">
        <v>132.839778311651</v>
      </c>
      <c r="C170" s="701">
        <v>112.73860000000001</v>
      </c>
      <c r="D170" s="702">
        <v>-20.101178311651001</v>
      </c>
      <c r="E170" s="703">
        <v>0.84868103088400004</v>
      </c>
      <c r="F170" s="701">
        <v>0</v>
      </c>
      <c r="G170" s="702">
        <v>0</v>
      </c>
      <c r="H170" s="704">
        <v>0</v>
      </c>
      <c r="I170" s="701">
        <v>0</v>
      </c>
      <c r="J170" s="702">
        <v>0</v>
      </c>
      <c r="K170" s="712" t="s">
        <v>329</v>
      </c>
    </row>
    <row r="171" spans="1:11" ht="14.4" customHeight="1" thickBot="1" x14ac:dyDescent="0.35">
      <c r="A171" s="722" t="s">
        <v>492</v>
      </c>
      <c r="B171" s="706">
        <v>144519.95137712499</v>
      </c>
      <c r="C171" s="706">
        <v>154737.03559000001</v>
      </c>
      <c r="D171" s="707">
        <v>10217.084212875299</v>
      </c>
      <c r="E171" s="713">
        <v>1.070696703918</v>
      </c>
      <c r="F171" s="706">
        <v>169614.34363530501</v>
      </c>
      <c r="G171" s="707">
        <v>56538.114545101802</v>
      </c>
      <c r="H171" s="709">
        <v>13594.78609</v>
      </c>
      <c r="I171" s="706">
        <v>54502.889790000001</v>
      </c>
      <c r="J171" s="707">
        <v>-2035.2247551017699</v>
      </c>
      <c r="K171" s="714">
        <v>0.32133420217800002</v>
      </c>
    </row>
    <row r="172" spans="1:11" ht="14.4" customHeight="1" thickBot="1" x14ac:dyDescent="0.35">
      <c r="A172" s="723" t="s">
        <v>493</v>
      </c>
      <c r="B172" s="701">
        <v>65137.888080999997</v>
      </c>
      <c r="C172" s="701">
        <v>68574.138800000001</v>
      </c>
      <c r="D172" s="702">
        <v>3436.2507190000001</v>
      </c>
      <c r="E172" s="703">
        <v>1.052753486799</v>
      </c>
      <c r="F172" s="701">
        <v>0</v>
      </c>
      <c r="G172" s="702">
        <v>0</v>
      </c>
      <c r="H172" s="704">
        <v>0</v>
      </c>
      <c r="I172" s="701">
        <v>0</v>
      </c>
      <c r="J172" s="702">
        <v>0</v>
      </c>
      <c r="K172" s="712" t="s">
        <v>329</v>
      </c>
    </row>
    <row r="173" spans="1:11" ht="14.4" customHeight="1" thickBot="1" x14ac:dyDescent="0.35">
      <c r="A173" s="723" t="s">
        <v>494</v>
      </c>
      <c r="B173" s="701">
        <v>76679.443776602202</v>
      </c>
      <c r="C173" s="701">
        <v>82248.441049999994</v>
      </c>
      <c r="D173" s="702">
        <v>5568.9972733978102</v>
      </c>
      <c r="E173" s="703">
        <v>1.0726269910040001</v>
      </c>
      <c r="F173" s="701">
        <v>165260.854462774</v>
      </c>
      <c r="G173" s="702">
        <v>55086.951487591199</v>
      </c>
      <c r="H173" s="704">
        <v>13595.137360000001</v>
      </c>
      <c r="I173" s="701">
        <v>54288.405220000001</v>
      </c>
      <c r="J173" s="702">
        <v>-798.54626759119105</v>
      </c>
      <c r="K173" s="705">
        <v>0.328501298123</v>
      </c>
    </row>
    <row r="174" spans="1:11" ht="14.4" customHeight="1" thickBot="1" x14ac:dyDescent="0.35">
      <c r="A174" s="723" t="s">
        <v>495</v>
      </c>
      <c r="B174" s="701">
        <v>1048.90075264593</v>
      </c>
      <c r="C174" s="701">
        <v>1750.4489000000001</v>
      </c>
      <c r="D174" s="702">
        <v>701.54814735407194</v>
      </c>
      <c r="E174" s="703">
        <v>1.668841304179</v>
      </c>
      <c r="F174" s="701">
        <v>0</v>
      </c>
      <c r="G174" s="702">
        <v>0</v>
      </c>
      <c r="H174" s="704">
        <v>0</v>
      </c>
      <c r="I174" s="701">
        <v>0</v>
      </c>
      <c r="J174" s="702">
        <v>0</v>
      </c>
      <c r="K174" s="712" t="s">
        <v>329</v>
      </c>
    </row>
    <row r="175" spans="1:11" ht="14.4" customHeight="1" thickBot="1" x14ac:dyDescent="0.35">
      <c r="A175" s="723" t="s">
        <v>496</v>
      </c>
      <c r="B175" s="701">
        <v>1653.7187668766401</v>
      </c>
      <c r="C175" s="701">
        <v>2164.00684</v>
      </c>
      <c r="D175" s="702">
        <v>510.28807312335999</v>
      </c>
      <c r="E175" s="703">
        <v>1.3085700442799999</v>
      </c>
      <c r="F175" s="701">
        <v>4353.4891725317502</v>
      </c>
      <c r="G175" s="702">
        <v>1451.1630575105801</v>
      </c>
      <c r="H175" s="704">
        <v>-0.35127000000000003</v>
      </c>
      <c r="I175" s="701">
        <v>214.48456999999999</v>
      </c>
      <c r="J175" s="702">
        <v>-1236.67848751058</v>
      </c>
      <c r="K175" s="705">
        <v>4.9267279990000003E-2</v>
      </c>
    </row>
    <row r="176" spans="1:11" ht="14.4" customHeight="1" thickBot="1" x14ac:dyDescent="0.35">
      <c r="A176" s="722" t="s">
        <v>497</v>
      </c>
      <c r="B176" s="706">
        <v>0</v>
      </c>
      <c r="C176" s="706">
        <v>5719.00515</v>
      </c>
      <c r="D176" s="707">
        <v>5719.00515</v>
      </c>
      <c r="E176" s="708" t="s">
        <v>329</v>
      </c>
      <c r="F176" s="706">
        <v>0</v>
      </c>
      <c r="G176" s="707">
        <v>0</v>
      </c>
      <c r="H176" s="709">
        <v>0</v>
      </c>
      <c r="I176" s="706">
        <v>2484.9299299999998</v>
      </c>
      <c r="J176" s="707">
        <v>2484.9299299999998</v>
      </c>
      <c r="K176" s="710" t="s">
        <v>329</v>
      </c>
    </row>
    <row r="177" spans="1:11" ht="14.4" customHeight="1" thickBot="1" x14ac:dyDescent="0.35">
      <c r="A177" s="723" t="s">
        <v>498</v>
      </c>
      <c r="B177" s="701">
        <v>0</v>
      </c>
      <c r="C177" s="701">
        <v>2134.27828</v>
      </c>
      <c r="D177" s="702">
        <v>2134.27828</v>
      </c>
      <c r="E177" s="711" t="s">
        <v>329</v>
      </c>
      <c r="F177" s="701">
        <v>0</v>
      </c>
      <c r="G177" s="702">
        <v>0</v>
      </c>
      <c r="H177" s="704">
        <v>0</v>
      </c>
      <c r="I177" s="701">
        <v>0</v>
      </c>
      <c r="J177" s="702">
        <v>0</v>
      </c>
      <c r="K177" s="712" t="s">
        <v>329</v>
      </c>
    </row>
    <row r="178" spans="1:11" ht="14.4" customHeight="1" thickBot="1" x14ac:dyDescent="0.35">
      <c r="A178" s="723" t="s">
        <v>499</v>
      </c>
      <c r="B178" s="701">
        <v>0</v>
      </c>
      <c r="C178" s="701">
        <v>3584.72687</v>
      </c>
      <c r="D178" s="702">
        <v>3584.72687</v>
      </c>
      <c r="E178" s="711" t="s">
        <v>329</v>
      </c>
      <c r="F178" s="701">
        <v>0</v>
      </c>
      <c r="G178" s="702">
        <v>0</v>
      </c>
      <c r="H178" s="704">
        <v>0</v>
      </c>
      <c r="I178" s="701">
        <v>2484.9299299999998</v>
      </c>
      <c r="J178" s="702">
        <v>2484.9299299999998</v>
      </c>
      <c r="K178" s="712" t="s">
        <v>329</v>
      </c>
    </row>
    <row r="179" spans="1:11" ht="14.4" customHeight="1" thickBot="1" x14ac:dyDescent="0.35">
      <c r="A179" s="720" t="s">
        <v>500</v>
      </c>
      <c r="B179" s="701">
        <v>99.231738777358004</v>
      </c>
      <c r="C179" s="701">
        <v>61.965389999999999</v>
      </c>
      <c r="D179" s="702">
        <v>-37.266348777357997</v>
      </c>
      <c r="E179" s="703">
        <v>0.62445131732500003</v>
      </c>
      <c r="F179" s="701">
        <v>0</v>
      </c>
      <c r="G179" s="702">
        <v>0</v>
      </c>
      <c r="H179" s="704">
        <v>-2.9999999999999997E-4</v>
      </c>
      <c r="I179" s="701">
        <v>22.195679999999999</v>
      </c>
      <c r="J179" s="702">
        <v>22.195679999999999</v>
      </c>
      <c r="K179" s="712" t="s">
        <v>329</v>
      </c>
    </row>
    <row r="180" spans="1:11" ht="14.4" customHeight="1" thickBot="1" x14ac:dyDescent="0.35">
      <c r="A180" s="721" t="s">
        <v>501</v>
      </c>
      <c r="B180" s="701">
        <v>0</v>
      </c>
      <c r="C180" s="701">
        <v>37</v>
      </c>
      <c r="D180" s="702">
        <v>37</v>
      </c>
      <c r="E180" s="711" t="s">
        <v>329</v>
      </c>
      <c r="F180" s="701">
        <v>0</v>
      </c>
      <c r="G180" s="702">
        <v>0</v>
      </c>
      <c r="H180" s="704">
        <v>0</v>
      </c>
      <c r="I180" s="701">
        <v>20.75</v>
      </c>
      <c r="J180" s="702">
        <v>20.75</v>
      </c>
      <c r="K180" s="712" t="s">
        <v>329</v>
      </c>
    </row>
    <row r="181" spans="1:11" ht="14.4" customHeight="1" thickBot="1" x14ac:dyDescent="0.35">
      <c r="A181" s="722" t="s">
        <v>502</v>
      </c>
      <c r="B181" s="706">
        <v>0</v>
      </c>
      <c r="C181" s="706">
        <v>37</v>
      </c>
      <c r="D181" s="707">
        <v>37</v>
      </c>
      <c r="E181" s="708" t="s">
        <v>329</v>
      </c>
      <c r="F181" s="706">
        <v>0</v>
      </c>
      <c r="G181" s="707">
        <v>0</v>
      </c>
      <c r="H181" s="709">
        <v>0</v>
      </c>
      <c r="I181" s="706">
        <v>20.75</v>
      </c>
      <c r="J181" s="707">
        <v>20.75</v>
      </c>
      <c r="K181" s="710" t="s">
        <v>329</v>
      </c>
    </row>
    <row r="182" spans="1:11" ht="14.4" customHeight="1" thickBot="1" x14ac:dyDescent="0.35">
      <c r="A182" s="723" t="s">
        <v>503</v>
      </c>
      <c r="B182" s="701">
        <v>0</v>
      </c>
      <c r="C182" s="701">
        <v>37</v>
      </c>
      <c r="D182" s="702">
        <v>37</v>
      </c>
      <c r="E182" s="711" t="s">
        <v>329</v>
      </c>
      <c r="F182" s="701">
        <v>0</v>
      </c>
      <c r="G182" s="702">
        <v>0</v>
      </c>
      <c r="H182" s="704">
        <v>0</v>
      </c>
      <c r="I182" s="701">
        <v>20.75</v>
      </c>
      <c r="J182" s="702">
        <v>20.75</v>
      </c>
      <c r="K182" s="712" t="s">
        <v>329</v>
      </c>
    </row>
    <row r="183" spans="1:11" ht="14.4" customHeight="1" thickBot="1" x14ac:dyDescent="0.35">
      <c r="A183" s="726" t="s">
        <v>504</v>
      </c>
      <c r="B183" s="706">
        <v>99.231738777358004</v>
      </c>
      <c r="C183" s="706">
        <v>24.965389999999999</v>
      </c>
      <c r="D183" s="707">
        <v>-74.266348777358004</v>
      </c>
      <c r="E183" s="713">
        <v>0.25158674338999998</v>
      </c>
      <c r="F183" s="706">
        <v>0</v>
      </c>
      <c r="G183" s="707">
        <v>0</v>
      </c>
      <c r="H183" s="709">
        <v>-2.9999999999999997E-4</v>
      </c>
      <c r="I183" s="706">
        <v>1.4456800000000001</v>
      </c>
      <c r="J183" s="707">
        <v>1.4456800000000001</v>
      </c>
      <c r="K183" s="710" t="s">
        <v>329</v>
      </c>
    </row>
    <row r="184" spans="1:11" ht="14.4" customHeight="1" thickBot="1" x14ac:dyDescent="0.35">
      <c r="A184" s="722" t="s">
        <v>505</v>
      </c>
      <c r="B184" s="706">
        <v>0</v>
      </c>
      <c r="C184" s="706">
        <v>3.9740000000000002</v>
      </c>
      <c r="D184" s="707">
        <v>3.9740000000000002</v>
      </c>
      <c r="E184" s="708" t="s">
        <v>335</v>
      </c>
      <c r="F184" s="706">
        <v>0</v>
      </c>
      <c r="G184" s="707">
        <v>0</v>
      </c>
      <c r="H184" s="709">
        <v>0</v>
      </c>
      <c r="I184" s="706">
        <v>0</v>
      </c>
      <c r="J184" s="707">
        <v>0</v>
      </c>
      <c r="K184" s="710" t="s">
        <v>329</v>
      </c>
    </row>
    <row r="185" spans="1:11" ht="14.4" customHeight="1" thickBot="1" x14ac:dyDescent="0.35">
      <c r="A185" s="723" t="s">
        <v>506</v>
      </c>
      <c r="B185" s="701">
        <v>0</v>
      </c>
      <c r="C185" s="701">
        <v>3.9740000000000002</v>
      </c>
      <c r="D185" s="702">
        <v>3.9740000000000002</v>
      </c>
      <c r="E185" s="711" t="s">
        <v>335</v>
      </c>
      <c r="F185" s="701">
        <v>0</v>
      </c>
      <c r="G185" s="702">
        <v>0</v>
      </c>
      <c r="H185" s="704">
        <v>0</v>
      </c>
      <c r="I185" s="701">
        <v>0</v>
      </c>
      <c r="J185" s="702">
        <v>0</v>
      </c>
      <c r="K185" s="712" t="s">
        <v>329</v>
      </c>
    </row>
    <row r="186" spans="1:11" ht="14.4" customHeight="1" thickBot="1" x14ac:dyDescent="0.35">
      <c r="A186" s="722" t="s">
        <v>507</v>
      </c>
      <c r="B186" s="706">
        <v>0</v>
      </c>
      <c r="C186" s="706">
        <v>-3.3E-4</v>
      </c>
      <c r="D186" s="707">
        <v>-3.3E-4</v>
      </c>
      <c r="E186" s="708" t="s">
        <v>329</v>
      </c>
      <c r="F186" s="706">
        <v>0</v>
      </c>
      <c r="G186" s="707">
        <v>0</v>
      </c>
      <c r="H186" s="709">
        <v>-2.9999999999999997E-4</v>
      </c>
      <c r="I186" s="706">
        <v>-6.2E-4</v>
      </c>
      <c r="J186" s="707">
        <v>-6.2E-4</v>
      </c>
      <c r="K186" s="710" t="s">
        <v>329</v>
      </c>
    </row>
    <row r="187" spans="1:11" ht="14.4" customHeight="1" thickBot="1" x14ac:dyDescent="0.35">
      <c r="A187" s="723" t="s">
        <v>508</v>
      </c>
      <c r="B187" s="701">
        <v>0</v>
      </c>
      <c r="C187" s="701">
        <v>-3.3E-4</v>
      </c>
      <c r="D187" s="702">
        <v>-3.3E-4</v>
      </c>
      <c r="E187" s="711" t="s">
        <v>329</v>
      </c>
      <c r="F187" s="701">
        <v>0</v>
      </c>
      <c r="G187" s="702">
        <v>0</v>
      </c>
      <c r="H187" s="704">
        <v>-2.9999999999999997E-4</v>
      </c>
      <c r="I187" s="701">
        <v>-6.2E-4</v>
      </c>
      <c r="J187" s="702">
        <v>-6.2E-4</v>
      </c>
      <c r="K187" s="712" t="s">
        <v>329</v>
      </c>
    </row>
    <row r="188" spans="1:11" ht="14.4" customHeight="1" thickBot="1" x14ac:dyDescent="0.35">
      <c r="A188" s="722" t="s">
        <v>509</v>
      </c>
      <c r="B188" s="706">
        <v>99.231738777358004</v>
      </c>
      <c r="C188" s="706">
        <v>20.991720000000001</v>
      </c>
      <c r="D188" s="707">
        <v>-78.240018777358003</v>
      </c>
      <c r="E188" s="713">
        <v>0.211542398214</v>
      </c>
      <c r="F188" s="706">
        <v>0</v>
      </c>
      <c r="G188" s="707">
        <v>0</v>
      </c>
      <c r="H188" s="709">
        <v>0</v>
      </c>
      <c r="I188" s="706">
        <v>1.4462999999999999</v>
      </c>
      <c r="J188" s="707">
        <v>1.4462999999999999</v>
      </c>
      <c r="K188" s="710" t="s">
        <v>329</v>
      </c>
    </row>
    <row r="189" spans="1:11" ht="14.4" customHeight="1" thickBot="1" x14ac:dyDescent="0.35">
      <c r="A189" s="723" t="s">
        <v>510</v>
      </c>
      <c r="B189" s="701">
        <v>65.337773190921993</v>
      </c>
      <c r="C189" s="701">
        <v>0</v>
      </c>
      <c r="D189" s="702">
        <v>-65.337773190921993</v>
      </c>
      <c r="E189" s="703">
        <v>0</v>
      </c>
      <c r="F189" s="701">
        <v>0</v>
      </c>
      <c r="G189" s="702">
        <v>0</v>
      </c>
      <c r="H189" s="704">
        <v>0</v>
      </c>
      <c r="I189" s="701">
        <v>0</v>
      </c>
      <c r="J189" s="702">
        <v>0</v>
      </c>
      <c r="K189" s="705">
        <v>0</v>
      </c>
    </row>
    <row r="190" spans="1:11" ht="14.4" customHeight="1" thickBot="1" x14ac:dyDescent="0.35">
      <c r="A190" s="723" t="s">
        <v>511</v>
      </c>
      <c r="B190" s="701">
        <v>33.893965586435002</v>
      </c>
      <c r="C190" s="701">
        <v>20.991720000000001</v>
      </c>
      <c r="D190" s="702">
        <v>-12.902245586435001</v>
      </c>
      <c r="E190" s="703">
        <v>0.61933502429700005</v>
      </c>
      <c r="F190" s="701">
        <v>0</v>
      </c>
      <c r="G190" s="702">
        <v>0</v>
      </c>
      <c r="H190" s="704">
        <v>0</v>
      </c>
      <c r="I190" s="701">
        <v>1.4462999999999999</v>
      </c>
      <c r="J190" s="702">
        <v>1.4462999999999999</v>
      </c>
      <c r="K190" s="712" t="s">
        <v>329</v>
      </c>
    </row>
    <row r="191" spans="1:11" ht="14.4" customHeight="1" thickBot="1" x14ac:dyDescent="0.35">
      <c r="A191" s="720" t="s">
        <v>512</v>
      </c>
      <c r="B191" s="701">
        <v>0</v>
      </c>
      <c r="C191" s="701">
        <v>5.7239999999999999E-2</v>
      </c>
      <c r="D191" s="702">
        <v>5.7239999999999999E-2</v>
      </c>
      <c r="E191" s="711" t="s">
        <v>335</v>
      </c>
      <c r="F191" s="701">
        <v>0</v>
      </c>
      <c r="G191" s="702">
        <v>0</v>
      </c>
      <c r="H191" s="704">
        <v>0</v>
      </c>
      <c r="I191" s="701">
        <v>0</v>
      </c>
      <c r="J191" s="702">
        <v>0</v>
      </c>
      <c r="K191" s="712" t="s">
        <v>329</v>
      </c>
    </row>
    <row r="192" spans="1:11" ht="14.4" customHeight="1" thickBot="1" x14ac:dyDescent="0.35">
      <c r="A192" s="726" t="s">
        <v>513</v>
      </c>
      <c r="B192" s="706">
        <v>0</v>
      </c>
      <c r="C192" s="706">
        <v>5.7239999999999999E-2</v>
      </c>
      <c r="D192" s="707">
        <v>5.7239999999999999E-2</v>
      </c>
      <c r="E192" s="708" t="s">
        <v>335</v>
      </c>
      <c r="F192" s="706">
        <v>0</v>
      </c>
      <c r="G192" s="707">
        <v>0</v>
      </c>
      <c r="H192" s="709">
        <v>0</v>
      </c>
      <c r="I192" s="706">
        <v>0</v>
      </c>
      <c r="J192" s="707">
        <v>0</v>
      </c>
      <c r="K192" s="710" t="s">
        <v>329</v>
      </c>
    </row>
    <row r="193" spans="1:11" ht="14.4" customHeight="1" thickBot="1" x14ac:dyDescent="0.35">
      <c r="A193" s="722" t="s">
        <v>514</v>
      </c>
      <c r="B193" s="706">
        <v>0</v>
      </c>
      <c r="C193" s="706">
        <v>5.7239999999999999E-2</v>
      </c>
      <c r="D193" s="707">
        <v>5.7239999999999999E-2</v>
      </c>
      <c r="E193" s="708" t="s">
        <v>335</v>
      </c>
      <c r="F193" s="706">
        <v>0</v>
      </c>
      <c r="G193" s="707">
        <v>0</v>
      </c>
      <c r="H193" s="709">
        <v>0</v>
      </c>
      <c r="I193" s="706">
        <v>0</v>
      </c>
      <c r="J193" s="707">
        <v>0</v>
      </c>
      <c r="K193" s="710" t="s">
        <v>329</v>
      </c>
    </row>
    <row r="194" spans="1:11" ht="14.4" customHeight="1" thickBot="1" x14ac:dyDescent="0.35">
      <c r="A194" s="723" t="s">
        <v>515</v>
      </c>
      <c r="B194" s="701">
        <v>0</v>
      </c>
      <c r="C194" s="701">
        <v>5.7239999999999999E-2</v>
      </c>
      <c r="D194" s="702">
        <v>5.7239999999999999E-2</v>
      </c>
      <c r="E194" s="711" t="s">
        <v>335</v>
      </c>
      <c r="F194" s="701">
        <v>0</v>
      </c>
      <c r="G194" s="702">
        <v>0</v>
      </c>
      <c r="H194" s="704">
        <v>0</v>
      </c>
      <c r="I194" s="701">
        <v>0</v>
      </c>
      <c r="J194" s="702">
        <v>0</v>
      </c>
      <c r="K194" s="712" t="s">
        <v>329</v>
      </c>
    </row>
    <row r="195" spans="1:11" ht="14.4" customHeight="1" thickBot="1" x14ac:dyDescent="0.35">
      <c r="A195" s="719" t="s">
        <v>516</v>
      </c>
      <c r="B195" s="701">
        <v>5239.9884694989696</v>
      </c>
      <c r="C195" s="701">
        <v>5204.8897100000004</v>
      </c>
      <c r="D195" s="702">
        <v>-35.098759498972001</v>
      </c>
      <c r="E195" s="703">
        <v>0.99330174871499999</v>
      </c>
      <c r="F195" s="701">
        <v>5316.0098014466303</v>
      </c>
      <c r="G195" s="702">
        <v>1772.00326714888</v>
      </c>
      <c r="H195" s="704">
        <v>476.33476000000002</v>
      </c>
      <c r="I195" s="701">
        <v>1812.15951</v>
      </c>
      <c r="J195" s="702">
        <v>40.156242851125</v>
      </c>
      <c r="K195" s="705">
        <v>0.34088716493799998</v>
      </c>
    </row>
    <row r="196" spans="1:11" ht="14.4" customHeight="1" thickBot="1" x14ac:dyDescent="0.35">
      <c r="A196" s="724" t="s">
        <v>517</v>
      </c>
      <c r="B196" s="706">
        <v>5239.9884694989696</v>
      </c>
      <c r="C196" s="706">
        <v>5204.8897100000004</v>
      </c>
      <c r="D196" s="707">
        <v>-35.098759498972001</v>
      </c>
      <c r="E196" s="713">
        <v>0.99330174871499999</v>
      </c>
      <c r="F196" s="706">
        <v>5316.0098014466303</v>
      </c>
      <c r="G196" s="707">
        <v>1772.00326714888</v>
      </c>
      <c r="H196" s="709">
        <v>476.33476000000002</v>
      </c>
      <c r="I196" s="706">
        <v>1812.15951</v>
      </c>
      <c r="J196" s="707">
        <v>40.156242851125</v>
      </c>
      <c r="K196" s="714">
        <v>0.34088716493799998</v>
      </c>
    </row>
    <row r="197" spans="1:11" ht="14.4" customHeight="1" thickBot="1" x14ac:dyDescent="0.35">
      <c r="A197" s="726" t="s">
        <v>54</v>
      </c>
      <c r="B197" s="706">
        <v>5239.9884694989696</v>
      </c>
      <c r="C197" s="706">
        <v>5204.8897100000004</v>
      </c>
      <c r="D197" s="707">
        <v>-35.098759498972001</v>
      </c>
      <c r="E197" s="713">
        <v>0.99330174871499999</v>
      </c>
      <c r="F197" s="706">
        <v>5316.0098014466303</v>
      </c>
      <c r="G197" s="707">
        <v>1772.00326714888</v>
      </c>
      <c r="H197" s="709">
        <v>476.33476000000002</v>
      </c>
      <c r="I197" s="706">
        <v>1812.15951</v>
      </c>
      <c r="J197" s="707">
        <v>40.156242851125</v>
      </c>
      <c r="K197" s="714">
        <v>0.34088716493799998</v>
      </c>
    </row>
    <row r="198" spans="1:11" ht="14.4" customHeight="1" thickBot="1" x14ac:dyDescent="0.35">
      <c r="A198" s="725" t="s">
        <v>518</v>
      </c>
      <c r="B198" s="701">
        <v>0</v>
      </c>
      <c r="C198" s="701">
        <v>16.183299999999999</v>
      </c>
      <c r="D198" s="702">
        <v>16.183299999999999</v>
      </c>
      <c r="E198" s="711" t="s">
        <v>335</v>
      </c>
      <c r="F198" s="701">
        <v>16.412028795952001</v>
      </c>
      <c r="G198" s="702">
        <v>5.4706762653169996</v>
      </c>
      <c r="H198" s="704">
        <v>3.4061499999999998</v>
      </c>
      <c r="I198" s="701">
        <v>10.040760000000001</v>
      </c>
      <c r="J198" s="702">
        <v>4.570083734682</v>
      </c>
      <c r="K198" s="705">
        <v>0.61179273597600003</v>
      </c>
    </row>
    <row r="199" spans="1:11" ht="14.4" customHeight="1" thickBot="1" x14ac:dyDescent="0.35">
      <c r="A199" s="723" t="s">
        <v>519</v>
      </c>
      <c r="B199" s="701">
        <v>0</v>
      </c>
      <c r="C199" s="701">
        <v>16.183299999999999</v>
      </c>
      <c r="D199" s="702">
        <v>16.183299999999999</v>
      </c>
      <c r="E199" s="711" t="s">
        <v>335</v>
      </c>
      <c r="F199" s="701">
        <v>16.412028795952001</v>
      </c>
      <c r="G199" s="702">
        <v>5.4706762653169996</v>
      </c>
      <c r="H199" s="704">
        <v>3.4061499999999998</v>
      </c>
      <c r="I199" s="701">
        <v>10.040760000000001</v>
      </c>
      <c r="J199" s="702">
        <v>4.570083734682</v>
      </c>
      <c r="K199" s="705">
        <v>0.61179273597600003</v>
      </c>
    </row>
    <row r="200" spans="1:11" ht="14.4" customHeight="1" thickBot="1" x14ac:dyDescent="0.35">
      <c r="A200" s="722" t="s">
        <v>520</v>
      </c>
      <c r="B200" s="706">
        <v>179.09030887380999</v>
      </c>
      <c r="C200" s="706">
        <v>50.777000000000001</v>
      </c>
      <c r="D200" s="707">
        <v>-128.31330887381</v>
      </c>
      <c r="E200" s="713">
        <v>0.28352734617100001</v>
      </c>
      <c r="F200" s="706">
        <v>53.412637742560001</v>
      </c>
      <c r="G200" s="707">
        <v>17.804212580853001</v>
      </c>
      <c r="H200" s="709">
        <v>0</v>
      </c>
      <c r="I200" s="706">
        <v>6.5380000000000003</v>
      </c>
      <c r="J200" s="707">
        <v>-11.266212580853001</v>
      </c>
      <c r="K200" s="714">
        <v>0.12240548822</v>
      </c>
    </row>
    <row r="201" spans="1:11" ht="14.4" customHeight="1" thickBot="1" x14ac:dyDescent="0.35">
      <c r="A201" s="723" t="s">
        <v>521</v>
      </c>
      <c r="B201" s="701">
        <v>179.09030887380999</v>
      </c>
      <c r="C201" s="701">
        <v>50.777000000000001</v>
      </c>
      <c r="D201" s="702">
        <v>-128.31330887381</v>
      </c>
      <c r="E201" s="703">
        <v>0.28352734617100001</v>
      </c>
      <c r="F201" s="701">
        <v>53.412637742560001</v>
      </c>
      <c r="G201" s="702">
        <v>17.804212580853001</v>
      </c>
      <c r="H201" s="704">
        <v>0</v>
      </c>
      <c r="I201" s="701">
        <v>6.5380000000000003</v>
      </c>
      <c r="J201" s="702">
        <v>-11.266212580853001</v>
      </c>
      <c r="K201" s="705">
        <v>0.12240548822</v>
      </c>
    </row>
    <row r="202" spans="1:11" ht="14.4" customHeight="1" thickBot="1" x14ac:dyDescent="0.35">
      <c r="A202" s="722" t="s">
        <v>522</v>
      </c>
      <c r="B202" s="706">
        <v>82.670547396152998</v>
      </c>
      <c r="C202" s="706">
        <v>44.122999999999998</v>
      </c>
      <c r="D202" s="707">
        <v>-38.547547396153</v>
      </c>
      <c r="E202" s="713">
        <v>0.53372091258200005</v>
      </c>
      <c r="F202" s="706">
        <v>36.935632630419001</v>
      </c>
      <c r="G202" s="707">
        <v>12.311877543473001</v>
      </c>
      <c r="H202" s="709">
        <v>1.9159999999999999</v>
      </c>
      <c r="I202" s="706">
        <v>15.20218</v>
      </c>
      <c r="J202" s="707">
        <v>2.8903024565259998</v>
      </c>
      <c r="K202" s="714">
        <v>0.41158574843099999</v>
      </c>
    </row>
    <row r="203" spans="1:11" ht="14.4" customHeight="1" thickBot="1" x14ac:dyDescent="0.35">
      <c r="A203" s="723" t="s">
        <v>523</v>
      </c>
      <c r="B203" s="701">
        <v>12.963288741107</v>
      </c>
      <c r="C203" s="701">
        <v>13.32</v>
      </c>
      <c r="D203" s="702">
        <v>0.356711258892</v>
      </c>
      <c r="E203" s="703">
        <v>1.0275170341419999</v>
      </c>
      <c r="F203" s="701">
        <v>22.802024416641</v>
      </c>
      <c r="G203" s="702">
        <v>7.6006748055470004</v>
      </c>
      <c r="H203" s="704">
        <v>0.74</v>
      </c>
      <c r="I203" s="701">
        <v>4.8099999999999996</v>
      </c>
      <c r="J203" s="702">
        <v>-2.7906748055469999</v>
      </c>
      <c r="K203" s="705">
        <v>0.21094618232599999</v>
      </c>
    </row>
    <row r="204" spans="1:11" ht="14.4" customHeight="1" thickBot="1" x14ac:dyDescent="0.35">
      <c r="A204" s="723" t="s">
        <v>524</v>
      </c>
      <c r="B204" s="701">
        <v>53.629704620171999</v>
      </c>
      <c r="C204" s="701">
        <v>18.308</v>
      </c>
      <c r="D204" s="702">
        <v>-35.321704620172</v>
      </c>
      <c r="E204" s="703">
        <v>0.34137797568799999</v>
      </c>
      <c r="F204" s="701">
        <v>0</v>
      </c>
      <c r="G204" s="702">
        <v>0</v>
      </c>
      <c r="H204" s="704">
        <v>0</v>
      </c>
      <c r="I204" s="701">
        <v>6.4320000000000004</v>
      </c>
      <c r="J204" s="702">
        <v>6.4320000000000004</v>
      </c>
      <c r="K204" s="712" t="s">
        <v>335</v>
      </c>
    </row>
    <row r="205" spans="1:11" ht="14.4" customHeight="1" thickBot="1" x14ac:dyDescent="0.35">
      <c r="A205" s="723" t="s">
        <v>525</v>
      </c>
      <c r="B205" s="701">
        <v>16.077554034873</v>
      </c>
      <c r="C205" s="701">
        <v>12.494999999999999</v>
      </c>
      <c r="D205" s="702">
        <v>-3.5825540348730001</v>
      </c>
      <c r="E205" s="703">
        <v>0.77717045595900003</v>
      </c>
      <c r="F205" s="701">
        <v>14.133608213778</v>
      </c>
      <c r="G205" s="702">
        <v>4.7112027379260004</v>
      </c>
      <c r="H205" s="704">
        <v>1.1759999999999999</v>
      </c>
      <c r="I205" s="701">
        <v>3.9601799999999998</v>
      </c>
      <c r="J205" s="702">
        <v>-0.75102273792600005</v>
      </c>
      <c r="K205" s="705">
        <v>0.28019596553800002</v>
      </c>
    </row>
    <row r="206" spans="1:11" ht="14.4" customHeight="1" thickBot="1" x14ac:dyDescent="0.35">
      <c r="A206" s="722" t="s">
        <v>526</v>
      </c>
      <c r="B206" s="706">
        <v>166.20917978892001</v>
      </c>
      <c r="C206" s="706">
        <v>175.70876999999999</v>
      </c>
      <c r="D206" s="707">
        <v>9.4995902110799992</v>
      </c>
      <c r="E206" s="713">
        <v>1.057154425664</v>
      </c>
      <c r="F206" s="706">
        <v>185.98402625647199</v>
      </c>
      <c r="G206" s="707">
        <v>61.994675418824002</v>
      </c>
      <c r="H206" s="709">
        <v>0</v>
      </c>
      <c r="I206" s="706">
        <v>47.462220000000002</v>
      </c>
      <c r="J206" s="707">
        <v>-14.532455418824</v>
      </c>
      <c r="K206" s="714">
        <v>0.255195142052</v>
      </c>
    </row>
    <row r="207" spans="1:11" ht="14.4" customHeight="1" thickBot="1" x14ac:dyDescent="0.35">
      <c r="A207" s="723" t="s">
        <v>527</v>
      </c>
      <c r="B207" s="701">
        <v>166.20917978892001</v>
      </c>
      <c r="C207" s="701">
        <v>175.70876999999999</v>
      </c>
      <c r="D207" s="702">
        <v>9.4995902110799992</v>
      </c>
      <c r="E207" s="703">
        <v>1.057154425664</v>
      </c>
      <c r="F207" s="701">
        <v>185.98402625647199</v>
      </c>
      <c r="G207" s="702">
        <v>61.994675418824002</v>
      </c>
      <c r="H207" s="704">
        <v>0</v>
      </c>
      <c r="I207" s="701">
        <v>47.462220000000002</v>
      </c>
      <c r="J207" s="702">
        <v>-14.532455418824</v>
      </c>
      <c r="K207" s="705">
        <v>0.255195142052</v>
      </c>
    </row>
    <row r="208" spans="1:11" ht="14.4" customHeight="1" thickBot="1" x14ac:dyDescent="0.35">
      <c r="A208" s="722" t="s">
        <v>528</v>
      </c>
      <c r="B208" s="706">
        <v>0</v>
      </c>
      <c r="C208" s="706">
        <v>5.1180000000000003</v>
      </c>
      <c r="D208" s="707">
        <v>5.1180000000000003</v>
      </c>
      <c r="E208" s="708" t="s">
        <v>335</v>
      </c>
      <c r="F208" s="706">
        <v>0</v>
      </c>
      <c r="G208" s="707">
        <v>0</v>
      </c>
      <c r="H208" s="709">
        <v>0.28599999999999998</v>
      </c>
      <c r="I208" s="706">
        <v>1.413</v>
      </c>
      <c r="J208" s="707">
        <v>1.413</v>
      </c>
      <c r="K208" s="710" t="s">
        <v>335</v>
      </c>
    </row>
    <row r="209" spans="1:11" ht="14.4" customHeight="1" thickBot="1" x14ac:dyDescent="0.35">
      <c r="A209" s="723" t="s">
        <v>529</v>
      </c>
      <c r="B209" s="701">
        <v>0</v>
      </c>
      <c r="C209" s="701">
        <v>5.1180000000000003</v>
      </c>
      <c r="D209" s="702">
        <v>5.1180000000000003</v>
      </c>
      <c r="E209" s="711" t="s">
        <v>335</v>
      </c>
      <c r="F209" s="701">
        <v>0</v>
      </c>
      <c r="G209" s="702">
        <v>0</v>
      </c>
      <c r="H209" s="704">
        <v>0.28599999999999998</v>
      </c>
      <c r="I209" s="701">
        <v>1.413</v>
      </c>
      <c r="J209" s="702">
        <v>1.413</v>
      </c>
      <c r="K209" s="712" t="s">
        <v>335</v>
      </c>
    </row>
    <row r="210" spans="1:11" ht="14.4" customHeight="1" thickBot="1" x14ac:dyDescent="0.35">
      <c r="A210" s="722" t="s">
        <v>530</v>
      </c>
      <c r="B210" s="706">
        <v>1681.9881533241401</v>
      </c>
      <c r="C210" s="706">
        <v>1408.75125</v>
      </c>
      <c r="D210" s="707">
        <v>-273.236903324141</v>
      </c>
      <c r="E210" s="713">
        <v>0.83755123198400006</v>
      </c>
      <c r="F210" s="706">
        <v>1891.53060083179</v>
      </c>
      <c r="G210" s="707">
        <v>630.51020027726202</v>
      </c>
      <c r="H210" s="709">
        <v>98.731999999999999</v>
      </c>
      <c r="I210" s="706">
        <v>508.63288999999997</v>
      </c>
      <c r="J210" s="707">
        <v>-121.877310277261</v>
      </c>
      <c r="K210" s="714">
        <v>0.26890016464700001</v>
      </c>
    </row>
    <row r="211" spans="1:11" ht="14.4" customHeight="1" thickBot="1" x14ac:dyDescent="0.35">
      <c r="A211" s="723" t="s">
        <v>531</v>
      </c>
      <c r="B211" s="701">
        <v>1681.9881533241401</v>
      </c>
      <c r="C211" s="701">
        <v>1408.75125</v>
      </c>
      <c r="D211" s="702">
        <v>-273.236903324141</v>
      </c>
      <c r="E211" s="703">
        <v>0.83755123198400006</v>
      </c>
      <c r="F211" s="701">
        <v>1891.53060083179</v>
      </c>
      <c r="G211" s="702">
        <v>630.51020027726202</v>
      </c>
      <c r="H211" s="704">
        <v>98.731999999999999</v>
      </c>
      <c r="I211" s="701">
        <v>508.63288999999997</v>
      </c>
      <c r="J211" s="702">
        <v>-121.877310277261</v>
      </c>
      <c r="K211" s="705">
        <v>0.26890016464700001</v>
      </c>
    </row>
    <row r="212" spans="1:11" ht="14.4" customHeight="1" thickBot="1" x14ac:dyDescent="0.35">
      <c r="A212" s="722" t="s">
        <v>532</v>
      </c>
      <c r="B212" s="706">
        <v>0</v>
      </c>
      <c r="C212" s="706">
        <v>49.629480000000001</v>
      </c>
      <c r="D212" s="707">
        <v>49.629480000000001</v>
      </c>
      <c r="E212" s="708" t="s">
        <v>335</v>
      </c>
      <c r="F212" s="706">
        <v>0</v>
      </c>
      <c r="G212" s="707">
        <v>0</v>
      </c>
      <c r="H212" s="709">
        <v>11.72348</v>
      </c>
      <c r="I212" s="706">
        <v>27.301469999999998</v>
      </c>
      <c r="J212" s="707">
        <v>27.301469999999998</v>
      </c>
      <c r="K212" s="710" t="s">
        <v>335</v>
      </c>
    </row>
    <row r="213" spans="1:11" ht="14.4" customHeight="1" thickBot="1" x14ac:dyDescent="0.35">
      <c r="A213" s="723" t="s">
        <v>533</v>
      </c>
      <c r="B213" s="701">
        <v>0</v>
      </c>
      <c r="C213" s="701">
        <v>8.7949999999999999</v>
      </c>
      <c r="D213" s="702">
        <v>8.7949999999999999</v>
      </c>
      <c r="E213" s="711" t="s">
        <v>335</v>
      </c>
      <c r="F213" s="701">
        <v>0</v>
      </c>
      <c r="G213" s="702">
        <v>0</v>
      </c>
      <c r="H213" s="704">
        <v>8.907</v>
      </c>
      <c r="I213" s="701">
        <v>8.907</v>
      </c>
      <c r="J213" s="702">
        <v>8.907</v>
      </c>
      <c r="K213" s="712" t="s">
        <v>335</v>
      </c>
    </row>
    <row r="214" spans="1:11" ht="14.4" customHeight="1" thickBot="1" x14ac:dyDescent="0.35">
      <c r="A214" s="723" t="s">
        <v>534</v>
      </c>
      <c r="B214" s="701">
        <v>0</v>
      </c>
      <c r="C214" s="701">
        <v>40.834479999999999</v>
      </c>
      <c r="D214" s="702">
        <v>40.834479999999999</v>
      </c>
      <c r="E214" s="711" t="s">
        <v>335</v>
      </c>
      <c r="F214" s="701">
        <v>0</v>
      </c>
      <c r="G214" s="702">
        <v>0</v>
      </c>
      <c r="H214" s="704">
        <v>2.8164799999999999</v>
      </c>
      <c r="I214" s="701">
        <v>18.394469999999998</v>
      </c>
      <c r="J214" s="702">
        <v>18.394469999999998</v>
      </c>
      <c r="K214" s="712" t="s">
        <v>335</v>
      </c>
    </row>
    <row r="215" spans="1:11" ht="14.4" customHeight="1" thickBot="1" x14ac:dyDescent="0.35">
      <c r="A215" s="722" t="s">
        <v>535</v>
      </c>
      <c r="B215" s="706">
        <v>3130.0302801159501</v>
      </c>
      <c r="C215" s="706">
        <v>3454.5989100000002</v>
      </c>
      <c r="D215" s="707">
        <v>324.568629884053</v>
      </c>
      <c r="E215" s="713">
        <v>1.1036950447230001</v>
      </c>
      <c r="F215" s="706">
        <v>3131.7348751894401</v>
      </c>
      <c r="G215" s="707">
        <v>1043.91162506315</v>
      </c>
      <c r="H215" s="709">
        <v>360.27113000000003</v>
      </c>
      <c r="I215" s="706">
        <v>1195.56899</v>
      </c>
      <c r="J215" s="707">
        <v>151.657364936855</v>
      </c>
      <c r="K215" s="714">
        <v>0.38175932435100002</v>
      </c>
    </row>
    <row r="216" spans="1:11" ht="14.4" customHeight="1" thickBot="1" x14ac:dyDescent="0.35">
      <c r="A216" s="723" t="s">
        <v>536</v>
      </c>
      <c r="B216" s="701">
        <v>3130.0302801159501</v>
      </c>
      <c r="C216" s="701">
        <v>3454.5989100000002</v>
      </c>
      <c r="D216" s="702">
        <v>324.568629884053</v>
      </c>
      <c r="E216" s="703">
        <v>1.1036950447230001</v>
      </c>
      <c r="F216" s="701">
        <v>3131.7348751894401</v>
      </c>
      <c r="G216" s="702">
        <v>1043.91162506315</v>
      </c>
      <c r="H216" s="704">
        <v>360.27113000000003</v>
      </c>
      <c r="I216" s="701">
        <v>1195.56899</v>
      </c>
      <c r="J216" s="702">
        <v>151.657364936855</v>
      </c>
      <c r="K216" s="705">
        <v>0.38175932435100002</v>
      </c>
    </row>
    <row r="217" spans="1:11" ht="14.4" customHeight="1" thickBot="1" x14ac:dyDescent="0.35">
      <c r="A217" s="719" t="s">
        <v>537</v>
      </c>
      <c r="B217" s="701">
        <v>0</v>
      </c>
      <c r="C217" s="701">
        <v>933.79675999999995</v>
      </c>
      <c r="D217" s="702">
        <v>933.79675999999995</v>
      </c>
      <c r="E217" s="711" t="s">
        <v>329</v>
      </c>
      <c r="F217" s="701">
        <v>0</v>
      </c>
      <c r="G217" s="702">
        <v>0</v>
      </c>
      <c r="H217" s="704">
        <v>158.6328</v>
      </c>
      <c r="I217" s="701">
        <v>182.91460000000001</v>
      </c>
      <c r="J217" s="702">
        <v>182.91460000000001</v>
      </c>
      <c r="K217" s="712" t="s">
        <v>335</v>
      </c>
    </row>
    <row r="218" spans="1:11" ht="14.4" customHeight="1" thickBot="1" x14ac:dyDescent="0.35">
      <c r="A218" s="724" t="s">
        <v>538</v>
      </c>
      <c r="B218" s="706">
        <v>0</v>
      </c>
      <c r="C218" s="706">
        <v>933.79675999999995</v>
      </c>
      <c r="D218" s="707">
        <v>933.79675999999995</v>
      </c>
      <c r="E218" s="708" t="s">
        <v>329</v>
      </c>
      <c r="F218" s="706">
        <v>0</v>
      </c>
      <c r="G218" s="707">
        <v>0</v>
      </c>
      <c r="H218" s="709">
        <v>158.6328</v>
      </c>
      <c r="I218" s="706">
        <v>182.91460000000001</v>
      </c>
      <c r="J218" s="707">
        <v>182.91460000000001</v>
      </c>
      <c r="K218" s="710" t="s">
        <v>335</v>
      </c>
    </row>
    <row r="219" spans="1:11" ht="14.4" customHeight="1" thickBot="1" x14ac:dyDescent="0.35">
      <c r="A219" s="726" t="s">
        <v>539</v>
      </c>
      <c r="B219" s="706">
        <v>0</v>
      </c>
      <c r="C219" s="706">
        <v>933.79675999999995</v>
      </c>
      <c r="D219" s="707">
        <v>933.79675999999995</v>
      </c>
      <c r="E219" s="708" t="s">
        <v>329</v>
      </c>
      <c r="F219" s="706">
        <v>0</v>
      </c>
      <c r="G219" s="707">
        <v>0</v>
      </c>
      <c r="H219" s="709">
        <v>158.6328</v>
      </c>
      <c r="I219" s="706">
        <v>182.91460000000001</v>
      </c>
      <c r="J219" s="707">
        <v>182.91460000000001</v>
      </c>
      <c r="K219" s="710" t="s">
        <v>335</v>
      </c>
    </row>
    <row r="220" spans="1:11" ht="14.4" customHeight="1" thickBot="1" x14ac:dyDescent="0.35">
      <c r="A220" s="722" t="s">
        <v>540</v>
      </c>
      <c r="B220" s="706">
        <v>0</v>
      </c>
      <c r="C220" s="706">
        <v>933.79675999999995</v>
      </c>
      <c r="D220" s="707">
        <v>933.79675999999995</v>
      </c>
      <c r="E220" s="708" t="s">
        <v>335</v>
      </c>
      <c r="F220" s="706">
        <v>0</v>
      </c>
      <c r="G220" s="707">
        <v>0</v>
      </c>
      <c r="H220" s="709">
        <v>158.6328</v>
      </c>
      <c r="I220" s="706">
        <v>182.91460000000001</v>
      </c>
      <c r="J220" s="707">
        <v>182.91460000000001</v>
      </c>
      <c r="K220" s="710" t="s">
        <v>335</v>
      </c>
    </row>
    <row r="221" spans="1:11" ht="14.4" customHeight="1" thickBot="1" x14ac:dyDescent="0.35">
      <c r="A221" s="723" t="s">
        <v>541</v>
      </c>
      <c r="B221" s="701">
        <v>0</v>
      </c>
      <c r="C221" s="701">
        <v>0.23956</v>
      </c>
      <c r="D221" s="702">
        <v>0.23956</v>
      </c>
      <c r="E221" s="711" t="s">
        <v>335</v>
      </c>
      <c r="F221" s="701">
        <v>0</v>
      </c>
      <c r="G221" s="702">
        <v>0</v>
      </c>
      <c r="H221" s="704">
        <v>0</v>
      </c>
      <c r="I221" s="701">
        <v>0</v>
      </c>
      <c r="J221" s="702">
        <v>0</v>
      </c>
      <c r="K221" s="705">
        <v>0</v>
      </c>
    </row>
    <row r="222" spans="1:11" ht="14.4" customHeight="1" thickBot="1" x14ac:dyDescent="0.35">
      <c r="A222" s="723" t="s">
        <v>542</v>
      </c>
      <c r="B222" s="701">
        <v>0</v>
      </c>
      <c r="C222" s="701">
        <v>933.55719999999997</v>
      </c>
      <c r="D222" s="702">
        <v>933.55719999999997</v>
      </c>
      <c r="E222" s="711" t="s">
        <v>335</v>
      </c>
      <c r="F222" s="701">
        <v>0</v>
      </c>
      <c r="G222" s="702">
        <v>0</v>
      </c>
      <c r="H222" s="704">
        <v>158.6328</v>
      </c>
      <c r="I222" s="701">
        <v>182.91460000000001</v>
      </c>
      <c r="J222" s="702">
        <v>182.91460000000001</v>
      </c>
      <c r="K222" s="712" t="s">
        <v>335</v>
      </c>
    </row>
    <row r="223" spans="1:11" ht="14.4" customHeight="1" thickBot="1" x14ac:dyDescent="0.35">
      <c r="A223" s="727"/>
      <c r="B223" s="701">
        <v>57929.485503831202</v>
      </c>
      <c r="C223" s="701">
        <v>69107.660859999902</v>
      </c>
      <c r="D223" s="702">
        <v>11178.1753561687</v>
      </c>
      <c r="E223" s="703">
        <v>1.1929617578839999</v>
      </c>
      <c r="F223" s="701">
        <v>75826.776389540304</v>
      </c>
      <c r="G223" s="702">
        <v>25275.592129846798</v>
      </c>
      <c r="H223" s="704">
        <v>5467.0383500000398</v>
      </c>
      <c r="I223" s="701">
        <v>26348.52232</v>
      </c>
      <c r="J223" s="702">
        <v>1072.9301901532499</v>
      </c>
      <c r="K223" s="705">
        <v>0.34748308677400003</v>
      </c>
    </row>
    <row r="224" spans="1:11" ht="14.4" customHeight="1" thickBot="1" x14ac:dyDescent="0.35">
      <c r="A224" s="728" t="s">
        <v>66</v>
      </c>
      <c r="B224" s="715">
        <v>57929.485503831202</v>
      </c>
      <c r="C224" s="715">
        <v>69107.660859999902</v>
      </c>
      <c r="D224" s="716">
        <v>11178.1753561687</v>
      </c>
      <c r="E224" s="717" t="s">
        <v>329</v>
      </c>
      <c r="F224" s="715">
        <v>75826.776389540304</v>
      </c>
      <c r="G224" s="716">
        <v>25275.592129846798</v>
      </c>
      <c r="H224" s="715">
        <v>5467.0383500000398</v>
      </c>
      <c r="I224" s="715">
        <v>26348.52232</v>
      </c>
      <c r="J224" s="716">
        <v>1072.9301901532499</v>
      </c>
      <c r="K224" s="718">
        <v>0.34748308677400003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4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175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328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436">
        <v>2015</v>
      </c>
      <c r="D3" s="378">
        <v>2018</v>
      </c>
      <c r="E3" s="11"/>
      <c r="F3" s="521">
        <v>2019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543</v>
      </c>
      <c r="B5" s="730" t="s">
        <v>544</v>
      </c>
      <c r="C5" s="731" t="s">
        <v>545</v>
      </c>
      <c r="D5" s="731" t="s">
        <v>545</v>
      </c>
      <c r="E5" s="731"/>
      <c r="F5" s="731" t="s">
        <v>545</v>
      </c>
      <c r="G5" s="731" t="s">
        <v>545</v>
      </c>
      <c r="H5" s="731" t="s">
        <v>545</v>
      </c>
      <c r="I5" s="732" t="s">
        <v>545</v>
      </c>
      <c r="J5" s="733" t="s">
        <v>73</v>
      </c>
    </row>
    <row r="6" spans="1:10" ht="14.4" customHeight="1" x14ac:dyDescent="0.3">
      <c r="A6" s="729" t="s">
        <v>543</v>
      </c>
      <c r="B6" s="730" t="s">
        <v>546</v>
      </c>
      <c r="C6" s="731">
        <v>33.04665</v>
      </c>
      <c r="D6" s="731">
        <v>28.506390000000003</v>
      </c>
      <c r="E6" s="731"/>
      <c r="F6" s="731">
        <v>21.19173</v>
      </c>
      <c r="G6" s="731">
        <v>33.333333007812499</v>
      </c>
      <c r="H6" s="731">
        <v>-12.141603007812499</v>
      </c>
      <c r="I6" s="732">
        <v>0.63575190620851474</v>
      </c>
      <c r="J6" s="733" t="s">
        <v>1</v>
      </c>
    </row>
    <row r="7" spans="1:10" ht="14.4" customHeight="1" x14ac:dyDescent="0.3">
      <c r="A7" s="729" t="s">
        <v>543</v>
      </c>
      <c r="B7" s="730" t="s">
        <v>547</v>
      </c>
      <c r="C7" s="731">
        <v>8436.2063999999991</v>
      </c>
      <c r="D7" s="731">
        <v>8852.6648199999981</v>
      </c>
      <c r="E7" s="731"/>
      <c r="F7" s="731">
        <v>8748.2531299999991</v>
      </c>
      <c r="G7" s="731">
        <v>8666.6668750000008</v>
      </c>
      <c r="H7" s="731">
        <v>81.586254999998346</v>
      </c>
      <c r="I7" s="732">
        <v>1.0094137984275526</v>
      </c>
      <c r="J7" s="733" t="s">
        <v>1</v>
      </c>
    </row>
    <row r="8" spans="1:10" ht="14.4" customHeight="1" x14ac:dyDescent="0.3">
      <c r="A8" s="729" t="s">
        <v>543</v>
      </c>
      <c r="B8" s="730" t="s">
        <v>548</v>
      </c>
      <c r="C8" s="731">
        <v>1033.6823599999998</v>
      </c>
      <c r="D8" s="731">
        <v>553.02704999999992</v>
      </c>
      <c r="E8" s="731"/>
      <c r="F8" s="731">
        <v>565.06205999999997</v>
      </c>
      <c r="G8" s="731">
        <v>666.66667187500002</v>
      </c>
      <c r="H8" s="731">
        <v>-101.60461187500005</v>
      </c>
      <c r="I8" s="732">
        <v>0.84759308337817896</v>
      </c>
      <c r="J8" s="733" t="s">
        <v>1</v>
      </c>
    </row>
    <row r="9" spans="1:10" ht="14.4" customHeight="1" x14ac:dyDescent="0.3">
      <c r="A9" s="729" t="s">
        <v>543</v>
      </c>
      <c r="B9" s="730" t="s">
        <v>549</v>
      </c>
      <c r="C9" s="731">
        <v>719.57064000000003</v>
      </c>
      <c r="D9" s="731">
        <v>1767.0928400000003</v>
      </c>
      <c r="E9" s="731"/>
      <c r="F9" s="731">
        <v>263.04174</v>
      </c>
      <c r="G9" s="731">
        <v>1133.3333749999999</v>
      </c>
      <c r="H9" s="731">
        <v>-870.29163499999993</v>
      </c>
      <c r="I9" s="732">
        <v>0.2320956444082484</v>
      </c>
      <c r="J9" s="733" t="s">
        <v>1</v>
      </c>
    </row>
    <row r="10" spans="1:10" ht="14.4" customHeight="1" x14ac:dyDescent="0.3">
      <c r="A10" s="729" t="s">
        <v>543</v>
      </c>
      <c r="B10" s="730" t="s">
        <v>550</v>
      </c>
      <c r="C10" s="731">
        <v>0</v>
      </c>
      <c r="D10" s="731">
        <v>0</v>
      </c>
      <c r="E10" s="731"/>
      <c r="F10" s="731">
        <v>0</v>
      </c>
      <c r="G10" s="731">
        <v>1.6666666259765626</v>
      </c>
      <c r="H10" s="731">
        <v>-1.6666666259765626</v>
      </c>
      <c r="I10" s="732">
        <v>0</v>
      </c>
      <c r="J10" s="733" t="s">
        <v>1</v>
      </c>
    </row>
    <row r="11" spans="1:10" ht="14.4" customHeight="1" x14ac:dyDescent="0.3">
      <c r="A11" s="729" t="s">
        <v>543</v>
      </c>
      <c r="B11" s="730" t="s">
        <v>551</v>
      </c>
      <c r="C11" s="731">
        <v>10222.506049999998</v>
      </c>
      <c r="D11" s="731">
        <v>11201.291099999999</v>
      </c>
      <c r="E11" s="731"/>
      <c r="F11" s="731">
        <v>9597.5486600000004</v>
      </c>
      <c r="G11" s="731">
        <v>10501.666921508791</v>
      </c>
      <c r="H11" s="731">
        <v>-904.11826150879097</v>
      </c>
      <c r="I11" s="732">
        <v>0.91390716652257953</v>
      </c>
      <c r="J11" s="733" t="s">
        <v>552</v>
      </c>
    </row>
    <row r="13" spans="1:10" ht="14.4" customHeight="1" x14ac:dyDescent="0.3">
      <c r="A13" s="729" t="s">
        <v>543</v>
      </c>
      <c r="B13" s="730" t="s">
        <v>544</v>
      </c>
      <c r="C13" s="731" t="s">
        <v>545</v>
      </c>
      <c r="D13" s="731" t="s">
        <v>545</v>
      </c>
      <c r="E13" s="731"/>
      <c r="F13" s="731" t="s">
        <v>545</v>
      </c>
      <c r="G13" s="731" t="s">
        <v>545</v>
      </c>
      <c r="H13" s="731" t="s">
        <v>545</v>
      </c>
      <c r="I13" s="732" t="s">
        <v>545</v>
      </c>
      <c r="J13" s="733" t="s">
        <v>73</v>
      </c>
    </row>
    <row r="14" spans="1:10" ht="14.4" customHeight="1" x14ac:dyDescent="0.3">
      <c r="A14" s="729" t="s">
        <v>553</v>
      </c>
      <c r="B14" s="730" t="s">
        <v>554</v>
      </c>
      <c r="C14" s="731" t="s">
        <v>545</v>
      </c>
      <c r="D14" s="731" t="s">
        <v>545</v>
      </c>
      <c r="E14" s="731"/>
      <c r="F14" s="731" t="s">
        <v>545</v>
      </c>
      <c r="G14" s="731" t="s">
        <v>545</v>
      </c>
      <c r="H14" s="731" t="s">
        <v>545</v>
      </c>
      <c r="I14" s="732" t="s">
        <v>545</v>
      </c>
      <c r="J14" s="733" t="s">
        <v>0</v>
      </c>
    </row>
    <row r="15" spans="1:10" ht="14.4" customHeight="1" x14ac:dyDescent="0.3">
      <c r="A15" s="729" t="s">
        <v>553</v>
      </c>
      <c r="B15" s="730" t="s">
        <v>546</v>
      </c>
      <c r="C15" s="731">
        <v>3.8394600000000003</v>
      </c>
      <c r="D15" s="731">
        <v>3.9707700000000004</v>
      </c>
      <c r="E15" s="731"/>
      <c r="F15" s="731">
        <v>2.5252999999999997</v>
      </c>
      <c r="G15" s="731">
        <v>4</v>
      </c>
      <c r="H15" s="731">
        <v>-1.4747000000000003</v>
      </c>
      <c r="I15" s="732">
        <v>0.63132499999999991</v>
      </c>
      <c r="J15" s="733" t="s">
        <v>1</v>
      </c>
    </row>
    <row r="16" spans="1:10" ht="14.4" customHeight="1" x14ac:dyDescent="0.3">
      <c r="A16" s="729" t="s">
        <v>553</v>
      </c>
      <c r="B16" s="730" t="s">
        <v>547</v>
      </c>
      <c r="C16" s="731">
        <v>293.54599999999999</v>
      </c>
      <c r="D16" s="731">
        <v>434.83</v>
      </c>
      <c r="E16" s="731"/>
      <c r="F16" s="731">
        <v>500.64299999999997</v>
      </c>
      <c r="G16" s="731">
        <v>368</v>
      </c>
      <c r="H16" s="731">
        <v>132.64299999999997</v>
      </c>
      <c r="I16" s="732">
        <v>1.3604429347826086</v>
      </c>
      <c r="J16" s="733" t="s">
        <v>1</v>
      </c>
    </row>
    <row r="17" spans="1:10" ht="14.4" customHeight="1" x14ac:dyDescent="0.3">
      <c r="A17" s="729" t="s">
        <v>553</v>
      </c>
      <c r="B17" s="730" t="s">
        <v>550</v>
      </c>
      <c r="C17" s="731">
        <v>0</v>
      </c>
      <c r="D17" s="731">
        <v>0</v>
      </c>
      <c r="E17" s="731"/>
      <c r="F17" s="731">
        <v>0</v>
      </c>
      <c r="G17" s="731">
        <v>2</v>
      </c>
      <c r="H17" s="731">
        <v>-2</v>
      </c>
      <c r="I17" s="732">
        <v>0</v>
      </c>
      <c r="J17" s="733" t="s">
        <v>1</v>
      </c>
    </row>
    <row r="18" spans="1:10" ht="14.4" customHeight="1" x14ac:dyDescent="0.3">
      <c r="A18" s="729" t="s">
        <v>553</v>
      </c>
      <c r="B18" s="730" t="s">
        <v>555</v>
      </c>
      <c r="C18" s="731">
        <v>297.38545999999997</v>
      </c>
      <c r="D18" s="731">
        <v>438.80077</v>
      </c>
      <c r="E18" s="731"/>
      <c r="F18" s="731">
        <v>503.16829999999999</v>
      </c>
      <c r="G18" s="731">
        <v>374</v>
      </c>
      <c r="H18" s="731">
        <v>129.16829999999999</v>
      </c>
      <c r="I18" s="732">
        <v>1.3453697860962566</v>
      </c>
      <c r="J18" s="733" t="s">
        <v>556</v>
      </c>
    </row>
    <row r="19" spans="1:10" ht="14.4" customHeight="1" x14ac:dyDescent="0.3">
      <c r="A19" s="729" t="s">
        <v>545</v>
      </c>
      <c r="B19" s="730" t="s">
        <v>545</v>
      </c>
      <c r="C19" s="731" t="s">
        <v>545</v>
      </c>
      <c r="D19" s="731" t="s">
        <v>545</v>
      </c>
      <c r="E19" s="731"/>
      <c r="F19" s="731" t="s">
        <v>545</v>
      </c>
      <c r="G19" s="731" t="s">
        <v>545</v>
      </c>
      <c r="H19" s="731" t="s">
        <v>545</v>
      </c>
      <c r="I19" s="732" t="s">
        <v>545</v>
      </c>
      <c r="J19" s="733" t="s">
        <v>557</v>
      </c>
    </row>
    <row r="20" spans="1:10" ht="14.4" customHeight="1" x14ac:dyDescent="0.3">
      <c r="A20" s="729" t="s">
        <v>558</v>
      </c>
      <c r="B20" s="730" t="s">
        <v>559</v>
      </c>
      <c r="C20" s="731" t="s">
        <v>545</v>
      </c>
      <c r="D20" s="731" t="s">
        <v>545</v>
      </c>
      <c r="E20" s="731"/>
      <c r="F20" s="731" t="s">
        <v>545</v>
      </c>
      <c r="G20" s="731" t="s">
        <v>545</v>
      </c>
      <c r="H20" s="731" t="s">
        <v>545</v>
      </c>
      <c r="I20" s="732" t="s">
        <v>545</v>
      </c>
      <c r="J20" s="733" t="s">
        <v>0</v>
      </c>
    </row>
    <row r="21" spans="1:10" ht="14.4" customHeight="1" x14ac:dyDescent="0.3">
      <c r="A21" s="729" t="s">
        <v>558</v>
      </c>
      <c r="B21" s="730" t="s">
        <v>546</v>
      </c>
      <c r="C21" s="731">
        <v>6.2980899999999993</v>
      </c>
      <c r="D21" s="731">
        <v>5.8757799999999998</v>
      </c>
      <c r="E21" s="731"/>
      <c r="F21" s="731">
        <v>4.57944</v>
      </c>
      <c r="G21" s="731">
        <v>6</v>
      </c>
      <c r="H21" s="731">
        <v>-1.42056</v>
      </c>
      <c r="I21" s="732">
        <v>0.76324000000000003</v>
      </c>
      <c r="J21" s="733" t="s">
        <v>1</v>
      </c>
    </row>
    <row r="22" spans="1:10" ht="14.4" customHeight="1" x14ac:dyDescent="0.3">
      <c r="A22" s="729" t="s">
        <v>558</v>
      </c>
      <c r="B22" s="730" t="s">
        <v>547</v>
      </c>
      <c r="C22" s="731">
        <v>2387.8173999999995</v>
      </c>
      <c r="D22" s="731">
        <v>2269.0724199999995</v>
      </c>
      <c r="E22" s="731"/>
      <c r="F22" s="731">
        <v>2035.2149299999999</v>
      </c>
      <c r="G22" s="731">
        <v>2175</v>
      </c>
      <c r="H22" s="731">
        <v>-139.78507000000013</v>
      </c>
      <c r="I22" s="732">
        <v>0.93573100229885053</v>
      </c>
      <c r="J22" s="733" t="s">
        <v>1</v>
      </c>
    </row>
    <row r="23" spans="1:10" ht="14.4" customHeight="1" x14ac:dyDescent="0.3">
      <c r="A23" s="729" t="s">
        <v>558</v>
      </c>
      <c r="B23" s="730" t="s">
        <v>548</v>
      </c>
      <c r="C23" s="731">
        <v>72.731999999999999</v>
      </c>
      <c r="D23" s="731">
        <v>38.28</v>
      </c>
      <c r="E23" s="731"/>
      <c r="F23" s="731">
        <v>76.56</v>
      </c>
      <c r="G23" s="731">
        <v>167</v>
      </c>
      <c r="H23" s="731">
        <v>-90.44</v>
      </c>
      <c r="I23" s="732">
        <v>0.45844311377245511</v>
      </c>
      <c r="J23" s="733" t="s">
        <v>1</v>
      </c>
    </row>
    <row r="24" spans="1:10" ht="14.4" customHeight="1" x14ac:dyDescent="0.3">
      <c r="A24" s="729" t="s">
        <v>558</v>
      </c>
      <c r="B24" s="730" t="s">
        <v>560</v>
      </c>
      <c r="C24" s="731">
        <v>2466.8474899999992</v>
      </c>
      <c r="D24" s="731">
        <v>2313.2281999999996</v>
      </c>
      <c r="E24" s="731"/>
      <c r="F24" s="731">
        <v>2116.35437</v>
      </c>
      <c r="G24" s="731">
        <v>2348</v>
      </c>
      <c r="H24" s="731">
        <v>-231.64562999999998</v>
      </c>
      <c r="I24" s="732">
        <v>0.90134342844974447</v>
      </c>
      <c r="J24" s="733" t="s">
        <v>556</v>
      </c>
    </row>
    <row r="25" spans="1:10" ht="14.4" customHeight="1" x14ac:dyDescent="0.3">
      <c r="A25" s="729" t="s">
        <v>545</v>
      </c>
      <c r="B25" s="730" t="s">
        <v>545</v>
      </c>
      <c r="C25" s="731" t="s">
        <v>545</v>
      </c>
      <c r="D25" s="731" t="s">
        <v>545</v>
      </c>
      <c r="E25" s="731"/>
      <c r="F25" s="731" t="s">
        <v>545</v>
      </c>
      <c r="G25" s="731" t="s">
        <v>545</v>
      </c>
      <c r="H25" s="731" t="s">
        <v>545</v>
      </c>
      <c r="I25" s="732" t="s">
        <v>545</v>
      </c>
      <c r="J25" s="733" t="s">
        <v>557</v>
      </c>
    </row>
    <row r="26" spans="1:10" ht="14.4" customHeight="1" x14ac:dyDescent="0.3">
      <c r="A26" s="729" t="s">
        <v>561</v>
      </c>
      <c r="B26" s="730" t="s">
        <v>562</v>
      </c>
      <c r="C26" s="731" t="s">
        <v>545</v>
      </c>
      <c r="D26" s="731" t="s">
        <v>545</v>
      </c>
      <c r="E26" s="731"/>
      <c r="F26" s="731" t="s">
        <v>545</v>
      </c>
      <c r="G26" s="731" t="s">
        <v>545</v>
      </c>
      <c r="H26" s="731" t="s">
        <v>545</v>
      </c>
      <c r="I26" s="732" t="s">
        <v>545</v>
      </c>
      <c r="J26" s="733" t="s">
        <v>0</v>
      </c>
    </row>
    <row r="27" spans="1:10" ht="14.4" customHeight="1" x14ac:dyDescent="0.3">
      <c r="A27" s="729" t="s">
        <v>561</v>
      </c>
      <c r="B27" s="730" t="s">
        <v>546</v>
      </c>
      <c r="C27" s="731">
        <v>0</v>
      </c>
      <c r="D27" s="731">
        <v>0</v>
      </c>
      <c r="E27" s="731"/>
      <c r="F27" s="731">
        <v>0</v>
      </c>
      <c r="G27" s="731">
        <v>0</v>
      </c>
      <c r="H27" s="731">
        <v>0</v>
      </c>
      <c r="I27" s="732" t="s">
        <v>545</v>
      </c>
      <c r="J27" s="733" t="s">
        <v>1</v>
      </c>
    </row>
    <row r="28" spans="1:10" ht="14.4" customHeight="1" x14ac:dyDescent="0.3">
      <c r="A28" s="729" t="s">
        <v>561</v>
      </c>
      <c r="B28" s="730" t="s">
        <v>563</v>
      </c>
      <c r="C28" s="731">
        <v>0</v>
      </c>
      <c r="D28" s="731">
        <v>0</v>
      </c>
      <c r="E28" s="731"/>
      <c r="F28" s="731">
        <v>0</v>
      </c>
      <c r="G28" s="731">
        <v>0</v>
      </c>
      <c r="H28" s="731">
        <v>0</v>
      </c>
      <c r="I28" s="732" t="s">
        <v>545</v>
      </c>
      <c r="J28" s="733" t="s">
        <v>556</v>
      </c>
    </row>
    <row r="29" spans="1:10" ht="14.4" customHeight="1" x14ac:dyDescent="0.3">
      <c r="A29" s="729" t="s">
        <v>545</v>
      </c>
      <c r="B29" s="730" t="s">
        <v>545</v>
      </c>
      <c r="C29" s="731" t="s">
        <v>545</v>
      </c>
      <c r="D29" s="731" t="s">
        <v>545</v>
      </c>
      <c r="E29" s="731"/>
      <c r="F29" s="731" t="s">
        <v>545</v>
      </c>
      <c r="G29" s="731" t="s">
        <v>545</v>
      </c>
      <c r="H29" s="731" t="s">
        <v>545</v>
      </c>
      <c r="I29" s="732" t="s">
        <v>545</v>
      </c>
      <c r="J29" s="733" t="s">
        <v>557</v>
      </c>
    </row>
    <row r="30" spans="1:10" ht="14.4" customHeight="1" x14ac:dyDescent="0.3">
      <c r="A30" s="729" t="s">
        <v>564</v>
      </c>
      <c r="B30" s="730" t="s">
        <v>565</v>
      </c>
      <c r="C30" s="731" t="s">
        <v>545</v>
      </c>
      <c r="D30" s="731" t="s">
        <v>545</v>
      </c>
      <c r="E30" s="731"/>
      <c r="F30" s="731" t="s">
        <v>545</v>
      </c>
      <c r="G30" s="731" t="s">
        <v>545</v>
      </c>
      <c r="H30" s="731" t="s">
        <v>545</v>
      </c>
      <c r="I30" s="732" t="s">
        <v>545</v>
      </c>
      <c r="J30" s="733" t="s">
        <v>0</v>
      </c>
    </row>
    <row r="31" spans="1:10" ht="14.4" customHeight="1" x14ac:dyDescent="0.3">
      <c r="A31" s="729" t="s">
        <v>564</v>
      </c>
      <c r="B31" s="730" t="s">
        <v>546</v>
      </c>
      <c r="C31" s="731">
        <v>22.909100000000002</v>
      </c>
      <c r="D31" s="731">
        <v>18.659840000000003</v>
      </c>
      <c r="E31" s="731"/>
      <c r="F31" s="731">
        <v>14.086990000000002</v>
      </c>
      <c r="G31" s="731">
        <v>23</v>
      </c>
      <c r="H31" s="731">
        <v>-8.9130099999999981</v>
      </c>
      <c r="I31" s="732">
        <v>0.61247782608695656</v>
      </c>
      <c r="J31" s="733" t="s">
        <v>1</v>
      </c>
    </row>
    <row r="32" spans="1:10" ht="14.4" customHeight="1" x14ac:dyDescent="0.3">
      <c r="A32" s="729" t="s">
        <v>564</v>
      </c>
      <c r="B32" s="730" t="s">
        <v>547</v>
      </c>
      <c r="C32" s="731">
        <v>5754.8429999999998</v>
      </c>
      <c r="D32" s="731">
        <v>6148.7623999999996</v>
      </c>
      <c r="E32" s="731"/>
      <c r="F32" s="731">
        <v>6212.3951999999999</v>
      </c>
      <c r="G32" s="731">
        <v>6123</v>
      </c>
      <c r="H32" s="731">
        <v>89.395199999999932</v>
      </c>
      <c r="I32" s="732">
        <v>1.0145999020088192</v>
      </c>
      <c r="J32" s="733" t="s">
        <v>1</v>
      </c>
    </row>
    <row r="33" spans="1:10" ht="14.4" customHeight="1" x14ac:dyDescent="0.3">
      <c r="A33" s="729" t="s">
        <v>564</v>
      </c>
      <c r="B33" s="730" t="s">
        <v>548</v>
      </c>
      <c r="C33" s="731">
        <v>960.95035999999982</v>
      </c>
      <c r="D33" s="731">
        <v>514.74704999999994</v>
      </c>
      <c r="E33" s="731"/>
      <c r="F33" s="731">
        <v>488.50205999999991</v>
      </c>
      <c r="G33" s="731">
        <v>500</v>
      </c>
      <c r="H33" s="731">
        <v>-11.497940000000085</v>
      </c>
      <c r="I33" s="732">
        <v>0.97700411999999981</v>
      </c>
      <c r="J33" s="733" t="s">
        <v>1</v>
      </c>
    </row>
    <row r="34" spans="1:10" ht="14.4" customHeight="1" x14ac:dyDescent="0.3">
      <c r="A34" s="729" t="s">
        <v>564</v>
      </c>
      <c r="B34" s="730" t="s">
        <v>566</v>
      </c>
      <c r="C34" s="731">
        <v>6738.7024599999995</v>
      </c>
      <c r="D34" s="731">
        <v>6682.1692899999998</v>
      </c>
      <c r="E34" s="731"/>
      <c r="F34" s="731">
        <v>6714.9842499999995</v>
      </c>
      <c r="G34" s="731">
        <v>6646</v>
      </c>
      <c r="H34" s="731">
        <v>68.98424999999952</v>
      </c>
      <c r="I34" s="732">
        <v>1.0103798149262713</v>
      </c>
      <c r="J34" s="733" t="s">
        <v>556</v>
      </c>
    </row>
    <row r="35" spans="1:10" ht="14.4" customHeight="1" x14ac:dyDescent="0.3">
      <c r="A35" s="729" t="s">
        <v>545</v>
      </c>
      <c r="B35" s="730" t="s">
        <v>545</v>
      </c>
      <c r="C35" s="731" t="s">
        <v>545</v>
      </c>
      <c r="D35" s="731" t="s">
        <v>545</v>
      </c>
      <c r="E35" s="731"/>
      <c r="F35" s="731" t="s">
        <v>545</v>
      </c>
      <c r="G35" s="731" t="s">
        <v>545</v>
      </c>
      <c r="H35" s="731" t="s">
        <v>545</v>
      </c>
      <c r="I35" s="732" t="s">
        <v>545</v>
      </c>
      <c r="J35" s="733" t="s">
        <v>557</v>
      </c>
    </row>
    <row r="36" spans="1:10" ht="14.4" customHeight="1" x14ac:dyDescent="0.3">
      <c r="A36" s="729" t="s">
        <v>567</v>
      </c>
      <c r="B36" s="730" t="s">
        <v>568</v>
      </c>
      <c r="C36" s="731" t="s">
        <v>545</v>
      </c>
      <c r="D36" s="731" t="s">
        <v>545</v>
      </c>
      <c r="E36" s="731"/>
      <c r="F36" s="731" t="s">
        <v>545</v>
      </c>
      <c r="G36" s="731" t="s">
        <v>545</v>
      </c>
      <c r="H36" s="731" t="s">
        <v>545</v>
      </c>
      <c r="I36" s="732" t="s">
        <v>545</v>
      </c>
      <c r="J36" s="733" t="s">
        <v>0</v>
      </c>
    </row>
    <row r="37" spans="1:10" ht="14.4" customHeight="1" x14ac:dyDescent="0.3">
      <c r="A37" s="729" t="s">
        <v>567</v>
      </c>
      <c r="B37" s="730" t="s">
        <v>549</v>
      </c>
      <c r="C37" s="731">
        <v>719.57064000000003</v>
      </c>
      <c r="D37" s="731">
        <v>1767.0928400000003</v>
      </c>
      <c r="E37" s="731"/>
      <c r="F37" s="731">
        <v>263.04174</v>
      </c>
      <c r="G37" s="731">
        <v>1133</v>
      </c>
      <c r="H37" s="731">
        <v>-869.95826</v>
      </c>
      <c r="I37" s="732">
        <v>0.23216393645189762</v>
      </c>
      <c r="J37" s="733" t="s">
        <v>1</v>
      </c>
    </row>
    <row r="38" spans="1:10" ht="14.4" customHeight="1" x14ac:dyDescent="0.3">
      <c r="A38" s="729" t="s">
        <v>567</v>
      </c>
      <c r="B38" s="730" t="s">
        <v>569</v>
      </c>
      <c r="C38" s="731">
        <v>719.57064000000003</v>
      </c>
      <c r="D38" s="731">
        <v>1767.0928400000003</v>
      </c>
      <c r="E38" s="731"/>
      <c r="F38" s="731">
        <v>263.04174</v>
      </c>
      <c r="G38" s="731">
        <v>1133</v>
      </c>
      <c r="H38" s="731">
        <v>-869.95826</v>
      </c>
      <c r="I38" s="732">
        <v>0.23216393645189762</v>
      </c>
      <c r="J38" s="733" t="s">
        <v>556</v>
      </c>
    </row>
    <row r="39" spans="1:10" ht="14.4" customHeight="1" x14ac:dyDescent="0.3">
      <c r="A39" s="729" t="s">
        <v>545</v>
      </c>
      <c r="B39" s="730" t="s">
        <v>545</v>
      </c>
      <c r="C39" s="731" t="s">
        <v>545</v>
      </c>
      <c r="D39" s="731" t="s">
        <v>545</v>
      </c>
      <c r="E39" s="731"/>
      <c r="F39" s="731" t="s">
        <v>545</v>
      </c>
      <c r="G39" s="731" t="s">
        <v>545</v>
      </c>
      <c r="H39" s="731" t="s">
        <v>545</v>
      </c>
      <c r="I39" s="732" t="s">
        <v>545</v>
      </c>
      <c r="J39" s="733" t="s">
        <v>557</v>
      </c>
    </row>
    <row r="40" spans="1:10" ht="14.4" customHeight="1" x14ac:dyDescent="0.3">
      <c r="A40" s="729" t="s">
        <v>543</v>
      </c>
      <c r="B40" s="730" t="s">
        <v>551</v>
      </c>
      <c r="C40" s="731">
        <v>10222.506049999998</v>
      </c>
      <c r="D40" s="731">
        <v>11201.291099999999</v>
      </c>
      <c r="E40" s="731"/>
      <c r="F40" s="731">
        <v>9597.5486600000004</v>
      </c>
      <c r="G40" s="731">
        <v>10502</v>
      </c>
      <c r="H40" s="731">
        <v>-904.45133999999962</v>
      </c>
      <c r="I40" s="732">
        <v>0.91387818129880027</v>
      </c>
      <c r="J40" s="733" t="s">
        <v>552</v>
      </c>
    </row>
  </sheetData>
  <mergeCells count="3">
    <mergeCell ref="F3:I3"/>
    <mergeCell ref="C4:D4"/>
    <mergeCell ref="A1:I1"/>
  </mergeCells>
  <conditionalFormatting sqref="F12 F41:F65537">
    <cfRule type="cellIs" dxfId="75" priority="18" stopIfTrue="1" operator="greaterThan">
      <formula>1</formula>
    </cfRule>
  </conditionalFormatting>
  <conditionalFormatting sqref="H5:H11">
    <cfRule type="expression" dxfId="74" priority="14">
      <formula>$H5&gt;0</formula>
    </cfRule>
  </conditionalFormatting>
  <conditionalFormatting sqref="I5:I11">
    <cfRule type="expression" dxfId="73" priority="15">
      <formula>$I5&gt;1</formula>
    </cfRule>
  </conditionalFormatting>
  <conditionalFormatting sqref="B5:B11">
    <cfRule type="expression" dxfId="72" priority="11">
      <formula>OR($J5="NS",$J5="SumaNS",$J5="Účet")</formula>
    </cfRule>
  </conditionalFormatting>
  <conditionalFormatting sqref="B5:D11 F5:I11">
    <cfRule type="expression" dxfId="71" priority="17">
      <formula>AND($J5&lt;&gt;"",$J5&lt;&gt;"mezeraKL")</formula>
    </cfRule>
  </conditionalFormatting>
  <conditionalFormatting sqref="B5:D11 F5:I11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1 B5:D11">
    <cfRule type="expression" dxfId="69" priority="13">
      <formula>OR($J5="SumaNS",$J5="NS")</formula>
    </cfRule>
  </conditionalFormatting>
  <conditionalFormatting sqref="A5:A11">
    <cfRule type="expression" dxfId="68" priority="9">
      <formula>AND($J5&lt;&gt;"mezeraKL",$J5&lt;&gt;"")</formula>
    </cfRule>
  </conditionalFormatting>
  <conditionalFormatting sqref="A5:A11">
    <cfRule type="expression" dxfId="67" priority="10">
      <formula>AND($J5&lt;&gt;"",$J5&lt;&gt;"mezeraKL")</formula>
    </cfRule>
  </conditionalFormatting>
  <conditionalFormatting sqref="H13:H40">
    <cfRule type="expression" dxfId="66" priority="5">
      <formula>$H13&gt;0</formula>
    </cfRule>
  </conditionalFormatting>
  <conditionalFormatting sqref="A13:A40">
    <cfRule type="expression" dxfId="65" priority="2">
      <formula>AND($J13&lt;&gt;"mezeraKL",$J13&lt;&gt;"")</formula>
    </cfRule>
  </conditionalFormatting>
  <conditionalFormatting sqref="I13:I40">
    <cfRule type="expression" dxfId="64" priority="6">
      <formula>$I13&gt;1</formula>
    </cfRule>
  </conditionalFormatting>
  <conditionalFormatting sqref="B13:B40">
    <cfRule type="expression" dxfId="63" priority="1">
      <formula>OR($J13="NS",$J13="SumaNS",$J13="Účet")</formula>
    </cfRule>
  </conditionalFormatting>
  <conditionalFormatting sqref="A13:D40 F13:I40">
    <cfRule type="expression" dxfId="62" priority="8">
      <formula>AND($J13&lt;&gt;"",$J13&lt;&gt;"mezeraKL")</formula>
    </cfRule>
  </conditionalFormatting>
  <conditionalFormatting sqref="B13:D40 F13:I40">
    <cfRule type="expression" dxfId="61" priority="3">
      <formula>OR($J13="KL",$J13="SumaKL")</formula>
    </cfRule>
    <cfRule type="expression" priority="7" stopIfTrue="1">
      <formula>OR($J13="mezeraNS",$J13="mezeraKL")</formula>
    </cfRule>
  </conditionalFormatting>
  <conditionalFormatting sqref="B13:D40 F13:I40">
    <cfRule type="expression" dxfId="60" priority="4">
      <formula>OR($J13="SumaNS",$J13="NS")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0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458" bestFit="1" customWidth="1"/>
    <col min="6" max="6" width="18.77734375" style="335" customWidth="1"/>
    <col min="7" max="7" width="5" style="331" customWidth="1"/>
    <col min="8" max="8" width="12.44140625" style="331" hidden="1" customWidth="1" outlineLevel="1"/>
    <col min="9" max="9" width="8.5546875" style="331" hidden="1" customWidth="1" outlineLevel="1"/>
    <col min="10" max="10" width="25.77734375" style="331" customWidth="1" collapsed="1"/>
    <col min="11" max="11" width="8.77734375" style="331" customWidth="1"/>
    <col min="12" max="13" width="7.77734375" style="329" customWidth="1"/>
    <col min="14" max="14" width="12.6640625" style="329" customWidth="1"/>
    <col min="15" max="16384" width="8.88671875" style="247"/>
  </cols>
  <sheetData>
    <row r="1" spans="1:14" ht="18.600000000000001" customHeight="1" thickBot="1" x14ac:dyDescent="0.4">
      <c r="A1" s="549" t="s">
        <v>204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</row>
    <row r="2" spans="1:14" ht="14.4" customHeight="1" thickBot="1" x14ac:dyDescent="0.35">
      <c r="A2" s="371" t="s">
        <v>328</v>
      </c>
      <c r="B2" s="66"/>
      <c r="C2" s="333"/>
      <c r="D2" s="333"/>
      <c r="E2" s="457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" customHeight="1" thickBot="1" x14ac:dyDescent="0.35">
      <c r="A3" s="66"/>
      <c r="B3" s="66"/>
      <c r="C3" s="545"/>
      <c r="D3" s="546"/>
      <c r="E3" s="546"/>
      <c r="F3" s="546"/>
      <c r="G3" s="546"/>
      <c r="H3" s="546"/>
      <c r="I3" s="546"/>
      <c r="J3" s="547" t="s">
        <v>158</v>
      </c>
      <c r="K3" s="548"/>
      <c r="L3" s="203">
        <f>IF(M3&lt;&gt;0,N3/M3,0)</f>
        <v>4739.3171629283406</v>
      </c>
      <c r="M3" s="203">
        <f>SUBTOTAL(9,M5:M1048576)</f>
        <v>2025</v>
      </c>
      <c r="N3" s="204">
        <f>SUBTOTAL(9,N5:N1048576)</f>
        <v>9597117.254929889</v>
      </c>
    </row>
    <row r="4" spans="1:14" s="330" customFormat="1" ht="14.4" customHeight="1" thickBot="1" x14ac:dyDescent="0.35">
      <c r="A4" s="734" t="s">
        <v>4</v>
      </c>
      <c r="B4" s="735" t="s">
        <v>5</v>
      </c>
      <c r="C4" s="735" t="s">
        <v>0</v>
      </c>
      <c r="D4" s="735" t="s">
        <v>6</v>
      </c>
      <c r="E4" s="736" t="s">
        <v>7</v>
      </c>
      <c r="F4" s="735" t="s">
        <v>1</v>
      </c>
      <c r="G4" s="735" t="s">
        <v>8</v>
      </c>
      <c r="H4" s="735" t="s">
        <v>9</v>
      </c>
      <c r="I4" s="735" t="s">
        <v>10</v>
      </c>
      <c r="J4" s="737" t="s">
        <v>11</v>
      </c>
      <c r="K4" s="737" t="s">
        <v>12</v>
      </c>
      <c r="L4" s="738" t="s">
        <v>183</v>
      </c>
      <c r="M4" s="738" t="s">
        <v>13</v>
      </c>
      <c r="N4" s="739" t="s">
        <v>200</v>
      </c>
    </row>
    <row r="5" spans="1:14" ht="14.4" customHeight="1" x14ac:dyDescent="0.3">
      <c r="A5" s="740" t="s">
        <v>543</v>
      </c>
      <c r="B5" s="741" t="s">
        <v>544</v>
      </c>
      <c r="C5" s="742" t="s">
        <v>553</v>
      </c>
      <c r="D5" s="743" t="s">
        <v>554</v>
      </c>
      <c r="E5" s="744">
        <v>50113001</v>
      </c>
      <c r="F5" s="743" t="s">
        <v>570</v>
      </c>
      <c r="G5" s="742" t="s">
        <v>571</v>
      </c>
      <c r="H5" s="742">
        <v>847713</v>
      </c>
      <c r="I5" s="742">
        <v>125526</v>
      </c>
      <c r="J5" s="742" t="s">
        <v>572</v>
      </c>
      <c r="K5" s="742" t="s">
        <v>573</v>
      </c>
      <c r="L5" s="745">
        <v>111.63</v>
      </c>
      <c r="M5" s="745">
        <v>1</v>
      </c>
      <c r="N5" s="746">
        <v>111.63</v>
      </c>
    </row>
    <row r="6" spans="1:14" ht="14.4" customHeight="1" x14ac:dyDescent="0.3">
      <c r="A6" s="747" t="s">
        <v>543</v>
      </c>
      <c r="B6" s="748" t="s">
        <v>544</v>
      </c>
      <c r="C6" s="749" t="s">
        <v>553</v>
      </c>
      <c r="D6" s="750" t="s">
        <v>554</v>
      </c>
      <c r="E6" s="751">
        <v>50113001</v>
      </c>
      <c r="F6" s="750" t="s">
        <v>570</v>
      </c>
      <c r="G6" s="749" t="s">
        <v>571</v>
      </c>
      <c r="H6" s="749">
        <v>156926</v>
      </c>
      <c r="I6" s="749">
        <v>56926</v>
      </c>
      <c r="J6" s="749" t="s">
        <v>574</v>
      </c>
      <c r="K6" s="749" t="s">
        <v>575</v>
      </c>
      <c r="L6" s="752">
        <v>48.4</v>
      </c>
      <c r="M6" s="752">
        <v>2</v>
      </c>
      <c r="N6" s="753">
        <v>96.8</v>
      </c>
    </row>
    <row r="7" spans="1:14" ht="14.4" customHeight="1" x14ac:dyDescent="0.3">
      <c r="A7" s="747" t="s">
        <v>543</v>
      </c>
      <c r="B7" s="748" t="s">
        <v>544</v>
      </c>
      <c r="C7" s="749" t="s">
        <v>553</v>
      </c>
      <c r="D7" s="750" t="s">
        <v>554</v>
      </c>
      <c r="E7" s="751">
        <v>50113001</v>
      </c>
      <c r="F7" s="750" t="s">
        <v>570</v>
      </c>
      <c r="G7" s="749" t="s">
        <v>571</v>
      </c>
      <c r="H7" s="749">
        <v>156992</v>
      </c>
      <c r="I7" s="749">
        <v>56992</v>
      </c>
      <c r="J7" s="749" t="s">
        <v>576</v>
      </c>
      <c r="K7" s="749" t="s">
        <v>577</v>
      </c>
      <c r="L7" s="752">
        <v>61.44</v>
      </c>
      <c r="M7" s="752">
        <v>1</v>
      </c>
      <c r="N7" s="753">
        <v>61.44</v>
      </c>
    </row>
    <row r="8" spans="1:14" ht="14.4" customHeight="1" x14ac:dyDescent="0.3">
      <c r="A8" s="747" t="s">
        <v>543</v>
      </c>
      <c r="B8" s="748" t="s">
        <v>544</v>
      </c>
      <c r="C8" s="749" t="s">
        <v>553</v>
      </c>
      <c r="D8" s="750" t="s">
        <v>554</v>
      </c>
      <c r="E8" s="751">
        <v>50113001</v>
      </c>
      <c r="F8" s="750" t="s">
        <v>570</v>
      </c>
      <c r="G8" s="749" t="s">
        <v>571</v>
      </c>
      <c r="H8" s="749">
        <v>207940</v>
      </c>
      <c r="I8" s="749">
        <v>207940</v>
      </c>
      <c r="J8" s="749" t="s">
        <v>578</v>
      </c>
      <c r="K8" s="749" t="s">
        <v>579</v>
      </c>
      <c r="L8" s="752">
        <v>73.150000000000006</v>
      </c>
      <c r="M8" s="752">
        <v>1</v>
      </c>
      <c r="N8" s="753">
        <v>73.150000000000006</v>
      </c>
    </row>
    <row r="9" spans="1:14" ht="14.4" customHeight="1" x14ac:dyDescent="0.3">
      <c r="A9" s="747" t="s">
        <v>543</v>
      </c>
      <c r="B9" s="748" t="s">
        <v>544</v>
      </c>
      <c r="C9" s="749" t="s">
        <v>553</v>
      </c>
      <c r="D9" s="750" t="s">
        <v>554</v>
      </c>
      <c r="E9" s="751">
        <v>50113001</v>
      </c>
      <c r="F9" s="750" t="s">
        <v>570</v>
      </c>
      <c r="G9" s="749" t="s">
        <v>580</v>
      </c>
      <c r="H9" s="749">
        <v>169189</v>
      </c>
      <c r="I9" s="749">
        <v>69189</v>
      </c>
      <c r="J9" s="749" t="s">
        <v>581</v>
      </c>
      <c r="K9" s="749" t="s">
        <v>582</v>
      </c>
      <c r="L9" s="752">
        <v>61.109999999999992</v>
      </c>
      <c r="M9" s="752">
        <v>1</v>
      </c>
      <c r="N9" s="753">
        <v>61.109999999999992</v>
      </c>
    </row>
    <row r="10" spans="1:14" ht="14.4" customHeight="1" x14ac:dyDescent="0.3">
      <c r="A10" s="747" t="s">
        <v>543</v>
      </c>
      <c r="B10" s="748" t="s">
        <v>544</v>
      </c>
      <c r="C10" s="749" t="s">
        <v>553</v>
      </c>
      <c r="D10" s="750" t="s">
        <v>554</v>
      </c>
      <c r="E10" s="751">
        <v>50113001</v>
      </c>
      <c r="F10" s="750" t="s">
        <v>570</v>
      </c>
      <c r="G10" s="749" t="s">
        <v>571</v>
      </c>
      <c r="H10" s="749">
        <v>114826</v>
      </c>
      <c r="I10" s="749">
        <v>14826</v>
      </c>
      <c r="J10" s="749" t="s">
        <v>583</v>
      </c>
      <c r="K10" s="749" t="s">
        <v>584</v>
      </c>
      <c r="L10" s="752">
        <v>137.95000000000002</v>
      </c>
      <c r="M10" s="752">
        <v>1</v>
      </c>
      <c r="N10" s="753">
        <v>137.95000000000002</v>
      </c>
    </row>
    <row r="11" spans="1:14" ht="14.4" customHeight="1" x14ac:dyDescent="0.3">
      <c r="A11" s="747" t="s">
        <v>543</v>
      </c>
      <c r="B11" s="748" t="s">
        <v>544</v>
      </c>
      <c r="C11" s="749" t="s">
        <v>553</v>
      </c>
      <c r="D11" s="750" t="s">
        <v>554</v>
      </c>
      <c r="E11" s="751">
        <v>50113001</v>
      </c>
      <c r="F11" s="750" t="s">
        <v>570</v>
      </c>
      <c r="G11" s="749" t="s">
        <v>571</v>
      </c>
      <c r="H11" s="749">
        <v>114825</v>
      </c>
      <c r="I11" s="749">
        <v>14825</v>
      </c>
      <c r="J11" s="749" t="s">
        <v>583</v>
      </c>
      <c r="K11" s="749" t="s">
        <v>585</v>
      </c>
      <c r="L11" s="752">
        <v>84.109999999999971</v>
      </c>
      <c r="M11" s="752">
        <v>1</v>
      </c>
      <c r="N11" s="753">
        <v>84.109999999999971</v>
      </c>
    </row>
    <row r="12" spans="1:14" ht="14.4" customHeight="1" x14ac:dyDescent="0.3">
      <c r="A12" s="747" t="s">
        <v>543</v>
      </c>
      <c r="B12" s="748" t="s">
        <v>544</v>
      </c>
      <c r="C12" s="749" t="s">
        <v>553</v>
      </c>
      <c r="D12" s="750" t="s">
        <v>554</v>
      </c>
      <c r="E12" s="751">
        <v>50113001</v>
      </c>
      <c r="F12" s="750" t="s">
        <v>570</v>
      </c>
      <c r="G12" s="749" t="s">
        <v>571</v>
      </c>
      <c r="H12" s="749">
        <v>125366</v>
      </c>
      <c r="I12" s="749">
        <v>25366</v>
      </c>
      <c r="J12" s="749" t="s">
        <v>586</v>
      </c>
      <c r="K12" s="749" t="s">
        <v>587</v>
      </c>
      <c r="L12" s="752">
        <v>72</v>
      </c>
      <c r="M12" s="752">
        <v>1</v>
      </c>
      <c r="N12" s="753">
        <v>72</v>
      </c>
    </row>
    <row r="13" spans="1:14" ht="14.4" customHeight="1" x14ac:dyDescent="0.3">
      <c r="A13" s="747" t="s">
        <v>543</v>
      </c>
      <c r="B13" s="748" t="s">
        <v>544</v>
      </c>
      <c r="C13" s="749" t="s">
        <v>553</v>
      </c>
      <c r="D13" s="750" t="s">
        <v>554</v>
      </c>
      <c r="E13" s="751">
        <v>50113001</v>
      </c>
      <c r="F13" s="750" t="s">
        <v>570</v>
      </c>
      <c r="G13" s="749" t="s">
        <v>571</v>
      </c>
      <c r="H13" s="749">
        <v>215605</v>
      </c>
      <c r="I13" s="749">
        <v>215605</v>
      </c>
      <c r="J13" s="749" t="s">
        <v>586</v>
      </c>
      <c r="K13" s="749" t="s">
        <v>588</v>
      </c>
      <c r="L13" s="752">
        <v>28.260000000000009</v>
      </c>
      <c r="M13" s="752">
        <v>1</v>
      </c>
      <c r="N13" s="753">
        <v>28.260000000000009</v>
      </c>
    </row>
    <row r="14" spans="1:14" ht="14.4" customHeight="1" x14ac:dyDescent="0.3">
      <c r="A14" s="747" t="s">
        <v>543</v>
      </c>
      <c r="B14" s="748" t="s">
        <v>544</v>
      </c>
      <c r="C14" s="749" t="s">
        <v>553</v>
      </c>
      <c r="D14" s="750" t="s">
        <v>554</v>
      </c>
      <c r="E14" s="751">
        <v>50113001</v>
      </c>
      <c r="F14" s="750" t="s">
        <v>570</v>
      </c>
      <c r="G14" s="749" t="s">
        <v>571</v>
      </c>
      <c r="H14" s="749">
        <v>117189</v>
      </c>
      <c r="I14" s="749">
        <v>17189</v>
      </c>
      <c r="J14" s="749" t="s">
        <v>589</v>
      </c>
      <c r="K14" s="749" t="s">
        <v>590</v>
      </c>
      <c r="L14" s="752">
        <v>55.870000000000005</v>
      </c>
      <c r="M14" s="752">
        <v>1</v>
      </c>
      <c r="N14" s="753">
        <v>55.870000000000005</v>
      </c>
    </row>
    <row r="15" spans="1:14" ht="14.4" customHeight="1" x14ac:dyDescent="0.3">
      <c r="A15" s="747" t="s">
        <v>543</v>
      </c>
      <c r="B15" s="748" t="s">
        <v>544</v>
      </c>
      <c r="C15" s="749" t="s">
        <v>553</v>
      </c>
      <c r="D15" s="750" t="s">
        <v>554</v>
      </c>
      <c r="E15" s="751">
        <v>50113001</v>
      </c>
      <c r="F15" s="750" t="s">
        <v>570</v>
      </c>
      <c r="G15" s="749" t="s">
        <v>580</v>
      </c>
      <c r="H15" s="749">
        <v>187425</v>
      </c>
      <c r="I15" s="749">
        <v>187425</v>
      </c>
      <c r="J15" s="749" t="s">
        <v>591</v>
      </c>
      <c r="K15" s="749" t="s">
        <v>592</v>
      </c>
      <c r="L15" s="752">
        <v>49.380000000000017</v>
      </c>
      <c r="M15" s="752">
        <v>2</v>
      </c>
      <c r="N15" s="753">
        <v>98.760000000000034</v>
      </c>
    </row>
    <row r="16" spans="1:14" ht="14.4" customHeight="1" x14ac:dyDescent="0.3">
      <c r="A16" s="747" t="s">
        <v>543</v>
      </c>
      <c r="B16" s="748" t="s">
        <v>544</v>
      </c>
      <c r="C16" s="749" t="s">
        <v>553</v>
      </c>
      <c r="D16" s="750" t="s">
        <v>554</v>
      </c>
      <c r="E16" s="751">
        <v>50113001</v>
      </c>
      <c r="F16" s="750" t="s">
        <v>570</v>
      </c>
      <c r="G16" s="749" t="s">
        <v>571</v>
      </c>
      <c r="H16" s="749">
        <v>188217</v>
      </c>
      <c r="I16" s="749">
        <v>88217</v>
      </c>
      <c r="J16" s="749" t="s">
        <v>593</v>
      </c>
      <c r="K16" s="749" t="s">
        <v>594</v>
      </c>
      <c r="L16" s="752">
        <v>129.30999999999997</v>
      </c>
      <c r="M16" s="752">
        <v>1</v>
      </c>
      <c r="N16" s="753">
        <v>129.30999999999997</v>
      </c>
    </row>
    <row r="17" spans="1:14" ht="14.4" customHeight="1" x14ac:dyDescent="0.3">
      <c r="A17" s="747" t="s">
        <v>543</v>
      </c>
      <c r="B17" s="748" t="s">
        <v>544</v>
      </c>
      <c r="C17" s="749" t="s">
        <v>553</v>
      </c>
      <c r="D17" s="750" t="s">
        <v>554</v>
      </c>
      <c r="E17" s="751">
        <v>50113001</v>
      </c>
      <c r="F17" s="750" t="s">
        <v>570</v>
      </c>
      <c r="G17" s="749" t="s">
        <v>571</v>
      </c>
      <c r="H17" s="749">
        <v>117992</v>
      </c>
      <c r="I17" s="749">
        <v>17992</v>
      </c>
      <c r="J17" s="749" t="s">
        <v>595</v>
      </c>
      <c r="K17" s="749" t="s">
        <v>596</v>
      </c>
      <c r="L17" s="752">
        <v>85.57</v>
      </c>
      <c r="M17" s="752">
        <v>1</v>
      </c>
      <c r="N17" s="753">
        <v>85.57</v>
      </c>
    </row>
    <row r="18" spans="1:14" ht="14.4" customHeight="1" x14ac:dyDescent="0.3">
      <c r="A18" s="747" t="s">
        <v>543</v>
      </c>
      <c r="B18" s="748" t="s">
        <v>544</v>
      </c>
      <c r="C18" s="749" t="s">
        <v>553</v>
      </c>
      <c r="D18" s="750" t="s">
        <v>554</v>
      </c>
      <c r="E18" s="751">
        <v>50113001</v>
      </c>
      <c r="F18" s="750" t="s">
        <v>570</v>
      </c>
      <c r="G18" s="749" t="s">
        <v>545</v>
      </c>
      <c r="H18" s="749">
        <v>223148</v>
      </c>
      <c r="I18" s="749">
        <v>223148</v>
      </c>
      <c r="J18" s="749" t="s">
        <v>597</v>
      </c>
      <c r="K18" s="749" t="s">
        <v>598</v>
      </c>
      <c r="L18" s="752">
        <v>114.02000000000001</v>
      </c>
      <c r="M18" s="752">
        <v>2</v>
      </c>
      <c r="N18" s="753">
        <v>228.04000000000002</v>
      </c>
    </row>
    <row r="19" spans="1:14" ht="14.4" customHeight="1" x14ac:dyDescent="0.3">
      <c r="A19" s="747" t="s">
        <v>543</v>
      </c>
      <c r="B19" s="748" t="s">
        <v>544</v>
      </c>
      <c r="C19" s="749" t="s">
        <v>553</v>
      </c>
      <c r="D19" s="750" t="s">
        <v>554</v>
      </c>
      <c r="E19" s="751">
        <v>50113001</v>
      </c>
      <c r="F19" s="750" t="s">
        <v>570</v>
      </c>
      <c r="G19" s="749" t="s">
        <v>571</v>
      </c>
      <c r="H19" s="749">
        <v>119686</v>
      </c>
      <c r="I19" s="749">
        <v>119686</v>
      </c>
      <c r="J19" s="749" t="s">
        <v>599</v>
      </c>
      <c r="K19" s="749" t="s">
        <v>600</v>
      </c>
      <c r="L19" s="752">
        <v>57.209999999999994</v>
      </c>
      <c r="M19" s="752">
        <v>1</v>
      </c>
      <c r="N19" s="753">
        <v>57.209999999999994</v>
      </c>
    </row>
    <row r="20" spans="1:14" ht="14.4" customHeight="1" x14ac:dyDescent="0.3">
      <c r="A20" s="747" t="s">
        <v>543</v>
      </c>
      <c r="B20" s="748" t="s">
        <v>544</v>
      </c>
      <c r="C20" s="749" t="s">
        <v>553</v>
      </c>
      <c r="D20" s="750" t="s">
        <v>554</v>
      </c>
      <c r="E20" s="751">
        <v>50113001</v>
      </c>
      <c r="F20" s="750" t="s">
        <v>570</v>
      </c>
      <c r="G20" s="749" t="s">
        <v>571</v>
      </c>
      <c r="H20" s="749">
        <v>207962</v>
      </c>
      <c r="I20" s="749">
        <v>207962</v>
      </c>
      <c r="J20" s="749" t="s">
        <v>601</v>
      </c>
      <c r="K20" s="749" t="s">
        <v>602</v>
      </c>
      <c r="L20" s="752">
        <v>32.890000000000008</v>
      </c>
      <c r="M20" s="752">
        <v>1</v>
      </c>
      <c r="N20" s="753">
        <v>32.890000000000008</v>
      </c>
    </row>
    <row r="21" spans="1:14" ht="14.4" customHeight="1" x14ac:dyDescent="0.3">
      <c r="A21" s="747" t="s">
        <v>543</v>
      </c>
      <c r="B21" s="748" t="s">
        <v>544</v>
      </c>
      <c r="C21" s="749" t="s">
        <v>553</v>
      </c>
      <c r="D21" s="750" t="s">
        <v>554</v>
      </c>
      <c r="E21" s="751">
        <v>50113001</v>
      </c>
      <c r="F21" s="750" t="s">
        <v>570</v>
      </c>
      <c r="G21" s="749" t="s">
        <v>571</v>
      </c>
      <c r="H21" s="749">
        <v>200863</v>
      </c>
      <c r="I21" s="749">
        <v>200863</v>
      </c>
      <c r="J21" s="749" t="s">
        <v>603</v>
      </c>
      <c r="K21" s="749" t="s">
        <v>604</v>
      </c>
      <c r="L21" s="752">
        <v>84.710000000000008</v>
      </c>
      <c r="M21" s="752">
        <v>2</v>
      </c>
      <c r="N21" s="753">
        <v>169.42000000000002</v>
      </c>
    </row>
    <row r="22" spans="1:14" ht="14.4" customHeight="1" x14ac:dyDescent="0.3">
      <c r="A22" s="747" t="s">
        <v>543</v>
      </c>
      <c r="B22" s="748" t="s">
        <v>544</v>
      </c>
      <c r="C22" s="749" t="s">
        <v>553</v>
      </c>
      <c r="D22" s="750" t="s">
        <v>554</v>
      </c>
      <c r="E22" s="751">
        <v>50113001</v>
      </c>
      <c r="F22" s="750" t="s">
        <v>570</v>
      </c>
      <c r="G22" s="749" t="s">
        <v>571</v>
      </c>
      <c r="H22" s="749">
        <v>207820</v>
      </c>
      <c r="I22" s="749">
        <v>207820</v>
      </c>
      <c r="J22" s="749" t="s">
        <v>605</v>
      </c>
      <c r="K22" s="749" t="s">
        <v>606</v>
      </c>
      <c r="L22" s="752">
        <v>31.110000000000007</v>
      </c>
      <c r="M22" s="752">
        <v>1</v>
      </c>
      <c r="N22" s="753">
        <v>31.110000000000007</v>
      </c>
    </row>
    <row r="23" spans="1:14" ht="14.4" customHeight="1" x14ac:dyDescent="0.3">
      <c r="A23" s="747" t="s">
        <v>543</v>
      </c>
      <c r="B23" s="748" t="s">
        <v>544</v>
      </c>
      <c r="C23" s="749" t="s">
        <v>553</v>
      </c>
      <c r="D23" s="750" t="s">
        <v>554</v>
      </c>
      <c r="E23" s="751">
        <v>50113001</v>
      </c>
      <c r="F23" s="750" t="s">
        <v>570</v>
      </c>
      <c r="G23" s="749" t="s">
        <v>571</v>
      </c>
      <c r="H23" s="749">
        <v>102963</v>
      </c>
      <c r="I23" s="749">
        <v>2963</v>
      </c>
      <c r="J23" s="749" t="s">
        <v>607</v>
      </c>
      <c r="K23" s="749" t="s">
        <v>608</v>
      </c>
      <c r="L23" s="752">
        <v>97.06</v>
      </c>
      <c r="M23" s="752">
        <v>6</v>
      </c>
      <c r="N23" s="753">
        <v>582.36</v>
      </c>
    </row>
    <row r="24" spans="1:14" ht="14.4" customHeight="1" x14ac:dyDescent="0.3">
      <c r="A24" s="747" t="s">
        <v>543</v>
      </c>
      <c r="B24" s="748" t="s">
        <v>544</v>
      </c>
      <c r="C24" s="749" t="s">
        <v>553</v>
      </c>
      <c r="D24" s="750" t="s">
        <v>554</v>
      </c>
      <c r="E24" s="751">
        <v>50113001</v>
      </c>
      <c r="F24" s="750" t="s">
        <v>570</v>
      </c>
      <c r="G24" s="749" t="s">
        <v>571</v>
      </c>
      <c r="H24" s="749">
        <v>840464</v>
      </c>
      <c r="I24" s="749">
        <v>0</v>
      </c>
      <c r="J24" s="749" t="s">
        <v>609</v>
      </c>
      <c r="K24" s="749" t="s">
        <v>610</v>
      </c>
      <c r="L24" s="752">
        <v>45.54</v>
      </c>
      <c r="M24" s="752">
        <v>1</v>
      </c>
      <c r="N24" s="753">
        <v>45.54</v>
      </c>
    </row>
    <row r="25" spans="1:14" ht="14.4" customHeight="1" x14ac:dyDescent="0.3">
      <c r="A25" s="747" t="s">
        <v>543</v>
      </c>
      <c r="B25" s="748" t="s">
        <v>544</v>
      </c>
      <c r="C25" s="749" t="s">
        <v>553</v>
      </c>
      <c r="D25" s="750" t="s">
        <v>554</v>
      </c>
      <c r="E25" s="751">
        <v>50113001</v>
      </c>
      <c r="F25" s="750" t="s">
        <v>570</v>
      </c>
      <c r="G25" s="749" t="s">
        <v>571</v>
      </c>
      <c r="H25" s="749">
        <v>148673</v>
      </c>
      <c r="I25" s="749">
        <v>148673</v>
      </c>
      <c r="J25" s="749" t="s">
        <v>611</v>
      </c>
      <c r="K25" s="749" t="s">
        <v>612</v>
      </c>
      <c r="L25" s="752">
        <v>146.30000000000004</v>
      </c>
      <c r="M25" s="752">
        <v>1</v>
      </c>
      <c r="N25" s="753">
        <v>146.30000000000004</v>
      </c>
    </row>
    <row r="26" spans="1:14" ht="14.4" customHeight="1" x14ac:dyDescent="0.3">
      <c r="A26" s="747" t="s">
        <v>543</v>
      </c>
      <c r="B26" s="748" t="s">
        <v>544</v>
      </c>
      <c r="C26" s="749" t="s">
        <v>553</v>
      </c>
      <c r="D26" s="750" t="s">
        <v>554</v>
      </c>
      <c r="E26" s="751">
        <v>50113001</v>
      </c>
      <c r="F26" s="750" t="s">
        <v>570</v>
      </c>
      <c r="G26" s="749" t="s">
        <v>580</v>
      </c>
      <c r="H26" s="749">
        <v>989453</v>
      </c>
      <c r="I26" s="749">
        <v>146899</v>
      </c>
      <c r="J26" s="749" t="s">
        <v>613</v>
      </c>
      <c r="K26" s="749" t="s">
        <v>614</v>
      </c>
      <c r="L26" s="752">
        <v>45.49</v>
      </c>
      <c r="M26" s="752">
        <v>3</v>
      </c>
      <c r="N26" s="753">
        <v>136.47</v>
      </c>
    </row>
    <row r="27" spans="1:14" ht="14.4" customHeight="1" x14ac:dyDescent="0.3">
      <c r="A27" s="747" t="s">
        <v>543</v>
      </c>
      <c r="B27" s="748" t="s">
        <v>544</v>
      </c>
      <c r="C27" s="749" t="s">
        <v>553</v>
      </c>
      <c r="D27" s="750" t="s">
        <v>554</v>
      </c>
      <c r="E27" s="751">
        <v>50113005</v>
      </c>
      <c r="F27" s="750" t="s">
        <v>615</v>
      </c>
      <c r="G27" s="749" t="s">
        <v>571</v>
      </c>
      <c r="H27" s="749">
        <v>43795</v>
      </c>
      <c r="I27" s="749">
        <v>0</v>
      </c>
      <c r="J27" s="749" t="s">
        <v>616</v>
      </c>
      <c r="K27" s="749" t="s">
        <v>617</v>
      </c>
      <c r="L27" s="752">
        <v>4576</v>
      </c>
      <c r="M27" s="752">
        <v>5</v>
      </c>
      <c r="N27" s="753">
        <v>22880</v>
      </c>
    </row>
    <row r="28" spans="1:14" ht="14.4" customHeight="1" x14ac:dyDescent="0.3">
      <c r="A28" s="747" t="s">
        <v>543</v>
      </c>
      <c r="B28" s="748" t="s">
        <v>544</v>
      </c>
      <c r="C28" s="749" t="s">
        <v>553</v>
      </c>
      <c r="D28" s="750" t="s">
        <v>554</v>
      </c>
      <c r="E28" s="751">
        <v>50113005</v>
      </c>
      <c r="F28" s="750" t="s">
        <v>615</v>
      </c>
      <c r="G28" s="749" t="s">
        <v>571</v>
      </c>
      <c r="H28" s="749">
        <v>46502</v>
      </c>
      <c r="I28" s="749">
        <v>0</v>
      </c>
      <c r="J28" s="749" t="s">
        <v>618</v>
      </c>
      <c r="K28" s="749" t="s">
        <v>619</v>
      </c>
      <c r="L28" s="752">
        <v>3762</v>
      </c>
      <c r="M28" s="752">
        <v>2</v>
      </c>
      <c r="N28" s="753">
        <v>7524</v>
      </c>
    </row>
    <row r="29" spans="1:14" ht="14.4" customHeight="1" x14ac:dyDescent="0.3">
      <c r="A29" s="747" t="s">
        <v>543</v>
      </c>
      <c r="B29" s="748" t="s">
        <v>544</v>
      </c>
      <c r="C29" s="749" t="s">
        <v>553</v>
      </c>
      <c r="D29" s="750" t="s">
        <v>554</v>
      </c>
      <c r="E29" s="751">
        <v>50113005</v>
      </c>
      <c r="F29" s="750" t="s">
        <v>615</v>
      </c>
      <c r="G29" s="749" t="s">
        <v>571</v>
      </c>
      <c r="H29" s="749">
        <v>46499</v>
      </c>
      <c r="I29" s="749">
        <v>0</v>
      </c>
      <c r="J29" s="749" t="s">
        <v>620</v>
      </c>
      <c r="K29" s="749" t="s">
        <v>621</v>
      </c>
      <c r="L29" s="752">
        <v>1705</v>
      </c>
      <c r="M29" s="752">
        <v>76</v>
      </c>
      <c r="N29" s="753">
        <v>129580</v>
      </c>
    </row>
    <row r="30" spans="1:14" ht="14.4" customHeight="1" x14ac:dyDescent="0.3">
      <c r="A30" s="747" t="s">
        <v>543</v>
      </c>
      <c r="B30" s="748" t="s">
        <v>544</v>
      </c>
      <c r="C30" s="749" t="s">
        <v>553</v>
      </c>
      <c r="D30" s="750" t="s">
        <v>554</v>
      </c>
      <c r="E30" s="751">
        <v>50113005</v>
      </c>
      <c r="F30" s="750" t="s">
        <v>615</v>
      </c>
      <c r="G30" s="749" t="s">
        <v>571</v>
      </c>
      <c r="H30" s="749">
        <v>46509</v>
      </c>
      <c r="I30" s="749">
        <v>0</v>
      </c>
      <c r="J30" s="749" t="s">
        <v>622</v>
      </c>
      <c r="K30" s="749" t="s">
        <v>623</v>
      </c>
      <c r="L30" s="752">
        <v>4620</v>
      </c>
      <c r="M30" s="752">
        <v>15</v>
      </c>
      <c r="N30" s="753">
        <v>69300</v>
      </c>
    </row>
    <row r="31" spans="1:14" ht="14.4" customHeight="1" x14ac:dyDescent="0.3">
      <c r="A31" s="747" t="s">
        <v>543</v>
      </c>
      <c r="B31" s="748" t="s">
        <v>544</v>
      </c>
      <c r="C31" s="749" t="s">
        <v>553</v>
      </c>
      <c r="D31" s="750" t="s">
        <v>554</v>
      </c>
      <c r="E31" s="751">
        <v>50113005</v>
      </c>
      <c r="F31" s="750" t="s">
        <v>615</v>
      </c>
      <c r="G31" s="749" t="s">
        <v>571</v>
      </c>
      <c r="H31" s="749">
        <v>46505</v>
      </c>
      <c r="I31" s="749">
        <v>0</v>
      </c>
      <c r="J31" s="749" t="s">
        <v>624</v>
      </c>
      <c r="K31" s="749" t="s">
        <v>625</v>
      </c>
      <c r="L31" s="752">
        <v>1749</v>
      </c>
      <c r="M31" s="752">
        <v>4</v>
      </c>
      <c r="N31" s="753">
        <v>6996</v>
      </c>
    </row>
    <row r="32" spans="1:14" ht="14.4" customHeight="1" x14ac:dyDescent="0.3">
      <c r="A32" s="747" t="s">
        <v>543</v>
      </c>
      <c r="B32" s="748" t="s">
        <v>544</v>
      </c>
      <c r="C32" s="749" t="s">
        <v>553</v>
      </c>
      <c r="D32" s="750" t="s">
        <v>554</v>
      </c>
      <c r="E32" s="751">
        <v>50113005</v>
      </c>
      <c r="F32" s="750" t="s">
        <v>615</v>
      </c>
      <c r="G32" s="749" t="s">
        <v>571</v>
      </c>
      <c r="H32" s="749">
        <v>125799</v>
      </c>
      <c r="I32" s="749">
        <v>0</v>
      </c>
      <c r="J32" s="749" t="s">
        <v>626</v>
      </c>
      <c r="K32" s="749" t="s">
        <v>627</v>
      </c>
      <c r="L32" s="752">
        <v>1749</v>
      </c>
      <c r="M32" s="752">
        <v>1</v>
      </c>
      <c r="N32" s="753">
        <v>1749</v>
      </c>
    </row>
    <row r="33" spans="1:14" ht="14.4" customHeight="1" x14ac:dyDescent="0.3">
      <c r="A33" s="747" t="s">
        <v>543</v>
      </c>
      <c r="B33" s="748" t="s">
        <v>544</v>
      </c>
      <c r="C33" s="749" t="s">
        <v>553</v>
      </c>
      <c r="D33" s="750" t="s">
        <v>554</v>
      </c>
      <c r="E33" s="751">
        <v>50113005</v>
      </c>
      <c r="F33" s="750" t="s">
        <v>615</v>
      </c>
      <c r="G33" s="749" t="s">
        <v>571</v>
      </c>
      <c r="H33" s="749">
        <v>46498</v>
      </c>
      <c r="I33" s="749">
        <v>0</v>
      </c>
      <c r="J33" s="749" t="s">
        <v>628</v>
      </c>
      <c r="K33" s="749" t="s">
        <v>629</v>
      </c>
      <c r="L33" s="752">
        <v>6017</v>
      </c>
      <c r="M33" s="752">
        <v>43</v>
      </c>
      <c r="N33" s="753">
        <v>258731</v>
      </c>
    </row>
    <row r="34" spans="1:14" ht="14.4" customHeight="1" x14ac:dyDescent="0.3">
      <c r="A34" s="747" t="s">
        <v>543</v>
      </c>
      <c r="B34" s="748" t="s">
        <v>544</v>
      </c>
      <c r="C34" s="749" t="s">
        <v>553</v>
      </c>
      <c r="D34" s="750" t="s">
        <v>554</v>
      </c>
      <c r="E34" s="751">
        <v>50113005</v>
      </c>
      <c r="F34" s="750" t="s">
        <v>615</v>
      </c>
      <c r="G34" s="749" t="s">
        <v>571</v>
      </c>
      <c r="H34" s="749">
        <v>46500</v>
      </c>
      <c r="I34" s="749">
        <v>0</v>
      </c>
      <c r="J34" s="749" t="s">
        <v>630</v>
      </c>
      <c r="K34" s="749" t="s">
        <v>631</v>
      </c>
      <c r="L34" s="752">
        <v>1749</v>
      </c>
      <c r="M34" s="752">
        <v>1</v>
      </c>
      <c r="N34" s="753">
        <v>1749</v>
      </c>
    </row>
    <row r="35" spans="1:14" ht="14.4" customHeight="1" x14ac:dyDescent="0.3">
      <c r="A35" s="747" t="s">
        <v>543</v>
      </c>
      <c r="B35" s="748" t="s">
        <v>544</v>
      </c>
      <c r="C35" s="749" t="s">
        <v>553</v>
      </c>
      <c r="D35" s="750" t="s">
        <v>554</v>
      </c>
      <c r="E35" s="751">
        <v>50113005</v>
      </c>
      <c r="F35" s="750" t="s">
        <v>615</v>
      </c>
      <c r="G35" s="749" t="s">
        <v>571</v>
      </c>
      <c r="H35" s="749">
        <v>125809</v>
      </c>
      <c r="I35" s="749">
        <v>0</v>
      </c>
      <c r="J35" s="749" t="s">
        <v>632</v>
      </c>
      <c r="K35" s="749" t="s">
        <v>633</v>
      </c>
      <c r="L35" s="752">
        <v>2134</v>
      </c>
      <c r="M35" s="752">
        <v>1</v>
      </c>
      <c r="N35" s="753">
        <v>2134</v>
      </c>
    </row>
    <row r="36" spans="1:14" ht="14.4" customHeight="1" x14ac:dyDescent="0.3">
      <c r="A36" s="747" t="s">
        <v>543</v>
      </c>
      <c r="B36" s="748" t="s">
        <v>544</v>
      </c>
      <c r="C36" s="749" t="s">
        <v>558</v>
      </c>
      <c r="D36" s="750" t="s">
        <v>559</v>
      </c>
      <c r="E36" s="751">
        <v>50113001</v>
      </c>
      <c r="F36" s="750" t="s">
        <v>570</v>
      </c>
      <c r="G36" s="749" t="s">
        <v>571</v>
      </c>
      <c r="H36" s="749">
        <v>231696</v>
      </c>
      <c r="I36" s="749">
        <v>231696</v>
      </c>
      <c r="J36" s="749" t="s">
        <v>634</v>
      </c>
      <c r="K36" s="749" t="s">
        <v>635</v>
      </c>
      <c r="L36" s="752">
        <v>207.44</v>
      </c>
      <c r="M36" s="752">
        <v>1</v>
      </c>
      <c r="N36" s="753">
        <v>207.44</v>
      </c>
    </row>
    <row r="37" spans="1:14" ht="14.4" customHeight="1" x14ac:dyDescent="0.3">
      <c r="A37" s="747" t="s">
        <v>543</v>
      </c>
      <c r="B37" s="748" t="s">
        <v>544</v>
      </c>
      <c r="C37" s="749" t="s">
        <v>558</v>
      </c>
      <c r="D37" s="750" t="s">
        <v>559</v>
      </c>
      <c r="E37" s="751">
        <v>50113001</v>
      </c>
      <c r="F37" s="750" t="s">
        <v>570</v>
      </c>
      <c r="G37" s="749" t="s">
        <v>571</v>
      </c>
      <c r="H37" s="749">
        <v>104071</v>
      </c>
      <c r="I37" s="749">
        <v>4071</v>
      </c>
      <c r="J37" s="749" t="s">
        <v>636</v>
      </c>
      <c r="K37" s="749" t="s">
        <v>637</v>
      </c>
      <c r="L37" s="752">
        <v>152.96999999999997</v>
      </c>
      <c r="M37" s="752">
        <v>1</v>
      </c>
      <c r="N37" s="753">
        <v>152.96999999999997</v>
      </c>
    </row>
    <row r="38" spans="1:14" ht="14.4" customHeight="1" x14ac:dyDescent="0.3">
      <c r="A38" s="747" t="s">
        <v>543</v>
      </c>
      <c r="B38" s="748" t="s">
        <v>544</v>
      </c>
      <c r="C38" s="749" t="s">
        <v>558</v>
      </c>
      <c r="D38" s="750" t="s">
        <v>559</v>
      </c>
      <c r="E38" s="751">
        <v>50113001</v>
      </c>
      <c r="F38" s="750" t="s">
        <v>570</v>
      </c>
      <c r="G38" s="749" t="s">
        <v>571</v>
      </c>
      <c r="H38" s="749">
        <v>193746</v>
      </c>
      <c r="I38" s="749">
        <v>93746</v>
      </c>
      <c r="J38" s="749" t="s">
        <v>638</v>
      </c>
      <c r="K38" s="749" t="s">
        <v>639</v>
      </c>
      <c r="L38" s="752">
        <v>366.22000000000008</v>
      </c>
      <c r="M38" s="752">
        <v>3</v>
      </c>
      <c r="N38" s="753">
        <v>1098.6600000000003</v>
      </c>
    </row>
    <row r="39" spans="1:14" ht="14.4" customHeight="1" x14ac:dyDescent="0.3">
      <c r="A39" s="747" t="s">
        <v>543</v>
      </c>
      <c r="B39" s="748" t="s">
        <v>544</v>
      </c>
      <c r="C39" s="749" t="s">
        <v>558</v>
      </c>
      <c r="D39" s="750" t="s">
        <v>559</v>
      </c>
      <c r="E39" s="751">
        <v>50113001</v>
      </c>
      <c r="F39" s="750" t="s">
        <v>570</v>
      </c>
      <c r="G39" s="749" t="s">
        <v>571</v>
      </c>
      <c r="H39" s="749">
        <v>51366</v>
      </c>
      <c r="I39" s="749">
        <v>51366</v>
      </c>
      <c r="J39" s="749" t="s">
        <v>640</v>
      </c>
      <c r="K39" s="749" t="s">
        <v>641</v>
      </c>
      <c r="L39" s="752">
        <v>171.6</v>
      </c>
      <c r="M39" s="752">
        <v>3</v>
      </c>
      <c r="N39" s="753">
        <v>514.79999999999995</v>
      </c>
    </row>
    <row r="40" spans="1:14" ht="14.4" customHeight="1" x14ac:dyDescent="0.3">
      <c r="A40" s="747" t="s">
        <v>543</v>
      </c>
      <c r="B40" s="748" t="s">
        <v>544</v>
      </c>
      <c r="C40" s="749" t="s">
        <v>558</v>
      </c>
      <c r="D40" s="750" t="s">
        <v>559</v>
      </c>
      <c r="E40" s="751">
        <v>50113001</v>
      </c>
      <c r="F40" s="750" t="s">
        <v>570</v>
      </c>
      <c r="G40" s="749" t="s">
        <v>571</v>
      </c>
      <c r="H40" s="749">
        <v>51367</v>
      </c>
      <c r="I40" s="749">
        <v>51367</v>
      </c>
      <c r="J40" s="749" t="s">
        <v>640</v>
      </c>
      <c r="K40" s="749" t="s">
        <v>642</v>
      </c>
      <c r="L40" s="752">
        <v>92.95</v>
      </c>
      <c r="M40" s="752">
        <v>3</v>
      </c>
      <c r="N40" s="753">
        <v>278.85000000000002</v>
      </c>
    </row>
    <row r="41" spans="1:14" ht="14.4" customHeight="1" x14ac:dyDescent="0.3">
      <c r="A41" s="747" t="s">
        <v>543</v>
      </c>
      <c r="B41" s="748" t="s">
        <v>544</v>
      </c>
      <c r="C41" s="749" t="s">
        <v>558</v>
      </c>
      <c r="D41" s="750" t="s">
        <v>559</v>
      </c>
      <c r="E41" s="751">
        <v>50113001</v>
      </c>
      <c r="F41" s="750" t="s">
        <v>570</v>
      </c>
      <c r="G41" s="749" t="s">
        <v>571</v>
      </c>
      <c r="H41" s="749">
        <v>394627</v>
      </c>
      <c r="I41" s="749">
        <v>0</v>
      </c>
      <c r="J41" s="749" t="s">
        <v>643</v>
      </c>
      <c r="K41" s="749" t="s">
        <v>545</v>
      </c>
      <c r="L41" s="752">
        <v>102.72371131128104</v>
      </c>
      <c r="M41" s="752">
        <v>3</v>
      </c>
      <c r="N41" s="753">
        <v>308.17113393384312</v>
      </c>
    </row>
    <row r="42" spans="1:14" ht="14.4" customHeight="1" x14ac:dyDescent="0.3">
      <c r="A42" s="747" t="s">
        <v>543</v>
      </c>
      <c r="B42" s="748" t="s">
        <v>544</v>
      </c>
      <c r="C42" s="749" t="s">
        <v>558</v>
      </c>
      <c r="D42" s="750" t="s">
        <v>559</v>
      </c>
      <c r="E42" s="751">
        <v>50113001</v>
      </c>
      <c r="F42" s="750" t="s">
        <v>570</v>
      </c>
      <c r="G42" s="749" t="s">
        <v>571</v>
      </c>
      <c r="H42" s="749">
        <v>394072</v>
      </c>
      <c r="I42" s="749">
        <v>1000</v>
      </c>
      <c r="J42" s="749" t="s">
        <v>644</v>
      </c>
      <c r="K42" s="749" t="s">
        <v>545</v>
      </c>
      <c r="L42" s="752">
        <v>1324.3779002785618</v>
      </c>
      <c r="M42" s="752">
        <v>1</v>
      </c>
      <c r="N42" s="753">
        <v>1324.3779002785618</v>
      </c>
    </row>
    <row r="43" spans="1:14" ht="14.4" customHeight="1" x14ac:dyDescent="0.3">
      <c r="A43" s="747" t="s">
        <v>543</v>
      </c>
      <c r="B43" s="748" t="s">
        <v>544</v>
      </c>
      <c r="C43" s="749" t="s">
        <v>558</v>
      </c>
      <c r="D43" s="750" t="s">
        <v>559</v>
      </c>
      <c r="E43" s="751">
        <v>50113001</v>
      </c>
      <c r="F43" s="750" t="s">
        <v>570</v>
      </c>
      <c r="G43" s="749" t="s">
        <v>571</v>
      </c>
      <c r="H43" s="749">
        <v>900409</v>
      </c>
      <c r="I43" s="749">
        <v>0</v>
      </c>
      <c r="J43" s="749" t="s">
        <v>645</v>
      </c>
      <c r="K43" s="749" t="s">
        <v>646</v>
      </c>
      <c r="L43" s="752">
        <v>7.4999999999999997E-2</v>
      </c>
      <c r="M43" s="752">
        <v>1000</v>
      </c>
      <c r="N43" s="753">
        <v>75</v>
      </c>
    </row>
    <row r="44" spans="1:14" ht="14.4" customHeight="1" x14ac:dyDescent="0.3">
      <c r="A44" s="747" t="s">
        <v>543</v>
      </c>
      <c r="B44" s="748" t="s">
        <v>544</v>
      </c>
      <c r="C44" s="749" t="s">
        <v>558</v>
      </c>
      <c r="D44" s="750" t="s">
        <v>559</v>
      </c>
      <c r="E44" s="751">
        <v>50113001</v>
      </c>
      <c r="F44" s="750" t="s">
        <v>570</v>
      </c>
      <c r="G44" s="749" t="s">
        <v>571</v>
      </c>
      <c r="H44" s="749">
        <v>192414</v>
      </c>
      <c r="I44" s="749">
        <v>92414</v>
      </c>
      <c r="J44" s="749" t="s">
        <v>647</v>
      </c>
      <c r="K44" s="749" t="s">
        <v>648</v>
      </c>
      <c r="L44" s="752">
        <v>62.589999999999996</v>
      </c>
      <c r="M44" s="752">
        <v>3</v>
      </c>
      <c r="N44" s="753">
        <v>187.76999999999998</v>
      </c>
    </row>
    <row r="45" spans="1:14" ht="14.4" customHeight="1" x14ac:dyDescent="0.3">
      <c r="A45" s="747" t="s">
        <v>543</v>
      </c>
      <c r="B45" s="748" t="s">
        <v>544</v>
      </c>
      <c r="C45" s="749" t="s">
        <v>558</v>
      </c>
      <c r="D45" s="750" t="s">
        <v>559</v>
      </c>
      <c r="E45" s="751">
        <v>50113005</v>
      </c>
      <c r="F45" s="750" t="s">
        <v>615</v>
      </c>
      <c r="G45" s="749" t="s">
        <v>571</v>
      </c>
      <c r="H45" s="749">
        <v>13309</v>
      </c>
      <c r="I45" s="749">
        <v>0</v>
      </c>
      <c r="J45" s="749" t="s">
        <v>649</v>
      </c>
      <c r="K45" s="749" t="s">
        <v>650</v>
      </c>
      <c r="L45" s="752">
        <v>9421.0049999999974</v>
      </c>
      <c r="M45" s="752">
        <v>1</v>
      </c>
      <c r="N45" s="753">
        <v>9421.0049999999974</v>
      </c>
    </row>
    <row r="46" spans="1:14" ht="14.4" customHeight="1" x14ac:dyDescent="0.3">
      <c r="A46" s="747" t="s">
        <v>543</v>
      </c>
      <c r="B46" s="748" t="s">
        <v>544</v>
      </c>
      <c r="C46" s="749" t="s">
        <v>558</v>
      </c>
      <c r="D46" s="750" t="s">
        <v>559</v>
      </c>
      <c r="E46" s="751">
        <v>50113005</v>
      </c>
      <c r="F46" s="750" t="s">
        <v>615</v>
      </c>
      <c r="G46" s="749" t="s">
        <v>571</v>
      </c>
      <c r="H46" s="749">
        <v>25459</v>
      </c>
      <c r="I46" s="749">
        <v>0</v>
      </c>
      <c r="J46" s="749" t="s">
        <v>651</v>
      </c>
      <c r="K46" s="749" t="s">
        <v>652</v>
      </c>
      <c r="L46" s="752">
        <v>23386</v>
      </c>
      <c r="M46" s="752">
        <v>10</v>
      </c>
      <c r="N46" s="753">
        <v>233860</v>
      </c>
    </row>
    <row r="47" spans="1:14" ht="14.4" customHeight="1" x14ac:dyDescent="0.3">
      <c r="A47" s="747" t="s">
        <v>543</v>
      </c>
      <c r="B47" s="748" t="s">
        <v>544</v>
      </c>
      <c r="C47" s="749" t="s">
        <v>558</v>
      </c>
      <c r="D47" s="750" t="s">
        <v>559</v>
      </c>
      <c r="E47" s="751">
        <v>50113005</v>
      </c>
      <c r="F47" s="750" t="s">
        <v>615</v>
      </c>
      <c r="G47" s="749" t="s">
        <v>571</v>
      </c>
      <c r="H47" s="749">
        <v>14004</v>
      </c>
      <c r="I47" s="749">
        <v>0</v>
      </c>
      <c r="J47" s="749" t="s">
        <v>653</v>
      </c>
      <c r="K47" s="749" t="s">
        <v>654</v>
      </c>
      <c r="L47" s="752">
        <v>23012</v>
      </c>
      <c r="M47" s="752">
        <v>2</v>
      </c>
      <c r="N47" s="753">
        <v>46024</v>
      </c>
    </row>
    <row r="48" spans="1:14" ht="14.4" customHeight="1" x14ac:dyDescent="0.3">
      <c r="A48" s="747" t="s">
        <v>543</v>
      </c>
      <c r="B48" s="748" t="s">
        <v>544</v>
      </c>
      <c r="C48" s="749" t="s">
        <v>558</v>
      </c>
      <c r="D48" s="750" t="s">
        <v>559</v>
      </c>
      <c r="E48" s="751">
        <v>50113005</v>
      </c>
      <c r="F48" s="750" t="s">
        <v>615</v>
      </c>
      <c r="G48" s="749" t="s">
        <v>571</v>
      </c>
      <c r="H48" s="749">
        <v>14006</v>
      </c>
      <c r="I48" s="749">
        <v>0</v>
      </c>
      <c r="J48" s="749" t="s">
        <v>655</v>
      </c>
      <c r="K48" s="749" t="s">
        <v>656</v>
      </c>
      <c r="L48" s="752">
        <v>27764</v>
      </c>
      <c r="M48" s="752">
        <v>4</v>
      </c>
      <c r="N48" s="753">
        <v>111056</v>
      </c>
    </row>
    <row r="49" spans="1:14" ht="14.4" customHeight="1" x14ac:dyDescent="0.3">
      <c r="A49" s="747" t="s">
        <v>543</v>
      </c>
      <c r="B49" s="748" t="s">
        <v>544</v>
      </c>
      <c r="C49" s="749" t="s">
        <v>558</v>
      </c>
      <c r="D49" s="750" t="s">
        <v>559</v>
      </c>
      <c r="E49" s="751">
        <v>50113005</v>
      </c>
      <c r="F49" s="750" t="s">
        <v>615</v>
      </c>
      <c r="G49" s="749" t="s">
        <v>571</v>
      </c>
      <c r="H49" s="749">
        <v>66437</v>
      </c>
      <c r="I49" s="749">
        <v>0</v>
      </c>
      <c r="J49" s="749" t="s">
        <v>657</v>
      </c>
      <c r="K49" s="749" t="s">
        <v>658</v>
      </c>
      <c r="L49" s="752">
        <v>2583.9</v>
      </c>
      <c r="M49" s="752">
        <v>1</v>
      </c>
      <c r="N49" s="753">
        <v>2583.9</v>
      </c>
    </row>
    <row r="50" spans="1:14" ht="14.4" customHeight="1" x14ac:dyDescent="0.3">
      <c r="A50" s="747" t="s">
        <v>543</v>
      </c>
      <c r="B50" s="748" t="s">
        <v>544</v>
      </c>
      <c r="C50" s="749" t="s">
        <v>558</v>
      </c>
      <c r="D50" s="750" t="s">
        <v>559</v>
      </c>
      <c r="E50" s="751">
        <v>50113005</v>
      </c>
      <c r="F50" s="750" t="s">
        <v>615</v>
      </c>
      <c r="G50" s="749" t="s">
        <v>571</v>
      </c>
      <c r="H50" s="749">
        <v>169461</v>
      </c>
      <c r="I50" s="749">
        <v>0</v>
      </c>
      <c r="J50" s="749" t="s">
        <v>659</v>
      </c>
      <c r="K50" s="749" t="s">
        <v>660</v>
      </c>
      <c r="L50" s="752">
        <v>6017</v>
      </c>
      <c r="M50" s="752">
        <v>2</v>
      </c>
      <c r="N50" s="753">
        <v>12034</v>
      </c>
    </row>
    <row r="51" spans="1:14" ht="14.4" customHeight="1" x14ac:dyDescent="0.3">
      <c r="A51" s="747" t="s">
        <v>543</v>
      </c>
      <c r="B51" s="748" t="s">
        <v>544</v>
      </c>
      <c r="C51" s="749" t="s">
        <v>558</v>
      </c>
      <c r="D51" s="750" t="s">
        <v>559</v>
      </c>
      <c r="E51" s="751">
        <v>50113005</v>
      </c>
      <c r="F51" s="750" t="s">
        <v>615</v>
      </c>
      <c r="G51" s="749" t="s">
        <v>571</v>
      </c>
      <c r="H51" s="749">
        <v>66441</v>
      </c>
      <c r="I51" s="749">
        <v>0</v>
      </c>
      <c r="J51" s="749" t="s">
        <v>661</v>
      </c>
      <c r="K51" s="749" t="s">
        <v>662</v>
      </c>
      <c r="L51" s="752">
        <v>12797.714285714286</v>
      </c>
      <c r="M51" s="752">
        <v>7</v>
      </c>
      <c r="N51" s="753">
        <v>89584</v>
      </c>
    </row>
    <row r="52" spans="1:14" ht="14.4" customHeight="1" x14ac:dyDescent="0.3">
      <c r="A52" s="747" t="s">
        <v>543</v>
      </c>
      <c r="B52" s="748" t="s">
        <v>544</v>
      </c>
      <c r="C52" s="749" t="s">
        <v>558</v>
      </c>
      <c r="D52" s="750" t="s">
        <v>559</v>
      </c>
      <c r="E52" s="751">
        <v>50113005</v>
      </c>
      <c r="F52" s="750" t="s">
        <v>615</v>
      </c>
      <c r="G52" s="749" t="s">
        <v>571</v>
      </c>
      <c r="H52" s="749">
        <v>13307</v>
      </c>
      <c r="I52" s="749">
        <v>0</v>
      </c>
      <c r="J52" s="749" t="s">
        <v>663</v>
      </c>
      <c r="K52" s="749" t="s">
        <v>664</v>
      </c>
      <c r="L52" s="752">
        <v>12552.909081685228</v>
      </c>
      <c r="M52" s="752">
        <v>11</v>
      </c>
      <c r="N52" s="753">
        <v>138081.9998985375</v>
      </c>
    </row>
    <row r="53" spans="1:14" ht="14.4" customHeight="1" x14ac:dyDescent="0.3">
      <c r="A53" s="747" t="s">
        <v>543</v>
      </c>
      <c r="B53" s="748" t="s">
        <v>544</v>
      </c>
      <c r="C53" s="749" t="s">
        <v>558</v>
      </c>
      <c r="D53" s="750" t="s">
        <v>559</v>
      </c>
      <c r="E53" s="751">
        <v>50113005</v>
      </c>
      <c r="F53" s="750" t="s">
        <v>615</v>
      </c>
      <c r="G53" s="749" t="s">
        <v>571</v>
      </c>
      <c r="H53" s="749">
        <v>13302</v>
      </c>
      <c r="I53" s="749">
        <v>0</v>
      </c>
      <c r="J53" s="749" t="s">
        <v>665</v>
      </c>
      <c r="K53" s="749" t="s">
        <v>666</v>
      </c>
      <c r="L53" s="752">
        <v>3084.3650199248964</v>
      </c>
      <c r="M53" s="752">
        <v>11</v>
      </c>
      <c r="N53" s="753">
        <v>33928.01521917386</v>
      </c>
    </row>
    <row r="54" spans="1:14" ht="14.4" customHeight="1" x14ac:dyDescent="0.3">
      <c r="A54" s="747" t="s">
        <v>543</v>
      </c>
      <c r="B54" s="748" t="s">
        <v>544</v>
      </c>
      <c r="C54" s="749" t="s">
        <v>558</v>
      </c>
      <c r="D54" s="750" t="s">
        <v>559</v>
      </c>
      <c r="E54" s="751">
        <v>50113005</v>
      </c>
      <c r="F54" s="750" t="s">
        <v>615</v>
      </c>
      <c r="G54" s="749" t="s">
        <v>571</v>
      </c>
      <c r="H54" s="749">
        <v>66401</v>
      </c>
      <c r="I54" s="749">
        <v>0</v>
      </c>
      <c r="J54" s="749" t="s">
        <v>667</v>
      </c>
      <c r="K54" s="749" t="s">
        <v>668</v>
      </c>
      <c r="L54" s="752">
        <v>21707.4</v>
      </c>
      <c r="M54" s="752">
        <v>1</v>
      </c>
      <c r="N54" s="753">
        <v>21707.4</v>
      </c>
    </row>
    <row r="55" spans="1:14" ht="14.4" customHeight="1" x14ac:dyDescent="0.3">
      <c r="A55" s="747" t="s">
        <v>543</v>
      </c>
      <c r="B55" s="748" t="s">
        <v>544</v>
      </c>
      <c r="C55" s="749" t="s">
        <v>558</v>
      </c>
      <c r="D55" s="750" t="s">
        <v>559</v>
      </c>
      <c r="E55" s="751">
        <v>50113005</v>
      </c>
      <c r="F55" s="750" t="s">
        <v>615</v>
      </c>
      <c r="G55" s="749" t="s">
        <v>571</v>
      </c>
      <c r="H55" s="749">
        <v>66402</v>
      </c>
      <c r="I55" s="749">
        <v>0</v>
      </c>
      <c r="J55" s="749" t="s">
        <v>669</v>
      </c>
      <c r="K55" s="749" t="s">
        <v>670</v>
      </c>
      <c r="L55" s="752">
        <v>27395.5</v>
      </c>
      <c r="M55" s="752">
        <v>1</v>
      </c>
      <c r="N55" s="753">
        <v>27395.5</v>
      </c>
    </row>
    <row r="56" spans="1:14" ht="14.4" customHeight="1" x14ac:dyDescent="0.3">
      <c r="A56" s="747" t="s">
        <v>543</v>
      </c>
      <c r="B56" s="748" t="s">
        <v>544</v>
      </c>
      <c r="C56" s="749" t="s">
        <v>558</v>
      </c>
      <c r="D56" s="750" t="s">
        <v>559</v>
      </c>
      <c r="E56" s="751">
        <v>50113005</v>
      </c>
      <c r="F56" s="750" t="s">
        <v>615</v>
      </c>
      <c r="G56" s="749" t="s">
        <v>571</v>
      </c>
      <c r="H56" s="749">
        <v>18765</v>
      </c>
      <c r="I56" s="749">
        <v>0</v>
      </c>
      <c r="J56" s="749" t="s">
        <v>671</v>
      </c>
      <c r="K56" s="749" t="s">
        <v>672</v>
      </c>
      <c r="L56" s="752">
        <v>20350</v>
      </c>
      <c r="M56" s="752">
        <v>2</v>
      </c>
      <c r="N56" s="753">
        <v>40700</v>
      </c>
    </row>
    <row r="57" spans="1:14" ht="14.4" customHeight="1" x14ac:dyDescent="0.3">
      <c r="A57" s="747" t="s">
        <v>543</v>
      </c>
      <c r="B57" s="748" t="s">
        <v>544</v>
      </c>
      <c r="C57" s="749" t="s">
        <v>558</v>
      </c>
      <c r="D57" s="750" t="s">
        <v>559</v>
      </c>
      <c r="E57" s="751">
        <v>50113005</v>
      </c>
      <c r="F57" s="750" t="s">
        <v>615</v>
      </c>
      <c r="G57" s="749" t="s">
        <v>571</v>
      </c>
      <c r="H57" s="749">
        <v>13304</v>
      </c>
      <c r="I57" s="749">
        <v>0</v>
      </c>
      <c r="J57" s="749" t="s">
        <v>673</v>
      </c>
      <c r="K57" s="749" t="s">
        <v>674</v>
      </c>
      <c r="L57" s="752">
        <v>4121.490988228863</v>
      </c>
      <c r="M57" s="752">
        <v>10</v>
      </c>
      <c r="N57" s="753">
        <v>41214.90988228863</v>
      </c>
    </row>
    <row r="58" spans="1:14" ht="14.4" customHeight="1" x14ac:dyDescent="0.3">
      <c r="A58" s="747" t="s">
        <v>543</v>
      </c>
      <c r="B58" s="748" t="s">
        <v>544</v>
      </c>
      <c r="C58" s="749" t="s">
        <v>558</v>
      </c>
      <c r="D58" s="750" t="s">
        <v>559</v>
      </c>
      <c r="E58" s="751">
        <v>50113005</v>
      </c>
      <c r="F58" s="750" t="s">
        <v>615</v>
      </c>
      <c r="G58" s="749" t="s">
        <v>571</v>
      </c>
      <c r="H58" s="749">
        <v>142203</v>
      </c>
      <c r="I58" s="749">
        <v>0</v>
      </c>
      <c r="J58" s="749" t="s">
        <v>675</v>
      </c>
      <c r="K58" s="749" t="s">
        <v>676</v>
      </c>
      <c r="L58" s="752">
        <v>11784.300000000001</v>
      </c>
      <c r="M58" s="752">
        <v>8</v>
      </c>
      <c r="N58" s="753">
        <v>94274.400000000009</v>
      </c>
    </row>
    <row r="59" spans="1:14" ht="14.4" customHeight="1" x14ac:dyDescent="0.3">
      <c r="A59" s="747" t="s">
        <v>543</v>
      </c>
      <c r="B59" s="748" t="s">
        <v>544</v>
      </c>
      <c r="C59" s="749" t="s">
        <v>558</v>
      </c>
      <c r="D59" s="750" t="s">
        <v>559</v>
      </c>
      <c r="E59" s="751">
        <v>50113005</v>
      </c>
      <c r="F59" s="750" t="s">
        <v>615</v>
      </c>
      <c r="G59" s="749" t="s">
        <v>571</v>
      </c>
      <c r="H59" s="749">
        <v>207641</v>
      </c>
      <c r="I59" s="749">
        <v>0</v>
      </c>
      <c r="J59" s="749" t="s">
        <v>677</v>
      </c>
      <c r="K59" s="749" t="s">
        <v>678</v>
      </c>
      <c r="L59" s="752">
        <v>3247.2</v>
      </c>
      <c r="M59" s="752">
        <v>1</v>
      </c>
      <c r="N59" s="753">
        <v>3247.2</v>
      </c>
    </row>
    <row r="60" spans="1:14" ht="14.4" customHeight="1" x14ac:dyDescent="0.3">
      <c r="A60" s="747" t="s">
        <v>543</v>
      </c>
      <c r="B60" s="748" t="s">
        <v>544</v>
      </c>
      <c r="C60" s="749" t="s">
        <v>558</v>
      </c>
      <c r="D60" s="750" t="s">
        <v>559</v>
      </c>
      <c r="E60" s="751">
        <v>50113005</v>
      </c>
      <c r="F60" s="750" t="s">
        <v>615</v>
      </c>
      <c r="G60" s="749" t="s">
        <v>571</v>
      </c>
      <c r="H60" s="749">
        <v>66429</v>
      </c>
      <c r="I60" s="749">
        <v>0</v>
      </c>
      <c r="J60" s="749" t="s">
        <v>679</v>
      </c>
      <c r="K60" s="749" t="s">
        <v>680</v>
      </c>
      <c r="L60" s="752">
        <v>1577.3999999999999</v>
      </c>
      <c r="M60" s="752">
        <v>5</v>
      </c>
      <c r="N60" s="753">
        <v>7886.9999999999991</v>
      </c>
    </row>
    <row r="61" spans="1:14" ht="14.4" customHeight="1" x14ac:dyDescent="0.3">
      <c r="A61" s="747" t="s">
        <v>543</v>
      </c>
      <c r="B61" s="748" t="s">
        <v>544</v>
      </c>
      <c r="C61" s="749" t="s">
        <v>558</v>
      </c>
      <c r="D61" s="750" t="s">
        <v>559</v>
      </c>
      <c r="E61" s="751">
        <v>50113005</v>
      </c>
      <c r="F61" s="750" t="s">
        <v>615</v>
      </c>
      <c r="G61" s="749" t="s">
        <v>571</v>
      </c>
      <c r="H61" s="749">
        <v>66427</v>
      </c>
      <c r="I61" s="749">
        <v>0</v>
      </c>
      <c r="J61" s="749" t="s">
        <v>681</v>
      </c>
      <c r="K61" s="749" t="s">
        <v>682</v>
      </c>
      <c r="L61" s="752">
        <v>1578.1333333333332</v>
      </c>
      <c r="M61" s="752">
        <v>3</v>
      </c>
      <c r="N61" s="753">
        <v>4734.3999999999996</v>
      </c>
    </row>
    <row r="62" spans="1:14" ht="14.4" customHeight="1" x14ac:dyDescent="0.3">
      <c r="A62" s="747" t="s">
        <v>543</v>
      </c>
      <c r="B62" s="748" t="s">
        <v>544</v>
      </c>
      <c r="C62" s="749" t="s">
        <v>558</v>
      </c>
      <c r="D62" s="750" t="s">
        <v>559</v>
      </c>
      <c r="E62" s="751">
        <v>50113005</v>
      </c>
      <c r="F62" s="750" t="s">
        <v>615</v>
      </c>
      <c r="G62" s="749" t="s">
        <v>571</v>
      </c>
      <c r="H62" s="749">
        <v>66426</v>
      </c>
      <c r="I62" s="749">
        <v>0</v>
      </c>
      <c r="J62" s="749" t="s">
        <v>683</v>
      </c>
      <c r="K62" s="749" t="s">
        <v>684</v>
      </c>
      <c r="L62" s="752">
        <v>2721.4</v>
      </c>
      <c r="M62" s="752">
        <v>15</v>
      </c>
      <c r="N62" s="753">
        <v>40821</v>
      </c>
    </row>
    <row r="63" spans="1:14" ht="14.4" customHeight="1" x14ac:dyDescent="0.3">
      <c r="A63" s="747" t="s">
        <v>543</v>
      </c>
      <c r="B63" s="748" t="s">
        <v>544</v>
      </c>
      <c r="C63" s="749" t="s">
        <v>558</v>
      </c>
      <c r="D63" s="750" t="s">
        <v>559</v>
      </c>
      <c r="E63" s="751">
        <v>50113005</v>
      </c>
      <c r="F63" s="750" t="s">
        <v>615</v>
      </c>
      <c r="G63" s="749" t="s">
        <v>571</v>
      </c>
      <c r="H63" s="749">
        <v>94428</v>
      </c>
      <c r="I63" s="749">
        <v>0</v>
      </c>
      <c r="J63" s="749" t="s">
        <v>685</v>
      </c>
      <c r="K63" s="749" t="s">
        <v>686</v>
      </c>
      <c r="L63" s="752">
        <v>2509.3200000000002</v>
      </c>
      <c r="M63" s="752">
        <v>5</v>
      </c>
      <c r="N63" s="753">
        <v>12546.6</v>
      </c>
    </row>
    <row r="64" spans="1:14" ht="14.4" customHeight="1" x14ac:dyDescent="0.3">
      <c r="A64" s="747" t="s">
        <v>543</v>
      </c>
      <c r="B64" s="748" t="s">
        <v>544</v>
      </c>
      <c r="C64" s="749" t="s">
        <v>558</v>
      </c>
      <c r="D64" s="750" t="s">
        <v>559</v>
      </c>
      <c r="E64" s="751">
        <v>50113005</v>
      </c>
      <c r="F64" s="750" t="s">
        <v>615</v>
      </c>
      <c r="G64" s="749" t="s">
        <v>571</v>
      </c>
      <c r="H64" s="749">
        <v>119867</v>
      </c>
      <c r="I64" s="749">
        <v>0</v>
      </c>
      <c r="J64" s="749" t="s">
        <v>687</v>
      </c>
      <c r="K64" s="749" t="s">
        <v>686</v>
      </c>
      <c r="L64" s="752">
        <v>15399.633333333333</v>
      </c>
      <c r="M64" s="752">
        <v>15</v>
      </c>
      <c r="N64" s="753">
        <v>230994.5</v>
      </c>
    </row>
    <row r="65" spans="1:14" ht="14.4" customHeight="1" x14ac:dyDescent="0.3">
      <c r="A65" s="747" t="s">
        <v>543</v>
      </c>
      <c r="B65" s="748" t="s">
        <v>544</v>
      </c>
      <c r="C65" s="749" t="s">
        <v>558</v>
      </c>
      <c r="D65" s="750" t="s">
        <v>559</v>
      </c>
      <c r="E65" s="751">
        <v>50113005</v>
      </c>
      <c r="F65" s="750" t="s">
        <v>615</v>
      </c>
      <c r="G65" s="749" t="s">
        <v>571</v>
      </c>
      <c r="H65" s="749">
        <v>115800</v>
      </c>
      <c r="I65" s="749">
        <v>0</v>
      </c>
      <c r="J65" s="749" t="s">
        <v>688</v>
      </c>
      <c r="K65" s="749" t="s">
        <v>689</v>
      </c>
      <c r="L65" s="752">
        <v>15527.929999999998</v>
      </c>
      <c r="M65" s="752">
        <v>10</v>
      </c>
      <c r="N65" s="753">
        <v>155279.29999999999</v>
      </c>
    </row>
    <row r="66" spans="1:14" ht="14.4" customHeight="1" x14ac:dyDescent="0.3">
      <c r="A66" s="747" t="s">
        <v>543</v>
      </c>
      <c r="B66" s="748" t="s">
        <v>544</v>
      </c>
      <c r="C66" s="749" t="s">
        <v>558</v>
      </c>
      <c r="D66" s="750" t="s">
        <v>559</v>
      </c>
      <c r="E66" s="751">
        <v>50113005</v>
      </c>
      <c r="F66" s="750" t="s">
        <v>615</v>
      </c>
      <c r="G66" s="749" t="s">
        <v>571</v>
      </c>
      <c r="H66" s="749">
        <v>61199</v>
      </c>
      <c r="I66" s="749">
        <v>0</v>
      </c>
      <c r="J66" s="749" t="s">
        <v>690</v>
      </c>
      <c r="K66" s="749" t="s">
        <v>691</v>
      </c>
      <c r="L66" s="752">
        <v>29298.133333333335</v>
      </c>
      <c r="M66" s="752">
        <v>9</v>
      </c>
      <c r="N66" s="753">
        <v>263683.20000000001</v>
      </c>
    </row>
    <row r="67" spans="1:14" ht="14.4" customHeight="1" x14ac:dyDescent="0.3">
      <c r="A67" s="747" t="s">
        <v>543</v>
      </c>
      <c r="B67" s="748" t="s">
        <v>544</v>
      </c>
      <c r="C67" s="749" t="s">
        <v>558</v>
      </c>
      <c r="D67" s="750" t="s">
        <v>559</v>
      </c>
      <c r="E67" s="751">
        <v>50113005</v>
      </c>
      <c r="F67" s="750" t="s">
        <v>615</v>
      </c>
      <c r="G67" s="749" t="s">
        <v>571</v>
      </c>
      <c r="H67" s="749">
        <v>61197</v>
      </c>
      <c r="I67" s="749">
        <v>0</v>
      </c>
      <c r="J67" s="749" t="s">
        <v>692</v>
      </c>
      <c r="K67" s="749" t="s">
        <v>693</v>
      </c>
      <c r="L67" s="752">
        <v>23358.981249999997</v>
      </c>
      <c r="M67" s="752">
        <v>16</v>
      </c>
      <c r="N67" s="753">
        <v>373743.69999999995</v>
      </c>
    </row>
    <row r="68" spans="1:14" ht="14.4" customHeight="1" x14ac:dyDescent="0.3">
      <c r="A68" s="747" t="s">
        <v>543</v>
      </c>
      <c r="B68" s="748" t="s">
        <v>544</v>
      </c>
      <c r="C68" s="749" t="s">
        <v>558</v>
      </c>
      <c r="D68" s="750" t="s">
        <v>559</v>
      </c>
      <c r="E68" s="751">
        <v>50113005</v>
      </c>
      <c r="F68" s="750" t="s">
        <v>615</v>
      </c>
      <c r="G68" s="749" t="s">
        <v>571</v>
      </c>
      <c r="H68" s="749">
        <v>61198</v>
      </c>
      <c r="I68" s="749">
        <v>0</v>
      </c>
      <c r="J68" s="749" t="s">
        <v>694</v>
      </c>
      <c r="K68" s="749" t="s">
        <v>695</v>
      </c>
      <c r="L68" s="752">
        <v>26136</v>
      </c>
      <c r="M68" s="752">
        <v>1</v>
      </c>
      <c r="N68" s="753">
        <v>26136</v>
      </c>
    </row>
    <row r="69" spans="1:14" ht="14.4" customHeight="1" x14ac:dyDescent="0.3">
      <c r="A69" s="747" t="s">
        <v>543</v>
      </c>
      <c r="B69" s="748" t="s">
        <v>544</v>
      </c>
      <c r="C69" s="749" t="s">
        <v>558</v>
      </c>
      <c r="D69" s="750" t="s">
        <v>559</v>
      </c>
      <c r="E69" s="751">
        <v>50113005</v>
      </c>
      <c r="F69" s="750" t="s">
        <v>615</v>
      </c>
      <c r="G69" s="749" t="s">
        <v>571</v>
      </c>
      <c r="H69" s="749">
        <v>199390</v>
      </c>
      <c r="I69" s="749">
        <v>0</v>
      </c>
      <c r="J69" s="749" t="s">
        <v>696</v>
      </c>
      <c r="K69" s="749" t="s">
        <v>697</v>
      </c>
      <c r="L69" s="752">
        <v>6030.2</v>
      </c>
      <c r="M69" s="752">
        <v>1</v>
      </c>
      <c r="N69" s="753">
        <v>6030.2</v>
      </c>
    </row>
    <row r="70" spans="1:14" ht="14.4" customHeight="1" x14ac:dyDescent="0.3">
      <c r="A70" s="747" t="s">
        <v>543</v>
      </c>
      <c r="B70" s="748" t="s">
        <v>544</v>
      </c>
      <c r="C70" s="749" t="s">
        <v>558</v>
      </c>
      <c r="D70" s="750" t="s">
        <v>559</v>
      </c>
      <c r="E70" s="751">
        <v>50113005</v>
      </c>
      <c r="F70" s="750" t="s">
        <v>615</v>
      </c>
      <c r="G70" s="749" t="s">
        <v>571</v>
      </c>
      <c r="H70" s="749">
        <v>59196</v>
      </c>
      <c r="I70" s="749">
        <v>0</v>
      </c>
      <c r="J70" s="749" t="s">
        <v>698</v>
      </c>
      <c r="K70" s="749" t="s">
        <v>699</v>
      </c>
      <c r="L70" s="752">
        <v>8246.7000000000007</v>
      </c>
      <c r="M70" s="752">
        <v>1</v>
      </c>
      <c r="N70" s="753">
        <v>8246.7000000000007</v>
      </c>
    </row>
    <row r="71" spans="1:14" ht="14.4" customHeight="1" x14ac:dyDescent="0.3">
      <c r="A71" s="747" t="s">
        <v>543</v>
      </c>
      <c r="B71" s="748" t="s">
        <v>544</v>
      </c>
      <c r="C71" s="749" t="s">
        <v>558</v>
      </c>
      <c r="D71" s="750" t="s">
        <v>559</v>
      </c>
      <c r="E71" s="751">
        <v>50113009</v>
      </c>
      <c r="F71" s="750" t="s">
        <v>700</v>
      </c>
      <c r="G71" s="749" t="s">
        <v>571</v>
      </c>
      <c r="H71" s="749">
        <v>167779</v>
      </c>
      <c r="I71" s="749">
        <v>167779</v>
      </c>
      <c r="J71" s="749" t="s">
        <v>701</v>
      </c>
      <c r="K71" s="749" t="s">
        <v>702</v>
      </c>
      <c r="L71" s="752">
        <v>1914</v>
      </c>
      <c r="M71" s="752">
        <v>40</v>
      </c>
      <c r="N71" s="753">
        <v>76560</v>
      </c>
    </row>
    <row r="72" spans="1:14" ht="14.4" customHeight="1" x14ac:dyDescent="0.3">
      <c r="A72" s="747" t="s">
        <v>543</v>
      </c>
      <c r="B72" s="748" t="s">
        <v>544</v>
      </c>
      <c r="C72" s="749" t="s">
        <v>564</v>
      </c>
      <c r="D72" s="750" t="s">
        <v>565</v>
      </c>
      <c r="E72" s="751">
        <v>50113001</v>
      </c>
      <c r="F72" s="750" t="s">
        <v>570</v>
      </c>
      <c r="G72" s="749" t="s">
        <v>571</v>
      </c>
      <c r="H72" s="749">
        <v>196886</v>
      </c>
      <c r="I72" s="749">
        <v>96886</v>
      </c>
      <c r="J72" s="749" t="s">
        <v>703</v>
      </c>
      <c r="K72" s="749" t="s">
        <v>704</v>
      </c>
      <c r="L72" s="752">
        <v>50.160000000000011</v>
      </c>
      <c r="M72" s="752">
        <v>5</v>
      </c>
      <c r="N72" s="753">
        <v>250.80000000000007</v>
      </c>
    </row>
    <row r="73" spans="1:14" ht="14.4" customHeight="1" x14ac:dyDescent="0.3">
      <c r="A73" s="747" t="s">
        <v>543</v>
      </c>
      <c r="B73" s="748" t="s">
        <v>544</v>
      </c>
      <c r="C73" s="749" t="s">
        <v>564</v>
      </c>
      <c r="D73" s="750" t="s">
        <v>565</v>
      </c>
      <c r="E73" s="751">
        <v>50113001</v>
      </c>
      <c r="F73" s="750" t="s">
        <v>570</v>
      </c>
      <c r="G73" s="749" t="s">
        <v>571</v>
      </c>
      <c r="H73" s="749">
        <v>100362</v>
      </c>
      <c r="I73" s="749">
        <v>362</v>
      </c>
      <c r="J73" s="749" t="s">
        <v>705</v>
      </c>
      <c r="K73" s="749" t="s">
        <v>706</v>
      </c>
      <c r="L73" s="752">
        <v>72.929999999999993</v>
      </c>
      <c r="M73" s="752">
        <v>2</v>
      </c>
      <c r="N73" s="753">
        <v>145.85999999999999</v>
      </c>
    </row>
    <row r="74" spans="1:14" ht="14.4" customHeight="1" x14ac:dyDescent="0.3">
      <c r="A74" s="747" t="s">
        <v>543</v>
      </c>
      <c r="B74" s="748" t="s">
        <v>544</v>
      </c>
      <c r="C74" s="749" t="s">
        <v>564</v>
      </c>
      <c r="D74" s="750" t="s">
        <v>565</v>
      </c>
      <c r="E74" s="751">
        <v>50113001</v>
      </c>
      <c r="F74" s="750" t="s">
        <v>570</v>
      </c>
      <c r="G74" s="749" t="s">
        <v>571</v>
      </c>
      <c r="H74" s="749">
        <v>156926</v>
      </c>
      <c r="I74" s="749">
        <v>56926</v>
      </c>
      <c r="J74" s="749" t="s">
        <v>574</v>
      </c>
      <c r="K74" s="749" t="s">
        <v>575</v>
      </c>
      <c r="L74" s="752">
        <v>48.4</v>
      </c>
      <c r="M74" s="752">
        <v>6</v>
      </c>
      <c r="N74" s="753">
        <v>290.39999999999998</v>
      </c>
    </row>
    <row r="75" spans="1:14" ht="14.4" customHeight="1" x14ac:dyDescent="0.3">
      <c r="A75" s="747" t="s">
        <v>543</v>
      </c>
      <c r="B75" s="748" t="s">
        <v>544</v>
      </c>
      <c r="C75" s="749" t="s">
        <v>564</v>
      </c>
      <c r="D75" s="750" t="s">
        <v>565</v>
      </c>
      <c r="E75" s="751">
        <v>50113001</v>
      </c>
      <c r="F75" s="750" t="s">
        <v>570</v>
      </c>
      <c r="G75" s="749" t="s">
        <v>571</v>
      </c>
      <c r="H75" s="749">
        <v>173394</v>
      </c>
      <c r="I75" s="749">
        <v>173394</v>
      </c>
      <c r="J75" s="749" t="s">
        <v>707</v>
      </c>
      <c r="K75" s="749" t="s">
        <v>708</v>
      </c>
      <c r="L75" s="752">
        <v>423.72000000000008</v>
      </c>
      <c r="M75" s="752">
        <v>4</v>
      </c>
      <c r="N75" s="753">
        <v>1694.8800000000003</v>
      </c>
    </row>
    <row r="76" spans="1:14" ht="14.4" customHeight="1" x14ac:dyDescent="0.3">
      <c r="A76" s="747" t="s">
        <v>543</v>
      </c>
      <c r="B76" s="748" t="s">
        <v>544</v>
      </c>
      <c r="C76" s="749" t="s">
        <v>564</v>
      </c>
      <c r="D76" s="750" t="s">
        <v>565</v>
      </c>
      <c r="E76" s="751">
        <v>50113001</v>
      </c>
      <c r="F76" s="750" t="s">
        <v>570</v>
      </c>
      <c r="G76" s="749" t="s">
        <v>571</v>
      </c>
      <c r="H76" s="749">
        <v>225150</v>
      </c>
      <c r="I76" s="749">
        <v>225150</v>
      </c>
      <c r="J76" s="749" t="s">
        <v>709</v>
      </c>
      <c r="K76" s="749" t="s">
        <v>710</v>
      </c>
      <c r="L76" s="752">
        <v>88.210000000000008</v>
      </c>
      <c r="M76" s="752">
        <v>40</v>
      </c>
      <c r="N76" s="753">
        <v>3528.4000000000005</v>
      </c>
    </row>
    <row r="77" spans="1:14" ht="14.4" customHeight="1" x14ac:dyDescent="0.3">
      <c r="A77" s="747" t="s">
        <v>543</v>
      </c>
      <c r="B77" s="748" t="s">
        <v>544</v>
      </c>
      <c r="C77" s="749" t="s">
        <v>564</v>
      </c>
      <c r="D77" s="750" t="s">
        <v>565</v>
      </c>
      <c r="E77" s="751">
        <v>50113001</v>
      </c>
      <c r="F77" s="750" t="s">
        <v>570</v>
      </c>
      <c r="G77" s="749" t="s">
        <v>571</v>
      </c>
      <c r="H77" s="749">
        <v>207940</v>
      </c>
      <c r="I77" s="749">
        <v>207940</v>
      </c>
      <c r="J77" s="749" t="s">
        <v>578</v>
      </c>
      <c r="K77" s="749" t="s">
        <v>579</v>
      </c>
      <c r="L77" s="752">
        <v>73.150000000000006</v>
      </c>
      <c r="M77" s="752">
        <v>1</v>
      </c>
      <c r="N77" s="753">
        <v>73.150000000000006</v>
      </c>
    </row>
    <row r="78" spans="1:14" ht="14.4" customHeight="1" x14ac:dyDescent="0.3">
      <c r="A78" s="747" t="s">
        <v>543</v>
      </c>
      <c r="B78" s="748" t="s">
        <v>544</v>
      </c>
      <c r="C78" s="749" t="s">
        <v>564</v>
      </c>
      <c r="D78" s="750" t="s">
        <v>565</v>
      </c>
      <c r="E78" s="751">
        <v>50113001</v>
      </c>
      <c r="F78" s="750" t="s">
        <v>570</v>
      </c>
      <c r="G78" s="749" t="s">
        <v>571</v>
      </c>
      <c r="H78" s="749">
        <v>230422</v>
      </c>
      <c r="I78" s="749">
        <v>230422</v>
      </c>
      <c r="J78" s="749" t="s">
        <v>711</v>
      </c>
      <c r="K78" s="749" t="s">
        <v>712</v>
      </c>
      <c r="L78" s="752">
        <v>39.900000000000006</v>
      </c>
      <c r="M78" s="752">
        <v>1</v>
      </c>
      <c r="N78" s="753">
        <v>39.900000000000006</v>
      </c>
    </row>
    <row r="79" spans="1:14" ht="14.4" customHeight="1" x14ac:dyDescent="0.3">
      <c r="A79" s="747" t="s">
        <v>543</v>
      </c>
      <c r="B79" s="748" t="s">
        <v>544</v>
      </c>
      <c r="C79" s="749" t="s">
        <v>564</v>
      </c>
      <c r="D79" s="750" t="s">
        <v>565</v>
      </c>
      <c r="E79" s="751">
        <v>50113001</v>
      </c>
      <c r="F79" s="750" t="s">
        <v>570</v>
      </c>
      <c r="G79" s="749" t="s">
        <v>571</v>
      </c>
      <c r="H79" s="749">
        <v>193746</v>
      </c>
      <c r="I79" s="749">
        <v>93746</v>
      </c>
      <c r="J79" s="749" t="s">
        <v>638</v>
      </c>
      <c r="K79" s="749" t="s">
        <v>639</v>
      </c>
      <c r="L79" s="752">
        <v>366.22000000000008</v>
      </c>
      <c r="M79" s="752">
        <v>2</v>
      </c>
      <c r="N79" s="753">
        <v>732.44000000000017</v>
      </c>
    </row>
    <row r="80" spans="1:14" ht="14.4" customHeight="1" x14ac:dyDescent="0.3">
      <c r="A80" s="747" t="s">
        <v>543</v>
      </c>
      <c r="B80" s="748" t="s">
        <v>544</v>
      </c>
      <c r="C80" s="749" t="s">
        <v>564</v>
      </c>
      <c r="D80" s="750" t="s">
        <v>565</v>
      </c>
      <c r="E80" s="751">
        <v>50113001</v>
      </c>
      <c r="F80" s="750" t="s">
        <v>570</v>
      </c>
      <c r="G80" s="749" t="s">
        <v>571</v>
      </c>
      <c r="H80" s="749">
        <v>187660</v>
      </c>
      <c r="I80" s="749">
        <v>187660</v>
      </c>
      <c r="J80" s="749" t="s">
        <v>640</v>
      </c>
      <c r="K80" s="749" t="s">
        <v>713</v>
      </c>
      <c r="L80" s="752">
        <v>577.83000000000004</v>
      </c>
      <c r="M80" s="752">
        <v>1</v>
      </c>
      <c r="N80" s="753">
        <v>577.83000000000004</v>
      </c>
    </row>
    <row r="81" spans="1:14" ht="14.4" customHeight="1" x14ac:dyDescent="0.3">
      <c r="A81" s="747" t="s">
        <v>543</v>
      </c>
      <c r="B81" s="748" t="s">
        <v>544</v>
      </c>
      <c r="C81" s="749" t="s">
        <v>564</v>
      </c>
      <c r="D81" s="750" t="s">
        <v>565</v>
      </c>
      <c r="E81" s="751">
        <v>50113001</v>
      </c>
      <c r="F81" s="750" t="s">
        <v>570</v>
      </c>
      <c r="G81" s="749" t="s">
        <v>571</v>
      </c>
      <c r="H81" s="749">
        <v>51367</v>
      </c>
      <c r="I81" s="749">
        <v>51367</v>
      </c>
      <c r="J81" s="749" t="s">
        <v>640</v>
      </c>
      <c r="K81" s="749" t="s">
        <v>642</v>
      </c>
      <c r="L81" s="752">
        <v>92.950000000000017</v>
      </c>
      <c r="M81" s="752">
        <v>11</v>
      </c>
      <c r="N81" s="753">
        <v>1022.4500000000002</v>
      </c>
    </row>
    <row r="82" spans="1:14" ht="14.4" customHeight="1" x14ac:dyDescent="0.3">
      <c r="A82" s="747" t="s">
        <v>543</v>
      </c>
      <c r="B82" s="748" t="s">
        <v>544</v>
      </c>
      <c r="C82" s="749" t="s">
        <v>564</v>
      </c>
      <c r="D82" s="750" t="s">
        <v>565</v>
      </c>
      <c r="E82" s="751">
        <v>50113001</v>
      </c>
      <c r="F82" s="750" t="s">
        <v>570</v>
      </c>
      <c r="G82" s="749" t="s">
        <v>571</v>
      </c>
      <c r="H82" s="749">
        <v>51366</v>
      </c>
      <c r="I82" s="749">
        <v>51366</v>
      </c>
      <c r="J82" s="749" t="s">
        <v>640</v>
      </c>
      <c r="K82" s="749" t="s">
        <v>641</v>
      </c>
      <c r="L82" s="752">
        <v>171.6</v>
      </c>
      <c r="M82" s="752">
        <v>3</v>
      </c>
      <c r="N82" s="753">
        <v>514.79999999999995</v>
      </c>
    </row>
    <row r="83" spans="1:14" ht="14.4" customHeight="1" x14ac:dyDescent="0.3">
      <c r="A83" s="747" t="s">
        <v>543</v>
      </c>
      <c r="B83" s="748" t="s">
        <v>544</v>
      </c>
      <c r="C83" s="749" t="s">
        <v>564</v>
      </c>
      <c r="D83" s="750" t="s">
        <v>565</v>
      </c>
      <c r="E83" s="751">
        <v>50113001</v>
      </c>
      <c r="F83" s="750" t="s">
        <v>570</v>
      </c>
      <c r="G83" s="749" t="s">
        <v>571</v>
      </c>
      <c r="H83" s="749">
        <v>51383</v>
      </c>
      <c r="I83" s="749">
        <v>51383</v>
      </c>
      <c r="J83" s="749" t="s">
        <v>640</v>
      </c>
      <c r="K83" s="749" t="s">
        <v>714</v>
      </c>
      <c r="L83" s="752">
        <v>93.5</v>
      </c>
      <c r="M83" s="752">
        <v>5</v>
      </c>
      <c r="N83" s="753">
        <v>467.5</v>
      </c>
    </row>
    <row r="84" spans="1:14" ht="14.4" customHeight="1" x14ac:dyDescent="0.3">
      <c r="A84" s="747" t="s">
        <v>543</v>
      </c>
      <c r="B84" s="748" t="s">
        <v>544</v>
      </c>
      <c r="C84" s="749" t="s">
        <v>564</v>
      </c>
      <c r="D84" s="750" t="s">
        <v>565</v>
      </c>
      <c r="E84" s="751">
        <v>50113001</v>
      </c>
      <c r="F84" s="750" t="s">
        <v>570</v>
      </c>
      <c r="G84" s="749" t="s">
        <v>571</v>
      </c>
      <c r="H84" s="749">
        <v>51384</v>
      </c>
      <c r="I84" s="749">
        <v>51384</v>
      </c>
      <c r="J84" s="749" t="s">
        <v>640</v>
      </c>
      <c r="K84" s="749" t="s">
        <v>715</v>
      </c>
      <c r="L84" s="752">
        <v>192.5</v>
      </c>
      <c r="M84" s="752">
        <v>20</v>
      </c>
      <c r="N84" s="753">
        <v>3850</v>
      </c>
    </row>
    <row r="85" spans="1:14" ht="14.4" customHeight="1" x14ac:dyDescent="0.3">
      <c r="A85" s="747" t="s">
        <v>543</v>
      </c>
      <c r="B85" s="748" t="s">
        <v>544</v>
      </c>
      <c r="C85" s="749" t="s">
        <v>564</v>
      </c>
      <c r="D85" s="750" t="s">
        <v>565</v>
      </c>
      <c r="E85" s="751">
        <v>50113001</v>
      </c>
      <c r="F85" s="750" t="s">
        <v>570</v>
      </c>
      <c r="G85" s="749" t="s">
        <v>571</v>
      </c>
      <c r="H85" s="749">
        <v>67558</v>
      </c>
      <c r="I85" s="749">
        <v>67558</v>
      </c>
      <c r="J85" s="749" t="s">
        <v>716</v>
      </c>
      <c r="K85" s="749" t="s">
        <v>717</v>
      </c>
      <c r="L85" s="752">
        <v>27.49</v>
      </c>
      <c r="M85" s="752">
        <v>1</v>
      </c>
      <c r="N85" s="753">
        <v>27.49</v>
      </c>
    </row>
    <row r="86" spans="1:14" ht="14.4" customHeight="1" x14ac:dyDescent="0.3">
      <c r="A86" s="747" t="s">
        <v>543</v>
      </c>
      <c r="B86" s="748" t="s">
        <v>544</v>
      </c>
      <c r="C86" s="749" t="s">
        <v>564</v>
      </c>
      <c r="D86" s="750" t="s">
        <v>565</v>
      </c>
      <c r="E86" s="751">
        <v>50113001</v>
      </c>
      <c r="F86" s="750" t="s">
        <v>570</v>
      </c>
      <c r="G86" s="749" t="s">
        <v>571</v>
      </c>
      <c r="H86" s="749">
        <v>100502</v>
      </c>
      <c r="I86" s="749">
        <v>502</v>
      </c>
      <c r="J86" s="749" t="s">
        <v>718</v>
      </c>
      <c r="K86" s="749" t="s">
        <v>719</v>
      </c>
      <c r="L86" s="752">
        <v>269.26000000000005</v>
      </c>
      <c r="M86" s="752">
        <v>1</v>
      </c>
      <c r="N86" s="753">
        <v>269.26000000000005</v>
      </c>
    </row>
    <row r="87" spans="1:14" ht="14.4" customHeight="1" x14ac:dyDescent="0.3">
      <c r="A87" s="747" t="s">
        <v>543</v>
      </c>
      <c r="B87" s="748" t="s">
        <v>544</v>
      </c>
      <c r="C87" s="749" t="s">
        <v>564</v>
      </c>
      <c r="D87" s="750" t="s">
        <v>565</v>
      </c>
      <c r="E87" s="751">
        <v>50113001</v>
      </c>
      <c r="F87" s="750" t="s">
        <v>570</v>
      </c>
      <c r="G87" s="749" t="s">
        <v>571</v>
      </c>
      <c r="H87" s="749">
        <v>131089</v>
      </c>
      <c r="I87" s="749">
        <v>31089</v>
      </c>
      <c r="J87" s="749" t="s">
        <v>720</v>
      </c>
      <c r="K87" s="749" t="s">
        <v>721</v>
      </c>
      <c r="L87" s="752">
        <v>56.28</v>
      </c>
      <c r="M87" s="752">
        <v>1</v>
      </c>
      <c r="N87" s="753">
        <v>56.28</v>
      </c>
    </row>
    <row r="88" spans="1:14" ht="14.4" customHeight="1" x14ac:dyDescent="0.3">
      <c r="A88" s="747" t="s">
        <v>543</v>
      </c>
      <c r="B88" s="748" t="s">
        <v>544</v>
      </c>
      <c r="C88" s="749" t="s">
        <v>564</v>
      </c>
      <c r="D88" s="750" t="s">
        <v>565</v>
      </c>
      <c r="E88" s="751">
        <v>50113001</v>
      </c>
      <c r="F88" s="750" t="s">
        <v>570</v>
      </c>
      <c r="G88" s="749" t="s">
        <v>580</v>
      </c>
      <c r="H88" s="749">
        <v>126786</v>
      </c>
      <c r="I88" s="749">
        <v>26786</v>
      </c>
      <c r="J88" s="749" t="s">
        <v>722</v>
      </c>
      <c r="K88" s="749" t="s">
        <v>723</v>
      </c>
      <c r="L88" s="752">
        <v>405.97</v>
      </c>
      <c r="M88" s="752">
        <v>1</v>
      </c>
      <c r="N88" s="753">
        <v>405.97</v>
      </c>
    </row>
    <row r="89" spans="1:14" ht="14.4" customHeight="1" x14ac:dyDescent="0.3">
      <c r="A89" s="747" t="s">
        <v>543</v>
      </c>
      <c r="B89" s="748" t="s">
        <v>544</v>
      </c>
      <c r="C89" s="749" t="s">
        <v>564</v>
      </c>
      <c r="D89" s="750" t="s">
        <v>565</v>
      </c>
      <c r="E89" s="751">
        <v>50113001</v>
      </c>
      <c r="F89" s="750" t="s">
        <v>570</v>
      </c>
      <c r="G89" s="749" t="s">
        <v>571</v>
      </c>
      <c r="H89" s="749">
        <v>157992</v>
      </c>
      <c r="I89" s="749">
        <v>57992</v>
      </c>
      <c r="J89" s="749" t="s">
        <v>724</v>
      </c>
      <c r="K89" s="749" t="s">
        <v>725</v>
      </c>
      <c r="L89" s="752">
        <v>44.879999999999995</v>
      </c>
      <c r="M89" s="752">
        <v>2</v>
      </c>
      <c r="N89" s="753">
        <v>89.759999999999991</v>
      </c>
    </row>
    <row r="90" spans="1:14" ht="14.4" customHeight="1" x14ac:dyDescent="0.3">
      <c r="A90" s="747" t="s">
        <v>543</v>
      </c>
      <c r="B90" s="748" t="s">
        <v>544</v>
      </c>
      <c r="C90" s="749" t="s">
        <v>564</v>
      </c>
      <c r="D90" s="750" t="s">
        <v>565</v>
      </c>
      <c r="E90" s="751">
        <v>50113001</v>
      </c>
      <c r="F90" s="750" t="s">
        <v>570</v>
      </c>
      <c r="G90" s="749" t="s">
        <v>580</v>
      </c>
      <c r="H90" s="749">
        <v>131934</v>
      </c>
      <c r="I90" s="749">
        <v>31934</v>
      </c>
      <c r="J90" s="749" t="s">
        <v>726</v>
      </c>
      <c r="K90" s="749" t="s">
        <v>727</v>
      </c>
      <c r="L90" s="752">
        <v>49.819999999999993</v>
      </c>
      <c r="M90" s="752">
        <v>1</v>
      </c>
      <c r="N90" s="753">
        <v>49.819999999999993</v>
      </c>
    </row>
    <row r="91" spans="1:14" ht="14.4" customHeight="1" x14ac:dyDescent="0.3">
      <c r="A91" s="747" t="s">
        <v>543</v>
      </c>
      <c r="B91" s="748" t="s">
        <v>544</v>
      </c>
      <c r="C91" s="749" t="s">
        <v>564</v>
      </c>
      <c r="D91" s="750" t="s">
        <v>565</v>
      </c>
      <c r="E91" s="751">
        <v>50113005</v>
      </c>
      <c r="F91" s="750" t="s">
        <v>615</v>
      </c>
      <c r="G91" s="749" t="s">
        <v>571</v>
      </c>
      <c r="H91" s="749">
        <v>142248</v>
      </c>
      <c r="I91" s="749">
        <v>0</v>
      </c>
      <c r="J91" s="749" t="s">
        <v>728</v>
      </c>
      <c r="K91" s="749" t="s">
        <v>729</v>
      </c>
      <c r="L91" s="752">
        <v>67405.8</v>
      </c>
      <c r="M91" s="752">
        <v>4</v>
      </c>
      <c r="N91" s="753">
        <v>269623.2</v>
      </c>
    </row>
    <row r="92" spans="1:14" ht="14.4" customHeight="1" x14ac:dyDescent="0.3">
      <c r="A92" s="747" t="s">
        <v>543</v>
      </c>
      <c r="B92" s="748" t="s">
        <v>544</v>
      </c>
      <c r="C92" s="749" t="s">
        <v>564</v>
      </c>
      <c r="D92" s="750" t="s">
        <v>565</v>
      </c>
      <c r="E92" s="751">
        <v>50113005</v>
      </c>
      <c r="F92" s="750" t="s">
        <v>615</v>
      </c>
      <c r="G92" s="749" t="s">
        <v>571</v>
      </c>
      <c r="H92" s="749">
        <v>498535</v>
      </c>
      <c r="I92" s="749">
        <v>0</v>
      </c>
      <c r="J92" s="749" t="s">
        <v>730</v>
      </c>
      <c r="K92" s="749" t="s">
        <v>731</v>
      </c>
      <c r="L92" s="752">
        <v>32670</v>
      </c>
      <c r="M92" s="752">
        <v>1</v>
      </c>
      <c r="N92" s="753">
        <v>32670</v>
      </c>
    </row>
    <row r="93" spans="1:14" ht="14.4" customHeight="1" x14ac:dyDescent="0.3">
      <c r="A93" s="747" t="s">
        <v>543</v>
      </c>
      <c r="B93" s="748" t="s">
        <v>544</v>
      </c>
      <c r="C93" s="749" t="s">
        <v>564</v>
      </c>
      <c r="D93" s="750" t="s">
        <v>565</v>
      </c>
      <c r="E93" s="751">
        <v>50113005</v>
      </c>
      <c r="F93" s="750" t="s">
        <v>615</v>
      </c>
      <c r="G93" s="749" t="s">
        <v>571</v>
      </c>
      <c r="H93" s="749">
        <v>31556</v>
      </c>
      <c r="I93" s="749">
        <v>0</v>
      </c>
      <c r="J93" s="749" t="s">
        <v>732</v>
      </c>
      <c r="K93" s="749" t="s">
        <v>733</v>
      </c>
      <c r="L93" s="752">
        <v>13068</v>
      </c>
      <c r="M93" s="752">
        <v>1</v>
      </c>
      <c r="N93" s="753">
        <v>13068</v>
      </c>
    </row>
    <row r="94" spans="1:14" ht="14.4" customHeight="1" x14ac:dyDescent="0.3">
      <c r="A94" s="747" t="s">
        <v>543</v>
      </c>
      <c r="B94" s="748" t="s">
        <v>544</v>
      </c>
      <c r="C94" s="749" t="s">
        <v>564</v>
      </c>
      <c r="D94" s="750" t="s">
        <v>565</v>
      </c>
      <c r="E94" s="751">
        <v>50113005</v>
      </c>
      <c r="F94" s="750" t="s">
        <v>615</v>
      </c>
      <c r="G94" s="749" t="s">
        <v>571</v>
      </c>
      <c r="H94" s="749">
        <v>31557</v>
      </c>
      <c r="I94" s="749">
        <v>0</v>
      </c>
      <c r="J94" s="749" t="s">
        <v>734</v>
      </c>
      <c r="K94" s="749" t="s">
        <v>735</v>
      </c>
      <c r="L94" s="752">
        <v>19602</v>
      </c>
      <c r="M94" s="752">
        <v>4</v>
      </c>
      <c r="N94" s="753">
        <v>78408</v>
      </c>
    </row>
    <row r="95" spans="1:14" ht="14.4" customHeight="1" x14ac:dyDescent="0.3">
      <c r="A95" s="747" t="s">
        <v>543</v>
      </c>
      <c r="B95" s="748" t="s">
        <v>544</v>
      </c>
      <c r="C95" s="749" t="s">
        <v>564</v>
      </c>
      <c r="D95" s="750" t="s">
        <v>565</v>
      </c>
      <c r="E95" s="751">
        <v>50113005</v>
      </c>
      <c r="F95" s="750" t="s">
        <v>615</v>
      </c>
      <c r="G95" s="749" t="s">
        <v>571</v>
      </c>
      <c r="H95" s="749">
        <v>31558</v>
      </c>
      <c r="I95" s="749">
        <v>0</v>
      </c>
      <c r="J95" s="749" t="s">
        <v>736</v>
      </c>
      <c r="K95" s="749" t="s">
        <v>737</v>
      </c>
      <c r="L95" s="752">
        <v>26136</v>
      </c>
      <c r="M95" s="752">
        <v>58</v>
      </c>
      <c r="N95" s="753">
        <v>1515888</v>
      </c>
    </row>
    <row r="96" spans="1:14" ht="14.4" customHeight="1" x14ac:dyDescent="0.3">
      <c r="A96" s="747" t="s">
        <v>543</v>
      </c>
      <c r="B96" s="748" t="s">
        <v>544</v>
      </c>
      <c r="C96" s="749" t="s">
        <v>564</v>
      </c>
      <c r="D96" s="750" t="s">
        <v>565</v>
      </c>
      <c r="E96" s="751">
        <v>50113005</v>
      </c>
      <c r="F96" s="750" t="s">
        <v>615</v>
      </c>
      <c r="G96" s="749" t="s">
        <v>571</v>
      </c>
      <c r="H96" s="749">
        <v>31559</v>
      </c>
      <c r="I96" s="749">
        <v>0</v>
      </c>
      <c r="J96" s="749" t="s">
        <v>738</v>
      </c>
      <c r="K96" s="749" t="s">
        <v>739</v>
      </c>
      <c r="L96" s="752">
        <v>32670</v>
      </c>
      <c r="M96" s="752">
        <v>75</v>
      </c>
      <c r="N96" s="753">
        <v>2450250</v>
      </c>
    </row>
    <row r="97" spans="1:14" ht="14.4" customHeight="1" x14ac:dyDescent="0.3">
      <c r="A97" s="747" t="s">
        <v>543</v>
      </c>
      <c r="B97" s="748" t="s">
        <v>544</v>
      </c>
      <c r="C97" s="749" t="s">
        <v>564</v>
      </c>
      <c r="D97" s="750" t="s">
        <v>565</v>
      </c>
      <c r="E97" s="751">
        <v>50113005</v>
      </c>
      <c r="F97" s="750" t="s">
        <v>615</v>
      </c>
      <c r="G97" s="749" t="s">
        <v>571</v>
      </c>
      <c r="H97" s="749">
        <v>31560</v>
      </c>
      <c r="I97" s="749">
        <v>0</v>
      </c>
      <c r="J97" s="749" t="s">
        <v>740</v>
      </c>
      <c r="K97" s="749" t="s">
        <v>741</v>
      </c>
      <c r="L97" s="752">
        <v>39204</v>
      </c>
      <c r="M97" s="752">
        <v>19</v>
      </c>
      <c r="N97" s="753">
        <v>744876</v>
      </c>
    </row>
    <row r="98" spans="1:14" ht="14.4" customHeight="1" x14ac:dyDescent="0.3">
      <c r="A98" s="747" t="s">
        <v>543</v>
      </c>
      <c r="B98" s="748" t="s">
        <v>544</v>
      </c>
      <c r="C98" s="749" t="s">
        <v>564</v>
      </c>
      <c r="D98" s="750" t="s">
        <v>565</v>
      </c>
      <c r="E98" s="751">
        <v>50113005</v>
      </c>
      <c r="F98" s="750" t="s">
        <v>615</v>
      </c>
      <c r="G98" s="749" t="s">
        <v>571</v>
      </c>
      <c r="H98" s="749">
        <v>31561</v>
      </c>
      <c r="I98" s="749">
        <v>0</v>
      </c>
      <c r="J98" s="749" t="s">
        <v>742</v>
      </c>
      <c r="K98" s="749" t="s">
        <v>743</v>
      </c>
      <c r="L98" s="752">
        <v>45738</v>
      </c>
      <c r="M98" s="752">
        <v>1</v>
      </c>
      <c r="N98" s="753">
        <v>45738</v>
      </c>
    </row>
    <row r="99" spans="1:14" ht="14.4" customHeight="1" x14ac:dyDescent="0.3">
      <c r="A99" s="747" t="s">
        <v>543</v>
      </c>
      <c r="B99" s="748" t="s">
        <v>544</v>
      </c>
      <c r="C99" s="749" t="s">
        <v>564</v>
      </c>
      <c r="D99" s="750" t="s">
        <v>565</v>
      </c>
      <c r="E99" s="751">
        <v>50113005</v>
      </c>
      <c r="F99" s="750" t="s">
        <v>615</v>
      </c>
      <c r="G99" s="749" t="s">
        <v>571</v>
      </c>
      <c r="H99" s="749">
        <v>498247</v>
      </c>
      <c r="I99" s="749">
        <v>0</v>
      </c>
      <c r="J99" s="749" t="s">
        <v>744</v>
      </c>
      <c r="K99" s="749" t="s">
        <v>745</v>
      </c>
      <c r="L99" s="752">
        <v>86722.9</v>
      </c>
      <c r="M99" s="752">
        <v>1</v>
      </c>
      <c r="N99" s="753">
        <v>86722.9</v>
      </c>
    </row>
    <row r="100" spans="1:14" ht="14.4" customHeight="1" x14ac:dyDescent="0.3">
      <c r="A100" s="747" t="s">
        <v>543</v>
      </c>
      <c r="B100" s="748" t="s">
        <v>544</v>
      </c>
      <c r="C100" s="749" t="s">
        <v>564</v>
      </c>
      <c r="D100" s="750" t="s">
        <v>565</v>
      </c>
      <c r="E100" s="751">
        <v>50113005</v>
      </c>
      <c r="F100" s="750" t="s">
        <v>615</v>
      </c>
      <c r="G100" s="749" t="s">
        <v>571</v>
      </c>
      <c r="H100" s="749">
        <v>182695</v>
      </c>
      <c r="I100" s="749">
        <v>0</v>
      </c>
      <c r="J100" s="749" t="s">
        <v>746</v>
      </c>
      <c r="K100" s="749" t="s">
        <v>747</v>
      </c>
      <c r="L100" s="752">
        <v>97515.110000000015</v>
      </c>
      <c r="M100" s="752">
        <v>10</v>
      </c>
      <c r="N100" s="753">
        <v>975151.10000000009</v>
      </c>
    </row>
    <row r="101" spans="1:14" ht="14.4" customHeight="1" x14ac:dyDescent="0.3">
      <c r="A101" s="747" t="s">
        <v>543</v>
      </c>
      <c r="B101" s="748" t="s">
        <v>544</v>
      </c>
      <c r="C101" s="749" t="s">
        <v>564</v>
      </c>
      <c r="D101" s="750" t="s">
        <v>565</v>
      </c>
      <c r="E101" s="751">
        <v>50113009</v>
      </c>
      <c r="F101" s="750" t="s">
        <v>700</v>
      </c>
      <c r="G101" s="749" t="s">
        <v>571</v>
      </c>
      <c r="H101" s="749">
        <v>167779</v>
      </c>
      <c r="I101" s="749">
        <v>167779</v>
      </c>
      <c r="J101" s="749" t="s">
        <v>701</v>
      </c>
      <c r="K101" s="749" t="s">
        <v>702</v>
      </c>
      <c r="L101" s="752">
        <v>1914</v>
      </c>
      <c r="M101" s="752">
        <v>60</v>
      </c>
      <c r="N101" s="753">
        <v>114840</v>
      </c>
    </row>
    <row r="102" spans="1:14" ht="14.4" customHeight="1" x14ac:dyDescent="0.3">
      <c r="A102" s="747" t="s">
        <v>543</v>
      </c>
      <c r="B102" s="748" t="s">
        <v>544</v>
      </c>
      <c r="C102" s="749" t="s">
        <v>564</v>
      </c>
      <c r="D102" s="750" t="s">
        <v>565</v>
      </c>
      <c r="E102" s="751">
        <v>50113009</v>
      </c>
      <c r="F102" s="750" t="s">
        <v>700</v>
      </c>
      <c r="G102" s="749" t="s">
        <v>571</v>
      </c>
      <c r="H102" s="749">
        <v>224707</v>
      </c>
      <c r="I102" s="749">
        <v>224707</v>
      </c>
      <c r="J102" s="749" t="s">
        <v>748</v>
      </c>
      <c r="K102" s="749" t="s">
        <v>749</v>
      </c>
      <c r="L102" s="752">
        <v>655.52300054294199</v>
      </c>
      <c r="M102" s="752">
        <v>260</v>
      </c>
      <c r="N102" s="753">
        <v>170435.98014116491</v>
      </c>
    </row>
    <row r="103" spans="1:14" ht="14.4" customHeight="1" x14ac:dyDescent="0.3">
      <c r="A103" s="747" t="s">
        <v>543</v>
      </c>
      <c r="B103" s="748" t="s">
        <v>544</v>
      </c>
      <c r="C103" s="749" t="s">
        <v>564</v>
      </c>
      <c r="D103" s="750" t="s">
        <v>565</v>
      </c>
      <c r="E103" s="751">
        <v>50113009</v>
      </c>
      <c r="F103" s="750" t="s">
        <v>700</v>
      </c>
      <c r="G103" s="749" t="s">
        <v>571</v>
      </c>
      <c r="H103" s="749">
        <v>224716</v>
      </c>
      <c r="I103" s="749">
        <v>224716</v>
      </c>
      <c r="J103" s="749" t="s">
        <v>748</v>
      </c>
      <c r="K103" s="749" t="s">
        <v>750</v>
      </c>
      <c r="L103" s="752">
        <v>13111.615633634077</v>
      </c>
      <c r="M103" s="752">
        <v>15</v>
      </c>
      <c r="N103" s="753">
        <v>196674.23450451117</v>
      </c>
    </row>
    <row r="104" spans="1:14" ht="14.4" customHeight="1" x14ac:dyDescent="0.3">
      <c r="A104" s="747" t="s">
        <v>543</v>
      </c>
      <c r="B104" s="748" t="s">
        <v>544</v>
      </c>
      <c r="C104" s="749" t="s">
        <v>564</v>
      </c>
      <c r="D104" s="750" t="s">
        <v>565</v>
      </c>
      <c r="E104" s="751">
        <v>50113009</v>
      </c>
      <c r="F104" s="750" t="s">
        <v>700</v>
      </c>
      <c r="G104" s="749" t="s">
        <v>571</v>
      </c>
      <c r="H104" s="749">
        <v>224708</v>
      </c>
      <c r="I104" s="749">
        <v>224708</v>
      </c>
      <c r="J104" s="749" t="s">
        <v>748</v>
      </c>
      <c r="K104" s="749" t="s">
        <v>751</v>
      </c>
      <c r="L104" s="752">
        <v>3275.9206250000002</v>
      </c>
      <c r="M104" s="752">
        <v>2</v>
      </c>
      <c r="N104" s="753">
        <v>6551.8412500000004</v>
      </c>
    </row>
    <row r="105" spans="1:14" ht="14.4" customHeight="1" thickBot="1" x14ac:dyDescent="0.35">
      <c r="A105" s="754" t="s">
        <v>543</v>
      </c>
      <c r="B105" s="755" t="s">
        <v>544</v>
      </c>
      <c r="C105" s="756" t="s">
        <v>567</v>
      </c>
      <c r="D105" s="757" t="s">
        <v>568</v>
      </c>
      <c r="E105" s="758">
        <v>50113016</v>
      </c>
      <c r="F105" s="757" t="s">
        <v>752</v>
      </c>
      <c r="G105" s="756" t="s">
        <v>571</v>
      </c>
      <c r="H105" s="756">
        <v>27720</v>
      </c>
      <c r="I105" s="756">
        <v>27720</v>
      </c>
      <c r="J105" s="756" t="s">
        <v>753</v>
      </c>
      <c r="K105" s="756" t="s">
        <v>754</v>
      </c>
      <c r="L105" s="759">
        <v>18788.695714285714</v>
      </c>
      <c r="M105" s="759">
        <v>14</v>
      </c>
      <c r="N105" s="760">
        <v>263041.74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4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.88671875" style="329" customWidth="1"/>
    <col min="5" max="5" width="5.5546875" style="332" customWidth="1"/>
    <col min="6" max="6" width="10.88671875" style="329" customWidth="1"/>
    <col min="7" max="16384" width="8.88671875" style="247"/>
  </cols>
  <sheetData>
    <row r="1" spans="1:6" ht="37.200000000000003" customHeight="1" thickBot="1" x14ac:dyDescent="0.4">
      <c r="A1" s="550" t="s">
        <v>205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328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761" t="s">
        <v>184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775" t="s">
        <v>755</v>
      </c>
      <c r="B5" s="745">
        <v>228.04000000000002</v>
      </c>
      <c r="C5" s="765">
        <v>0.43487547198596432</v>
      </c>
      <c r="D5" s="745">
        <v>296.34000000000003</v>
      </c>
      <c r="E5" s="765">
        <v>0.56512452801403557</v>
      </c>
      <c r="F5" s="746">
        <v>524.38000000000011</v>
      </c>
    </row>
    <row r="6" spans="1:6" ht="14.4" customHeight="1" thickBot="1" x14ac:dyDescent="0.35">
      <c r="A6" s="776" t="s">
        <v>756</v>
      </c>
      <c r="B6" s="768"/>
      <c r="C6" s="769">
        <v>0</v>
      </c>
      <c r="D6" s="768">
        <v>455.79</v>
      </c>
      <c r="E6" s="769">
        <v>1</v>
      </c>
      <c r="F6" s="770">
        <v>455.79</v>
      </c>
    </row>
    <row r="7" spans="1:6" ht="14.4" customHeight="1" thickBot="1" x14ac:dyDescent="0.35">
      <c r="A7" s="771" t="s">
        <v>3</v>
      </c>
      <c r="B7" s="772">
        <v>228.04000000000002</v>
      </c>
      <c r="C7" s="773">
        <v>0.23265351928747055</v>
      </c>
      <c r="D7" s="772">
        <v>752.13000000000011</v>
      </c>
      <c r="E7" s="773">
        <v>0.76734648071252953</v>
      </c>
      <c r="F7" s="774">
        <v>980.17000000000007</v>
      </c>
    </row>
    <row r="8" spans="1:6" ht="14.4" customHeight="1" thickBot="1" x14ac:dyDescent="0.35"/>
    <row r="9" spans="1:6" ht="14.4" customHeight="1" x14ac:dyDescent="0.3">
      <c r="A9" s="775" t="s">
        <v>757</v>
      </c>
      <c r="B9" s="745"/>
      <c r="C9" s="765">
        <v>0</v>
      </c>
      <c r="D9" s="745">
        <v>136.47</v>
      </c>
      <c r="E9" s="765">
        <v>1</v>
      </c>
      <c r="F9" s="746">
        <v>136.47</v>
      </c>
    </row>
    <row r="10" spans="1:6" ht="14.4" customHeight="1" x14ac:dyDescent="0.3">
      <c r="A10" s="778" t="s">
        <v>758</v>
      </c>
      <c r="B10" s="752"/>
      <c r="C10" s="766">
        <v>0</v>
      </c>
      <c r="D10" s="752">
        <v>49.819999999999993</v>
      </c>
      <c r="E10" s="766">
        <v>1</v>
      </c>
      <c r="F10" s="753">
        <v>49.819999999999993</v>
      </c>
    </row>
    <row r="11" spans="1:6" ht="14.4" customHeight="1" x14ac:dyDescent="0.3">
      <c r="A11" s="778" t="s">
        <v>759</v>
      </c>
      <c r="B11" s="752">
        <v>228.04000000000002</v>
      </c>
      <c r="C11" s="766">
        <v>1</v>
      </c>
      <c r="D11" s="752"/>
      <c r="E11" s="766">
        <v>0</v>
      </c>
      <c r="F11" s="753">
        <v>228.04000000000002</v>
      </c>
    </row>
    <row r="12" spans="1:6" ht="14.4" customHeight="1" x14ac:dyDescent="0.3">
      <c r="A12" s="778" t="s">
        <v>760</v>
      </c>
      <c r="B12" s="752"/>
      <c r="C12" s="766">
        <v>0</v>
      </c>
      <c r="D12" s="752">
        <v>405.97</v>
      </c>
      <c r="E12" s="766">
        <v>1</v>
      </c>
      <c r="F12" s="753">
        <v>405.97</v>
      </c>
    </row>
    <row r="13" spans="1:6" ht="14.4" customHeight="1" thickBot="1" x14ac:dyDescent="0.35">
      <c r="A13" s="776" t="s">
        <v>761</v>
      </c>
      <c r="B13" s="768"/>
      <c r="C13" s="769">
        <v>0</v>
      </c>
      <c r="D13" s="768">
        <v>159.87000000000003</v>
      </c>
      <c r="E13" s="769">
        <v>1</v>
      </c>
      <c r="F13" s="770">
        <v>159.87000000000003</v>
      </c>
    </row>
    <row r="14" spans="1:6" ht="14.4" customHeight="1" thickBot="1" x14ac:dyDescent="0.35">
      <c r="A14" s="771" t="s">
        <v>3</v>
      </c>
      <c r="B14" s="772">
        <v>228.04000000000002</v>
      </c>
      <c r="C14" s="773">
        <v>0.23265351928747055</v>
      </c>
      <c r="D14" s="772">
        <v>752.13</v>
      </c>
      <c r="E14" s="773">
        <v>0.76734648071252942</v>
      </c>
      <c r="F14" s="774">
        <v>980.17000000000007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2019-05-29T06:43:07Z</dcterms:modified>
</cp:coreProperties>
</file>