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3C2BB41-80D9-404E-9B56-FBDB906FD4C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371" l="1"/>
  <c r="S11" i="371"/>
  <c r="T10" i="371"/>
  <c r="S10" i="371"/>
  <c r="T9" i="371"/>
  <c r="S9" i="371"/>
  <c r="T8" i="371"/>
  <c r="S8" i="371"/>
  <c r="T7" i="371"/>
  <c r="S7" i="371"/>
  <c r="T6" i="371"/>
  <c r="S6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9" i="431"/>
  <c r="E21" i="431"/>
  <c r="G9" i="431"/>
  <c r="H19" i="431"/>
  <c r="I21" i="431"/>
  <c r="K9" i="431"/>
  <c r="L19" i="431"/>
  <c r="M21" i="431"/>
  <c r="O17" i="431"/>
  <c r="P19" i="431"/>
  <c r="Q21" i="431"/>
  <c r="C18" i="431"/>
  <c r="E14" i="431"/>
  <c r="F16" i="431"/>
  <c r="G18" i="431"/>
  <c r="H20" i="431"/>
  <c r="I22" i="431"/>
  <c r="K10" i="431"/>
  <c r="L12" i="431"/>
  <c r="M14" i="431"/>
  <c r="N16" i="431"/>
  <c r="O18" i="431"/>
  <c r="P20" i="431"/>
  <c r="Q22" i="431"/>
  <c r="C19" i="431"/>
  <c r="E15" i="431"/>
  <c r="F17" i="431"/>
  <c r="H13" i="431"/>
  <c r="I15" i="431"/>
  <c r="K11" i="431"/>
  <c r="L13" i="431"/>
  <c r="M15" i="431"/>
  <c r="N17" i="431"/>
  <c r="P13" i="431"/>
  <c r="Q15" i="431"/>
  <c r="J9" i="431"/>
  <c r="G11" i="431"/>
  <c r="O19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D15" i="431"/>
  <c r="E17" i="431"/>
  <c r="F19" i="431"/>
  <c r="G13" i="431"/>
  <c r="H15" i="431"/>
  <c r="I17" i="431"/>
  <c r="J19" i="431"/>
  <c r="K21" i="431"/>
  <c r="M9" i="431"/>
  <c r="M17" i="431"/>
  <c r="N19" i="431"/>
  <c r="O21" i="431"/>
  <c r="Q9" i="431"/>
  <c r="C14" i="431"/>
  <c r="D16" i="431"/>
  <c r="E18" i="431"/>
  <c r="F12" i="431"/>
  <c r="G14" i="431"/>
  <c r="H16" i="431"/>
  <c r="I18" i="431"/>
  <c r="J20" i="431"/>
  <c r="K22" i="431"/>
  <c r="M18" i="431"/>
  <c r="N20" i="431"/>
  <c r="O22" i="431"/>
  <c r="Q10" i="431"/>
  <c r="C15" i="431"/>
  <c r="D17" i="431"/>
  <c r="E11" i="431"/>
  <c r="F13" i="431"/>
  <c r="H9" i="431"/>
  <c r="I11" i="431"/>
  <c r="J13" i="431"/>
  <c r="L9" i="431"/>
  <c r="M11" i="431"/>
  <c r="N13" i="431"/>
  <c r="O15" i="431"/>
  <c r="Q11" i="431"/>
  <c r="C13" i="431"/>
  <c r="C21" i="431"/>
  <c r="E9" i="431"/>
  <c r="F11" i="431"/>
  <c r="G21" i="431"/>
  <c r="I9" i="431"/>
  <c r="J11" i="431"/>
  <c r="K13" i="431"/>
  <c r="L15" i="431"/>
  <c r="N11" i="431"/>
  <c r="O13" i="431"/>
  <c r="P15" i="431"/>
  <c r="Q17" i="431"/>
  <c r="C22" i="431"/>
  <c r="E10" i="431"/>
  <c r="F20" i="431"/>
  <c r="G22" i="431"/>
  <c r="I10" i="431"/>
  <c r="J12" i="431"/>
  <c r="K14" i="431"/>
  <c r="L16" i="431"/>
  <c r="M10" i="431"/>
  <c r="N12" i="431"/>
  <c r="O14" i="431"/>
  <c r="P16" i="431"/>
  <c r="Q18" i="431"/>
  <c r="D9" i="431"/>
  <c r="E19" i="431"/>
  <c r="F21" i="431"/>
  <c r="H17" i="431"/>
  <c r="I19" i="431"/>
  <c r="K15" i="431"/>
  <c r="L17" i="431"/>
  <c r="M19" i="431"/>
  <c r="N21" i="431"/>
  <c r="P9" i="431"/>
  <c r="Q19" i="431"/>
  <c r="J21" i="431"/>
  <c r="G15" i="431"/>
  <c r="P17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D11" i="431"/>
  <c r="E13" i="431"/>
  <c r="F15" i="431"/>
  <c r="G17" i="431"/>
  <c r="H11" i="431"/>
  <c r="I13" i="431"/>
  <c r="J15" i="431"/>
  <c r="K17" i="431"/>
  <c r="L11" i="431"/>
  <c r="M13" i="431"/>
  <c r="N15" i="431"/>
  <c r="O9" i="431"/>
  <c r="P11" i="431"/>
  <c r="Q13" i="431"/>
  <c r="C10" i="431"/>
  <c r="D12" i="431"/>
  <c r="D20" i="431"/>
  <c r="E22" i="431"/>
  <c r="G10" i="431"/>
  <c r="H12" i="431"/>
  <c r="I14" i="431"/>
  <c r="J16" i="431"/>
  <c r="K18" i="431"/>
  <c r="L20" i="431"/>
  <c r="M22" i="431"/>
  <c r="O10" i="431"/>
  <c r="P12" i="431"/>
  <c r="Q14" i="431"/>
  <c r="C11" i="431"/>
  <c r="D13" i="431"/>
  <c r="D21" i="431"/>
  <c r="F9" i="431"/>
  <c r="G19" i="431"/>
  <c r="H21" i="431"/>
  <c r="J17" i="431"/>
  <c r="K19" i="431"/>
  <c r="L21" i="431"/>
  <c r="N9" i="431"/>
  <c r="O11" i="431"/>
  <c r="P21" i="431"/>
  <c r="O8" i="431"/>
  <c r="J8" i="431"/>
  <c r="K8" i="431"/>
  <c r="C8" i="431"/>
  <c r="G8" i="431"/>
  <c r="P8" i="431"/>
  <c r="N8" i="431"/>
  <c r="I8" i="431"/>
  <c r="E8" i="431"/>
  <c r="L8" i="431"/>
  <c r="H8" i="431"/>
  <c r="F8" i="431"/>
  <c r="M8" i="431"/>
  <c r="D8" i="431"/>
  <c r="Q8" i="431"/>
  <c r="S14" i="431" l="1"/>
  <c r="R14" i="431"/>
  <c r="R13" i="431"/>
  <c r="S13" i="431"/>
  <c r="S20" i="431"/>
  <c r="R20" i="431"/>
  <c r="S12" i="431"/>
  <c r="R12" i="431"/>
  <c r="S19" i="431"/>
  <c r="R19" i="431"/>
  <c r="S18" i="431"/>
  <c r="R18" i="431"/>
  <c r="S17" i="431"/>
  <c r="R17" i="431"/>
  <c r="R11" i="431"/>
  <c r="S11" i="431"/>
  <c r="R10" i="431"/>
  <c r="S10" i="431"/>
  <c r="S9" i="431"/>
  <c r="R9" i="431"/>
  <c r="S16" i="431"/>
  <c r="R16" i="431"/>
  <c r="S15" i="431"/>
  <c r="R15" i="431"/>
  <c r="S22" i="431"/>
  <c r="R22" i="431"/>
  <c r="S21" i="431"/>
  <c r="R2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G3" i="387"/>
  <c r="H3" i="387" s="1"/>
  <c r="F3" i="387"/>
  <c r="N3" i="220"/>
  <c r="L3" i="220" s="1"/>
  <c r="D24" i="414"/>
  <c r="C24" i="414"/>
  <c r="J12" i="339" l="1"/>
  <c r="H3" i="390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<sst xmlns="http://schemas.openxmlformats.org/spreadsheetml/2006/main" count="13094" uniqueCount="1859">
  <si>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</si>
  <si>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</si>
  <si>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</si>
  <si>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</si>
  <si>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</si>
  <si>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</si>
  <si>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</si>
  <si>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</si>
  <si>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</si>
  <si>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</si>
  <si>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</si>
  <si>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</si>
  <si>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</si>
  <si>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</si>
  <si>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</si>
  <si>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</si>
  <si>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</si>
  <si>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</si>
  <si>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</si>
  <si>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</si>
  <si>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</si>
  <si>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</si>
  <si>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</si>
  <si>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</si>
  <si>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</si>
  <si>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</si>
  <si>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</si>
  <si>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</si>
  <si>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</si>
  <si>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</si>
  <si>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</si>
  <si>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</si>
  <si>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</si>
  <si>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</si>
  <si>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</si>
  <si>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</si>
  <si>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</si>
  <si>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</si>
  <si>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</si>
  <si>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</si>
  <si>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</si>
  <si>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</si>
  <si>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</si>
  <si>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</si>
  <si>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</si>
  <si>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</si>
  <si>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</si>
  <si>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</si>
  <si>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</si>
  <si>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</si>
  <si>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</si>
  <si>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</si>
  <si>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</si>
  <si>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</si>
  <si>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</si>
  <si>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</si>
  <si>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</si>
  <si>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</si>
  <si>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</si>
  <si>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</si>
  <si>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</si>
  <si>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</si>
  <si>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</si>
  <si>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</si>
  <si>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</si>
  <si>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</si>
  <si>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</si>
  <si>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</si>
  <si>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</si>
  <si>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</si>
  <si>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</si>
  <si>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</si>
  <si>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</si>
  <si>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</si>
  <si>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</si>
  <si>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</si>
  <si>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</si>
  <si>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</si>
  <si>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</si>
  <si>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</si>
  <si>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</si>
  <si>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</si>
  <si>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</si>
  <si>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</si>
  <si>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</si>
  <si>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</si>
  <si>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</si>
  <si>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</si>
  <si>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</si>
  <si>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</si>
  <si>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</si>
  <si>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</si>
  <si>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</si>
  <si>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</si>
  <si>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</si>
  <si>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</si>
  <si>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</si>
  <si>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</si>
  <si>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</si>
  <si>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</si>
  <si>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</si>
  <si>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</si>
  <si>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</si>
  <si>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</si>
  <si>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</si>
  <si>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</si>
  <si>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</si>
  <si>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</si>
  <si>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</si>
  <si>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</si>
  <si>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</si>
  <si>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</si>
  <si>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</si>
  <si>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</si>
  <si>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</si>
  <si>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</si>
  <si>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</si>
  <si>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</si>
  <si>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</si>
  <si>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</si>
  <si>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</si>
  <si>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</si>
  <si>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</si>
  <si>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</si>
  <si>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</si>
  <si>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</si>
  <si>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</si>
  <si>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</si>
  <si>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</si>
  <si>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</si>
  <si>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</si>
  <si>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</si>
  <si>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</si>
  <si>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</si>
  <si>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</si>
  <si>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</si>
  <si>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</si>
  <si>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</si>
  <si>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</si>
  <si>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</si>
  <si>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</si>
  <si>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</si>
  <si>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</si>
  <si>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</si>
  <si>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</si>
  <si>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</si>
  <si>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</si>
  <si>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</si>
  <si>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</si>
  <si>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</si>
  <si>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</si>
  <si>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</si>
  <si>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</si>
  <si>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</si>
  <si>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</si>
  <si>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</si>
  <si>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</si>
  <si>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</si>
  <si>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</si>
  <si>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</si>
  <si>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</si>
  <si>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</si>
  <si>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</si>
  <si>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</si>
  <si>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</si>
  <si>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</si>
  <si>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</si>
  <si>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</si>
  <si>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</si>
  <si>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</si>
  <si>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</si>
  <si>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</si>
  <si>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</si>
  <si>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</si>
  <si>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</si>
  <si>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</si>
  <si>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</si>
  <si>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</si>
  <si>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</si>
  <si>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</si>
  <si>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</si>
  <si>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</si>
  <si>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</si>
  <si>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</si>
  <si>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</si>
  <si>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</si>
  <si>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</si>
  <si>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</si>
  <si>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</si>
  <si>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</si>
  <si>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</si>
  <si>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</si>
  <si>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</si>
  <si>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</si>
  <si>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</si>
  <si>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</si>
  <si>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</si>
  <si>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</si>
  <si>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</si>
  <si>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</si>
  <si>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</si>
  <si>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</si>
  <si>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</si>
  <si>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</si>
  <si>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</si>
  <si>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</si>
  <si>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</si>
  <si>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</si>
  <si>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</si>
  <si>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</si>
  <si>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</si>
  <si>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</si>
  <si>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</si>
  <si>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</si>
  <si>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</si>
  <si>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</si>
  <si>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</si>
  <si>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</si>
  <si>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</si>
  <si>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</si>
  <si>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</si>
  <si>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</si>
  <si>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</si>
  <si>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</si>
  <si>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</si>
  <si>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</si>
  <si>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</si>
  <si>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</si>
  <si>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</si>
  <si>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</si>
  <si>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</si>
  <si>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</si>
  <si>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</si>
  <si>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</si>
  <si>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</si>
  <si>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</si>
  <si>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</si>
  <si>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</si>
  <si>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</si>
  <si>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</si>
  <si>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</si>
  <si>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</si>
  <si>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</si>
  <si>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</si>
  <si>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</si>
  <si>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</si>
  <si>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</si>
  <si>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</si>
  <si>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</si>
  <si>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</si>
  <si>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</si>
  <si>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</si>
  <si>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</si>
  <si>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</si>
  <si>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</si>
  <si>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</si>
  <si>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</si>
  <si>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</si>
  <si>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</si>
  <si>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</si>
  <si>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</si>
  <si>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</si>
  <si>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</si>
  <si>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</si>
  <si>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</si>
  <si>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</si>
  <si>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</si>
  <si>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</si>
  <si>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</si>
  <si>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</si>
  <si>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</si>
  <si>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</si>
  <si>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</si>
  <si>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</si>
  <si>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</si>
  <si>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</si>
  <si>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</si>
  <si>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</si>
  <si>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</si>
  <si>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</si>
  <si>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</si>
  <si>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</si>
  <si>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</si>
  <si>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</si>
  <si>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</si>
  <si>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</si>
  <si>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</si>
  <si>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</si>
  <si>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</si>
  <si>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</si>
  <si>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</si>
  <si>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</si>
  <si>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</si>
  <si>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</si>
  <si>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</si>
  <si>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</si>
  <si>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</si>
  <si>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</si>
  <si>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</si>
  <si>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</si>
  <si>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</si>
  <si>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</si>
  <si>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</si>
  <si>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</si>
  <si>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</si>
  <si>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</si>
  <si>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</si>
  <si>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</si>
  <si>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</si>
  <si>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</si>
  <si>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</si>
  <si>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</si>
  <si>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</si>
  <si>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</si>
  <si>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</si>
  <si>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</si>
  <si>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</si>
  <si>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</si>
  <si>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</si>
  <si>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</si>
  <si>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</si>
  <si>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</si>
  <si>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</si>
  <si>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</si>
  <si>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</si>
  <si>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</si>
  <si>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</si>
  <si>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</si>
  <si>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</si>
  <si>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</si>
  <si>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</si>
  <si>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</si>
  <si>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</si>
  <si>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</si>
  <si>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</si>
  <si>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</si>
  <si>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</si>
  <si>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</si>
  <si>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</si>
  <si>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</si>
  <si>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</si>
  <si>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</si>
  <si>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</si>
  <si>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</si>
  <si>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</si>
  <si>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</si>
  <si>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</si>
  <si>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</si>
  <si>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</si>
  <si>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</si>
  <si>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</si>
  <si>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</si>
  <si>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</si>
  <si>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</si>
  <si>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</si>
  <si>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</si>
  <si>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</si>
  <si>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</si>
  <si>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</si>
  <si>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</si>
  <si>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</si>
  <si>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</si>
  <si>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</si>
  <si>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</si>
  <si>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</si>
  <si>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</si>
  <si>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</si>
  <si>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</si>
  <si>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</si>
  <si>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</si>
  <si>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</si>
  <si>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</si>
  <si>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</si>
  <si>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</si>
  <si>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</si>
  <si>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</si>
  <si>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</si>
  <si>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</si>
  <si>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</si>
  <si>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</si>
  <si>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</si>
  <si>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</si>
  <si>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</si>
  <si>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</si>
  <si>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</si>
  <si>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</si>
  <si>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</si>
  <si>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</si>
  <si>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</si>
  <si>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</si>
  <si>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</si>
  <si>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</si>
  <si>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</si>
  <si>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</si>
  <si>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</si>
  <si>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</si>
  <si>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</si>
  <si>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</si>
  <si>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</si>
  <si>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</si>
  <si>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</si>
  <si>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</si>
  <si>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</si>
  <si>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</si>
  <si>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</si>
  <si>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</si>
  <si>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</si>
  <si>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</si>
  <si>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</si>
  <si>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</si>
  <si>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</si>
  <si>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</si>
  <si>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</si>
  <si>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</si>
  <si>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</si>
  <si>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</si>
  <si>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</si>
  <si>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</si>
  <si>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</si>
  <si>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</si>
  <si>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</si>
  <si>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</si>
  <si>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</si>
  <si>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</si>
  <si>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</si>
  <si>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</si>
  <si>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</si>
  <si>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</si>
  <si>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</si>
  <si>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</si>
  <si>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</si>
  <si>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</si>
  <si>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</si>
  <si>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</si>
  <si>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</si>
  <si>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</si>
  <si>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</si>
  <si>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</si>
  <si>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</si>
  <si>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</si>
  <si>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</si>
  <si>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</si>
  <si>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</si>
  <si>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</si>
  <si>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</si>
  <si>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</si>
  <si>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</si>
  <si>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</si>
  <si>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</si>
  <si>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</si>
  <si>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</si>
  <si>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</si>
  <si>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</si>
  <si>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</si>
  <si>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</si>
  <si>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</si>
  <si>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</si>
  <si>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</si>
  <si>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</si>
  <si>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</si>
  <si>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</si>
  <si>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</si>
  <si>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</si>
  <si>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</si>
  <si>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</si>
  <si>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</si>
  <si>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</si>
  <si>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</si>
  <si>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</si>
  <si>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</si>
  <si>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</si>
  <si>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</si>
  <si>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</si>
  <si>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</si>
  <si>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</si>
  <si>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</si>
  <si>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</si>
  <si>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</si>
  <si>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</si>
  <si>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</si>
  <si>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</si>
  <si>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</si>
  <si>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</si>
  <si>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</si>
  <si>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</si>
  <si>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</si>
  <si>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</si>
  <si>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</si>
  <si>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</si>
  <si>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</si>
  <si>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</si>
  <si>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</si>
  <si>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</si>
  <si>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</si>
  <si>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</si>
  <si>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</si>
  <si>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</si>
  <si>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</si>
  <si>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</si>
  <si>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</si>
  <si>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</si>
  <si>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</si>
  <si>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</si>
  <si>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</si>
  <si>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</si>
  <si>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</si>
  <si>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</si>
  <si>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</si>
  <si>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</si>
  <si>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</si>
  <si>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</si>
  <si>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</si>
  <si>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</si>
  <si>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</si>
  <si>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</si>
  <si>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</si>
  <si>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</si>
  <si>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</si>
  <si>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</si>
  <si>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</si>
  <si>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</si>
  <si>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</si>
  <si>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</si>
  <si>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</si>
  <si>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</si>
  <si>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</si>
  <si>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</si>
  <si>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</si>
  <si>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</si>
  <si>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</si>
  <si>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</si>
  <si>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</si>
  <si>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</si>
  <si>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</si>
  <si>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</si>
  <si>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</si>
  <si>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</si>
  <si>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</si>
  <si>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</si>
  <si>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</si>
  <si>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</si>
  <si>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</si>
  <si>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</si>
  <si>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</si>
  <si>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</si>
  <si>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</si>
  <si>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</si>
  <si>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</si>
  <si>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</si>
  <si>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</si>
  <si>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</si>
  <si>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</si>
  <si>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</si>
  <si>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</si>
  <si>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</si>
  <si>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</si>
  <si>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</si>
  <si>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</si>
  <si>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</si>
  <si>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</si>
  <si>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</si>
  <si>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</si>
  <si>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</si>
  <si>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</si>
  <si>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</si>
  <si>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</si>
  <si>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</si>
  <si>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</si>
  <si>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</si>
  <si>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</si>
  <si>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</si>
  <si>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</si>
  <si>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</si>
  <si>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</si>
  <si>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</si>
  <si>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</si>
  <si>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</si>
  <si>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</si>
  <si>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</si>
  <si>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ALGIFEN NEO</t>
  </si>
  <si>
    <t>POR GTT SOL 1X50ML</t>
  </si>
  <si>
    <t>APO-IBUPROFEN 400 MG</t>
  </si>
  <si>
    <t>POR TBL FLM 30X400MG</t>
  </si>
  <si>
    <t>POR TBL FLM 100X400MG</t>
  </si>
  <si>
    <t>AQUA PRO INJECTIONE BRAUN</t>
  </si>
  <si>
    <t>INJ SOL 20X10ML-PLA</t>
  </si>
  <si>
    <t>AULIN</t>
  </si>
  <si>
    <t>POR TBL NOB 30X100MG</t>
  </si>
  <si>
    <t>CODEIN SLOVAKOFARMA</t>
  </si>
  <si>
    <t>15MG TBL NOB 10</t>
  </si>
  <si>
    <t>CODEIN SLOVAKOFARMA 30MG</t>
  </si>
  <si>
    <t>TBL 10X30MG-BLISTR</t>
  </si>
  <si>
    <t>DUPHALAC</t>
  </si>
  <si>
    <t>667MG/ML POR SOL 1X500ML IV</t>
  </si>
  <si>
    <t>P</t>
  </si>
  <si>
    <t>EUTHYROX 50</t>
  </si>
  <si>
    <t>TBL 100X50RG</t>
  </si>
  <si>
    <t>FENISTIL</t>
  </si>
  <si>
    <t>1MG/G GEL 1X30G</t>
  </si>
  <si>
    <t>FLECTOR EP GEL</t>
  </si>
  <si>
    <t>DRM GEL 1X60GM</t>
  </si>
  <si>
    <t>DRM GEL 1X100GM</t>
  </si>
  <si>
    <t>HELICID 20 ZENTIVA</t>
  </si>
  <si>
    <t>POR CPS ETD 90X20MG</t>
  </si>
  <si>
    <t>POR CPS ETD 28X20MG</t>
  </si>
  <si>
    <t>KALIUM CHLORATUM BIOMEDICA</t>
  </si>
  <si>
    <t>POR TBLFLM100X500MG</t>
  </si>
  <si>
    <t>LETROX 50</t>
  </si>
  <si>
    <t>POR TBL NOB 100X50RG II</t>
  </si>
  <si>
    <t>LEXAURIN 1,5</t>
  </si>
  <si>
    <t>POR TBL NOB 30X1.5MG</t>
  </si>
  <si>
    <t>LEXAURIN 3</t>
  </si>
  <si>
    <t>3MG TBL NOB 28</t>
  </si>
  <si>
    <t>MAGNESII LACTICI 0,5 TBL. MEDICAMENTA</t>
  </si>
  <si>
    <t>TBL NOB 100X0,5GM</t>
  </si>
  <si>
    <t>MUCOSOLVAN LONG EFFECT</t>
  </si>
  <si>
    <t>75MG CPS PRO 20</t>
  </si>
  <si>
    <t>NASIVIN 0,01%</t>
  </si>
  <si>
    <t>NAS GTT SOL 1X5ML</t>
  </si>
  <si>
    <t>NITROGLYCERIN-SLOVAKOFARMA</t>
  </si>
  <si>
    <t>0,5MG TBL SLG 20</t>
  </si>
  <si>
    <t>OPHTHALMO-SEPTONEX</t>
  </si>
  <si>
    <t>OPH GTT SOL 1X10ML PLAST</t>
  </si>
  <si>
    <t>PARALEN 500</t>
  </si>
  <si>
    <t>POR TBL NOB 24X500MG</t>
  </si>
  <si>
    <t>PREDNISON 20 LECIVA</t>
  </si>
  <si>
    <t>TBL 20X20MG(BLISTR)</t>
  </si>
  <si>
    <t>VENTOLIN INHALER N</t>
  </si>
  <si>
    <t>INHSUSPSS200X100RG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</si>
  <si>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</si>
  <si>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</si>
  <si>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</si>
  <si>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</si>
  <si>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</si>
  <si>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</si>
  <si>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léky - radiofarmaka (KNM)</t>
  </si>
  <si>
    <t>SODIUM IODIDE (131I) INJECTION 1110MBQ</t>
  </si>
  <si>
    <t>37-1110MBQ/ML INJ SOL 1110MBQ</t>
  </si>
  <si>
    <t>SODIUM IODIDE (131I) INJECTION 2035MBQ</t>
  </si>
  <si>
    <t>37-1110MBQ/ML INJ SOL 2035MBQ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</si>
  <si>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</si>
  <si>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</si>
  <si>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</si>
  <si>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</si>
  <si>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</si>
  <si>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</si>
  <si>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</si>
  <si>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</si>
  <si>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131 259MBQ</t>
  </si>
  <si>
    <t>259MBQ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</si>
  <si>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</si>
  <si>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</si>
  <si>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</si>
  <si>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</si>
  <si>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</si>
  <si>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</si>
  <si>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THERACAP 131 518MBQ</t>
  </si>
  <si>
    <t>518MBQ CPS DUR 1</t>
  </si>
  <si>
    <t>ADRENALIN LECIVA</t>
  </si>
  <si>
    <t>INJ 5X1ML/1MG</t>
  </si>
  <si>
    <t>ANALGIN</t>
  </si>
  <si>
    <t>INJ SOL 5X5ML</t>
  </si>
  <si>
    <t>BETALOC ZOK</t>
  </si>
  <si>
    <t>25MG TBL PRO 100</t>
  </si>
  <si>
    <t>DITHIADEN</t>
  </si>
  <si>
    <t>INJ 10X2ML</t>
  </si>
  <si>
    <t>ENDIARON</t>
  </si>
  <si>
    <t>250MG TBL FLM 20</t>
  </si>
  <si>
    <t>FUROSEMID ACCORD</t>
  </si>
  <si>
    <t>10MG/ML INJ/INF SOL 10X2ML</t>
  </si>
  <si>
    <t>HEPARIN LECIVA</t>
  </si>
  <si>
    <t>INJ 1X10ML/50KU</t>
  </si>
  <si>
    <t>CHLORID SODNÝ 0,9% BRAUN</t>
  </si>
  <si>
    <t>INF SOL 20X100MLPELAH</t>
  </si>
  <si>
    <t>INF SOL 10X250MLPELAH</t>
  </si>
  <si>
    <t>IBALGIN 400</t>
  </si>
  <si>
    <t>400MG TBL FLM 36</t>
  </si>
  <si>
    <t>KL BARVA NA  DETI 20 g</t>
  </si>
  <si>
    <t>KL KAPSLE</t>
  </si>
  <si>
    <t>MAGNESIUM SULFURICUM BIOTIKA</t>
  </si>
  <si>
    <t>INJ 5X10ML 10%</t>
  </si>
  <si>
    <t>MS BENZINUM ZASOBNI</t>
  </si>
  <si>
    <t>UN 3295</t>
  </si>
  <si>
    <t>SEPTONEX</t>
  </si>
  <si>
    <t>SPR 1X45ML</t>
  </si>
  <si>
    <t>BRAIN-SPECT KIT 3</t>
  </si>
  <si>
    <t>0,3MG RAD KIT 3</t>
  </si>
  <si>
    <t>DATSCAN 74MBQ</t>
  </si>
  <si>
    <t>74MBQ/ML INJ SOL 1X2,5ML</t>
  </si>
  <si>
    <t>DRYTEC 6GBQ</t>
  </si>
  <si>
    <t>2,5-100GBQ RAD GEN 6GBQ</t>
  </si>
  <si>
    <t>DRYTEC 9GBQ</t>
  </si>
  <si>
    <t>2,5-100GBQ RAD GEN 9GBQ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</si>
  <si>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</si>
  <si>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</si>
  <si>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</si>
  <si>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</si>
  <si>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</si>
  <si>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</si>
  <si>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</si>
  <si>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</si>
  <si>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</si>
  <si>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</si>
  <si>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</si>
  <si>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</si>
  <si>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</si>
  <si>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</si>
  <si>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</si>
  <si>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</si>
  <si>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</si>
  <si>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</si>
  <si>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</si>
  <si>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</si>
  <si>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ROTOP-EHIDA 2</t>
  </si>
  <si>
    <t>20MG RAD KIT 5X20MG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</si>
  <si>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</si>
  <si>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</si>
  <si>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</si>
  <si>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</si>
  <si>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</si>
  <si>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</si>
  <si>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</si>
  <si>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</si>
  <si>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</si>
  <si>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</si>
  <si>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</si>
  <si>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</si>
  <si>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</si>
  <si>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</si>
  <si>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</si>
  <si>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ULTRA TECHNEKOW FM 8,6GBQ</t>
  </si>
  <si>
    <t>2,15-43,00GBQ RAD GEN 8,6GBQ</t>
  </si>
  <si>
    <t>YTTRIUM (90Y) COLLOID SUSPENSION 296MBQ</t>
  </si>
  <si>
    <t>37-370MBQ/ML INJ SUS 296MBQ</t>
  </si>
  <si>
    <t>YTTRIUM (90Y) COLLOID SUSPENSION 444MBQ</t>
  </si>
  <si>
    <t>37-370MBQ/ML INJ SUS 444MBQ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</si>
  <si>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</si>
  <si>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</si>
  <si>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</si>
  <si>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</si>
  <si>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</si>
  <si>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0.9% W/V SODIUM CHLORIDE I.V.</t>
  </si>
  <si>
    <t>INJ 20X10ML</t>
  </si>
  <si>
    <t>ARDEAOSMOSOL MA 20</t>
  </si>
  <si>
    <t>200G/L INF SOL 10X200ML</t>
  </si>
  <si>
    <t xml:space="preserve">BUSCOPAN </t>
  </si>
  <si>
    <t>INJ 5X1ML/20MG</t>
  </si>
  <si>
    <t>DIAZEPAM SLOVAKOFARMA</t>
  </si>
  <si>
    <t>5MG TBL NOB 20(2X10)</t>
  </si>
  <si>
    <t>GLUKÓZA 10 BRAUN</t>
  </si>
  <si>
    <t>INF SOL 10X500ML-PE</t>
  </si>
  <si>
    <t>INJ SOL 100X20ML II</t>
  </si>
  <si>
    <t>INF SOL 10X500MLPELAH</t>
  </si>
  <si>
    <t>INJ SOL 100X10ML II</t>
  </si>
  <si>
    <t>INF SOL 10X1000MLPLAH</t>
  </si>
  <si>
    <t>POR TBL NOB 28X1.5MG</t>
  </si>
  <si>
    <t>MABRON</t>
  </si>
  <si>
    <t>INJ SOL 5X2ML</t>
  </si>
  <si>
    <t>MESOCAIN</t>
  </si>
  <si>
    <t>INJ 10X10ML 1%</t>
  </si>
  <si>
    <t>NITROMINT 2.6MG</t>
  </si>
  <si>
    <t>TBL RET 60X2.6MG</t>
  </si>
  <si>
    <t>NOVORAPID 100 U/ML</t>
  </si>
  <si>
    <t>INJ SOL 1X10ML</t>
  </si>
  <si>
    <t>STADALAX</t>
  </si>
  <si>
    <t>POR TBL OBD 20X5MG</t>
  </si>
  <si>
    <t>3-[18F] FLT, INJ 1GBQ</t>
  </si>
  <si>
    <t>1-8GBQ INJ SOL 2,25GBQ</t>
  </si>
  <si>
    <t>3-[18F] FLT, INJ 2,5GBQ</t>
  </si>
  <si>
    <t>1-8GBQ INJ SOL 2GBQ</t>
  </si>
  <si>
    <t>AXUMIN 1600MBQ</t>
  </si>
  <si>
    <t>1600MBQ/ML INJ SOL 1(1-10ML)</t>
  </si>
  <si>
    <t>FLUDEOXYGLUCOSE (18F) BIONT 5 GBQ</t>
  </si>
  <si>
    <t>200-2200MBQ/ML INJ SOL 5GBQ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</si>
  <si>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</si>
  <si>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</si>
  <si>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</si>
  <si>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</si>
  <si>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</si>
  <si>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</si>
  <si>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</si>
  <si>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</si>
  <si>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</si>
  <si>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</si>
  <si>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</si>
  <si>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</si>
  <si>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 xml:space="preserve">IASOdopa (18F) 1,2GBQ </t>
  </si>
  <si>
    <t>1,2GBQ INJ SOL</t>
  </si>
  <si>
    <t>IASOCHOLINE 1GBQ (15ML)</t>
  </si>
  <si>
    <t>1GBQ/ML INJ SOL 0,5-15ML (15ML)</t>
  </si>
  <si>
    <t>ULTRAVIST 370 MG/ML</t>
  </si>
  <si>
    <t>INJ SOL 1X200ML</t>
  </si>
  <si>
    <t>INJ SOL 10X100ML</t>
  </si>
  <si>
    <t>INJ SOL 8X500ML</t>
  </si>
  <si>
    <t>léky - centra (LEK)</t>
  </si>
  <si>
    <t>THYROGEN 0.9 MG</t>
  </si>
  <si>
    <t>INJ PLV SOL 2X0.9MG</t>
  </si>
  <si>
    <t>2211 - KNM: lůžkové oddělení 40</t>
  </si>
  <si>
    <t>2221 - KNM: ambulance</t>
  </si>
  <si>
    <t>2251 - KNM: přístr.pracoviště - PET</t>
  </si>
  <si>
    <t>C03CA01 - FUROSEMID</t>
  </si>
  <si>
    <t>N05CF02 - ZOLPIDEM</t>
  </si>
  <si>
    <t>R03AC02 - SALBUTAMOL</t>
  </si>
  <si>
    <t>R05CB06 - AMBROXOL</t>
  </si>
  <si>
    <t>A10AB05 - INSULIN ASPART</t>
  </si>
  <si>
    <t>H03AA01 - SODNÁ SŮL LEVOTHYROXINU</t>
  </si>
  <si>
    <t>H03AA01</t>
  </si>
  <si>
    <t>187425</t>
  </si>
  <si>
    <t>LETROX</t>
  </si>
  <si>
    <t>50MCG TBL NOB 100</t>
  </si>
  <si>
    <t>69189</t>
  </si>
  <si>
    <t>EUTHYROX</t>
  </si>
  <si>
    <t>50MCG TBL NOB 100 II</t>
  </si>
  <si>
    <t>N05CF02</t>
  </si>
  <si>
    <t>146899</t>
  </si>
  <si>
    <t>10MG TBL FLM 50</t>
  </si>
  <si>
    <t>R03AC02</t>
  </si>
  <si>
    <t>31934</t>
  </si>
  <si>
    <t>100MCG/DÁV INH SUS PSS 200DÁV</t>
  </si>
  <si>
    <t>R05CB06</t>
  </si>
  <si>
    <t>223148</t>
  </si>
  <si>
    <t>C03CA01</t>
  </si>
  <si>
    <t>214036</t>
  </si>
  <si>
    <t>A10AB05</t>
  </si>
  <si>
    <t>26786</t>
  </si>
  <si>
    <t>NOVORAPID</t>
  </si>
  <si>
    <t>100U/ML INJ SOL 1X10ML</t>
  </si>
  <si>
    <t>Přehled plnění pozitivního listu - spotřeba léčivých přípravků - orientační přehled</t>
  </si>
  <si>
    <t>22 - KNM: Klinika nukleární medicíny</t>
  </si>
  <si>
    <t xml:space="preserve">2251 - KNM: přístr.pracoviště - PET 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</si>
  <si>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</si>
  <si>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</si>
  <si>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</si>
  <si>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</si>
  <si>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</si>
  <si>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</si>
  <si>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</si>
  <si>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</si>
  <si>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</si>
  <si>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</si>
  <si>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</si>
  <si>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</si>
  <si>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</si>
  <si>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</si>
  <si>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</si>
  <si>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</si>
  <si>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</si>
  <si>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</si>
  <si>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</si>
  <si>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Polzerová Hana</t>
  </si>
  <si>
    <t>Quinn Libuše</t>
  </si>
  <si>
    <t>AZITHROMYCIN</t>
  </si>
  <si>
    <t>45010</t>
  </si>
  <si>
    <t>AZITROMYCIN SANDOZ</t>
  </si>
  <si>
    <t>500MG TBL FLM 3</t>
  </si>
  <si>
    <t>45011</t>
  </si>
  <si>
    <t>500MG TBL FLM 6</t>
  </si>
  <si>
    <t>CEFUROXIM</t>
  </si>
  <si>
    <t>231948</t>
  </si>
  <si>
    <t>ZINNAT</t>
  </si>
  <si>
    <t>500MG TBL FLM 14</t>
  </si>
  <si>
    <t>DESLORATADIN</t>
  </si>
  <si>
    <t>28812</t>
  </si>
  <si>
    <t>AERIUS</t>
  </si>
  <si>
    <t>5MG POR TBL DIS 90</t>
  </si>
  <si>
    <t>DIOSMIN, KOMBINACE</t>
  </si>
  <si>
    <t>132908</t>
  </si>
  <si>
    <t>DETRALEX</t>
  </si>
  <si>
    <t>500MG TBL FLM 120</t>
  </si>
  <si>
    <t>JINÁ STŘEVNÍ ANTIINFEKTIVA</t>
  </si>
  <si>
    <t>2818</t>
  </si>
  <si>
    <t>KODEIN</t>
  </si>
  <si>
    <t>56993</t>
  </si>
  <si>
    <t>30MG TBL NOB 10</t>
  </si>
  <si>
    <t>KYSELINA ACETYLSALICYLOVÁ</t>
  </si>
  <si>
    <t>203564</t>
  </si>
  <si>
    <t>ANOPYRIN</t>
  </si>
  <si>
    <t>100MG TBL NOB 100</t>
  </si>
  <si>
    <t>188848</t>
  </si>
  <si>
    <t>STACYL</t>
  </si>
  <si>
    <t>100MG TBL ENT 60 I</t>
  </si>
  <si>
    <t>MEFENOXALON</t>
  </si>
  <si>
    <t>85656</t>
  </si>
  <si>
    <t>DORSIFLEX</t>
  </si>
  <si>
    <t>200MG TBL NOB 30</t>
  </si>
  <si>
    <t>NIFUROXAZID</t>
  </si>
  <si>
    <t>214593</t>
  </si>
  <si>
    <t>ERCEFURYL 200 MG CPS.</t>
  </si>
  <si>
    <t>200MG CPS DUR 14</t>
  </si>
  <si>
    <t>NIMESULID</t>
  </si>
  <si>
    <t>12892</t>
  </si>
  <si>
    <t>100MG TBL NOB 30</t>
  </si>
  <si>
    <t>OMEPRAZOL</t>
  </si>
  <si>
    <t>115317</t>
  </si>
  <si>
    <t>20MG CPS ETD 28 II</t>
  </si>
  <si>
    <t>25365</t>
  </si>
  <si>
    <t>20MG CPS ETD 28 I</t>
  </si>
  <si>
    <t>25366</t>
  </si>
  <si>
    <t>20MG CPS ETD 90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</si>
  <si>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</si>
  <si>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</si>
  <si>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</si>
  <si>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</si>
  <si>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</si>
  <si>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</si>
  <si>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</si>
  <si>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</si>
  <si>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</si>
  <si>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</si>
  <si>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</si>
  <si>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</si>
  <si>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THIAMAZOL</t>
  </si>
  <si>
    <t>87149</t>
  </si>
  <si>
    <t>THYROZOL</t>
  </si>
  <si>
    <t>ZOLPIDEM</t>
  </si>
  <si>
    <t>221061</t>
  </si>
  <si>
    <t>STILNOX</t>
  </si>
  <si>
    <t>10MG TBL FLM 28</t>
  </si>
  <si>
    <t>CEFIXIM</t>
  </si>
  <si>
    <t>189275</t>
  </si>
  <si>
    <t>CEFIXIME INNFARM</t>
  </si>
  <si>
    <t>400MG TBL FLM 10</t>
  </si>
  <si>
    <t>SODNÁ SŮL LEVOTHYROXINU</t>
  </si>
  <si>
    <t>147454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</si>
  <si>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</si>
  <si>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</si>
  <si>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</si>
  <si>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</si>
  <si>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</si>
  <si>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</si>
  <si>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</si>
  <si>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</si>
  <si>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</si>
  <si>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</si>
  <si>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</si>
  <si>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</si>
  <si>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</si>
  <si>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</si>
  <si>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</si>
  <si>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</si>
  <si>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</si>
  <si>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</si>
  <si>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</si>
  <si>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69191</t>
  </si>
  <si>
    <t>150MCG TBL NOB 100 II</t>
  </si>
  <si>
    <t>97186</t>
  </si>
  <si>
    <t>100MCG TBL NOB 100 I</t>
  </si>
  <si>
    <t>SODNÁ SŮL LIOTHYRONINU</t>
  </si>
  <si>
    <t>185376</t>
  </si>
  <si>
    <t>CYNOMEL</t>
  </si>
  <si>
    <t>0,025MG TBL NOB 30</t>
  </si>
  <si>
    <t>155861</t>
  </si>
  <si>
    <t>SUMAMED</t>
  </si>
  <si>
    <t>125MG TBL FLM 6</t>
  </si>
  <si>
    <t>CETIRIZIN</t>
  </si>
  <si>
    <t>5496</t>
  </si>
  <si>
    <t>ZODAC</t>
  </si>
  <si>
    <t>10MG TBL FLM 60</t>
  </si>
  <si>
    <t>99600</t>
  </si>
  <si>
    <t>10MG TBL FLM 90</t>
  </si>
  <si>
    <t>28839</t>
  </si>
  <si>
    <t>0,5MG/ML POR SOL 120ML+LŽ</t>
  </si>
  <si>
    <t>DIKLOFENAK</t>
  </si>
  <si>
    <t>125121</t>
  </si>
  <si>
    <t>APO-DICLO SR 100</t>
  </si>
  <si>
    <t>100MG TBL RET 30</t>
  </si>
  <si>
    <t>ERDOSTEIN</t>
  </si>
  <si>
    <t>47033</t>
  </si>
  <si>
    <t>ERDOMED</t>
  </si>
  <si>
    <t>35MG/ML POR PLV SUS 100ML</t>
  </si>
  <si>
    <t>FENOFIBRÁT</t>
  </si>
  <si>
    <t>23518</t>
  </si>
  <si>
    <t>FENOFIX</t>
  </si>
  <si>
    <t>267MG CPS DUR 90</t>
  </si>
  <si>
    <t>GESTODEN A ETHINYLESTRADIOL</t>
  </si>
  <si>
    <t>97557</t>
  </si>
  <si>
    <t>LINDYNETTE 20</t>
  </si>
  <si>
    <t>75MCG/20MCG TBL OBD 3X21</t>
  </si>
  <si>
    <t>115716</t>
  </si>
  <si>
    <t>JINÁ ANTIBIOTIKA PRO LOKÁLNÍ APLIKACI</t>
  </si>
  <si>
    <t>1066</t>
  </si>
  <si>
    <t>FRAMYKOIN</t>
  </si>
  <si>
    <t>250IU/G+5,2MG/G UNG 10G</t>
  </si>
  <si>
    <t>KYSELINA URSODEOXYCHOLOVÁ</t>
  </si>
  <si>
    <t>13808</t>
  </si>
  <si>
    <t>URSOSAN</t>
  </si>
  <si>
    <t>250MG CPS DUR 100 I</t>
  </si>
  <si>
    <t>12895</t>
  </si>
  <si>
    <t>100MG POR GRA SUS 30 I</t>
  </si>
  <si>
    <t>SILYMARIN</t>
  </si>
  <si>
    <t>19571</t>
  </si>
  <si>
    <t>LAGOSA</t>
  </si>
  <si>
    <t>TBL OBD 100</t>
  </si>
  <si>
    <t>TERBINAFIN</t>
  </si>
  <si>
    <t>218070</t>
  </si>
  <si>
    <t>LAMISIL</t>
  </si>
  <si>
    <t>10MG/G CRM 15G I</t>
  </si>
  <si>
    <t>TRIAMCINOLON</t>
  </si>
  <si>
    <t>2828</t>
  </si>
  <si>
    <t>TRIAMCINOLON LÉČIVA CRM</t>
  </si>
  <si>
    <t>1MG/G CRM 10G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</si>
  <si>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</si>
  <si>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</si>
  <si>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</si>
  <si>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</si>
  <si>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</si>
  <si>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</si>
  <si>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</si>
  <si>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</si>
  <si>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DIAZEPAM</t>
  </si>
  <si>
    <t>2477</t>
  </si>
  <si>
    <t>FUROSEMID</t>
  </si>
  <si>
    <t>56805</t>
  </si>
  <si>
    <t>FURORESE 40</t>
  </si>
  <si>
    <t>40MG TBL NOB 100</t>
  </si>
  <si>
    <t>HYDROKORTISON A ANTIBIOTIKA</t>
  </si>
  <si>
    <t>173196</t>
  </si>
  <si>
    <t>PIMAFUCORT</t>
  </si>
  <si>
    <t>10MG/G+10MG/G+3,5MG/G CRM 15G</t>
  </si>
  <si>
    <t>MEDROXYPROGESTERON A ESTROGEN</t>
  </si>
  <si>
    <t>14628</t>
  </si>
  <si>
    <t>DIVINA</t>
  </si>
  <si>
    <t>2MG+2MG/10MG TBL NOB 3X21</t>
  </si>
  <si>
    <t>NAFAZOLIN</t>
  </si>
  <si>
    <t>208648</t>
  </si>
  <si>
    <t>SANORIN</t>
  </si>
  <si>
    <t>0,5PM NAS SPR SOL 1X10ML</t>
  </si>
  <si>
    <t>PITOFENON A ANALGETIKA</t>
  </si>
  <si>
    <t>50335</t>
  </si>
  <si>
    <t>500MG/ML+5MG/ML POR GTT SOL 1X25ML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</si>
  <si>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</si>
  <si>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</si>
  <si>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</si>
  <si>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</si>
  <si>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</si>
  <si>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</si>
  <si>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</si>
  <si>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TETRYZOLIN, KOMBINACE</t>
  </si>
  <si>
    <t>187418</t>
  </si>
  <si>
    <t>SPERSALLERG</t>
  </si>
  <si>
    <t>0,5MG/ML+0,4MG/ML OPH GTT SOL 10ML</t>
  </si>
  <si>
    <t>198058</t>
  </si>
  <si>
    <t>SANVAL</t>
  </si>
  <si>
    <t>10MG TBL FLM 100</t>
  </si>
  <si>
    <t>DIENOGEST A ETHINYLESTRADIOL</t>
  </si>
  <si>
    <t>132824</t>
  </si>
  <si>
    <t>BONADEA</t>
  </si>
  <si>
    <t>2MG/0,03MG TBL FLM 3X21</t>
  </si>
  <si>
    <t>ITOPRIDUM</t>
  </si>
  <si>
    <t>166760</t>
  </si>
  <si>
    <t>KINITO</t>
  </si>
  <si>
    <t>50MG TBL FLM 100(10X10)</t>
  </si>
  <si>
    <t>LEVOCETIRIZIN</t>
  </si>
  <si>
    <t>124346</t>
  </si>
  <si>
    <t>CEZERA</t>
  </si>
  <si>
    <t>5MG TBL FLM 90 I</t>
  </si>
  <si>
    <t>ALPRAZOLAM</t>
  </si>
  <si>
    <t>6618</t>
  </si>
  <si>
    <t>NEUROL</t>
  </si>
  <si>
    <t>0,5MG TBL NOB 30</t>
  </si>
  <si>
    <t>91788</t>
  </si>
  <si>
    <t>0,25MG TBL NOB 30</t>
  </si>
  <si>
    <t>BROMAZEPAM</t>
  </si>
  <si>
    <t>88219</t>
  </si>
  <si>
    <t>LEXAURIN</t>
  </si>
  <si>
    <t>3MG TBL NOB 30</t>
  </si>
  <si>
    <t>CHOLEKALCIFEROL</t>
  </si>
  <si>
    <t>12023</t>
  </si>
  <si>
    <t>VIGANTOL</t>
  </si>
  <si>
    <t>0,5MG/ML POR GTT SOL 1X10ML</t>
  </si>
  <si>
    <t>LANSOPRAZOL</t>
  </si>
  <si>
    <t>17122</t>
  </si>
  <si>
    <t>LANZUL</t>
  </si>
  <si>
    <t>30MG CPS DUR 56</t>
  </si>
  <si>
    <t>32720</t>
  </si>
  <si>
    <t>XYZAL</t>
  </si>
  <si>
    <t>5MG TBL FLM 50</t>
  </si>
  <si>
    <t>215606</t>
  </si>
  <si>
    <t>SPIRAMYCIN</t>
  </si>
  <si>
    <t>75754</t>
  </si>
  <si>
    <t>ROVAMYCINE</t>
  </si>
  <si>
    <t>3MIU TBL FLM 10</t>
  </si>
  <si>
    <t>SUMATRIPTAN</t>
  </si>
  <si>
    <t>119115</t>
  </si>
  <si>
    <t>SUMATRIPTAN ACTAVIS</t>
  </si>
  <si>
    <t>50MG TBL OBD 6 I</t>
  </si>
  <si>
    <t>VÁPNÍK, KOMBINACE S VITAMINEM D A/NEBO JINÝMI LÉČIVY</t>
  </si>
  <si>
    <t>215744</t>
  </si>
  <si>
    <t>KOMBI-KALZ 1000/880</t>
  </si>
  <si>
    <t>1000MG/880IU POR GRA SOL SCC 30</t>
  </si>
  <si>
    <t>HOŘČÍK (KOMBINACE RŮZNÝCH SOLÍ)</t>
  </si>
  <si>
    <t>215978</t>
  </si>
  <si>
    <t>MAGNOSOLV</t>
  </si>
  <si>
    <t>365MG POR GRA SOL SCC 30</t>
  </si>
  <si>
    <t>ATORVASTATIN</t>
  </si>
  <si>
    <t>93015</t>
  </si>
  <si>
    <t>SORTIS</t>
  </si>
  <si>
    <t>93016</t>
  </si>
  <si>
    <t>20MG TBL FLM 30</t>
  </si>
  <si>
    <t>89025</t>
  </si>
  <si>
    <t>DICLOFENAC AL 50</t>
  </si>
  <si>
    <t>50MG TBL ENT 50</t>
  </si>
  <si>
    <t>14075</t>
  </si>
  <si>
    <t>500MG TBL FLM 60</t>
  </si>
  <si>
    <t>132647</t>
  </si>
  <si>
    <t>EZETIMIB</t>
  </si>
  <si>
    <t>47997</t>
  </si>
  <si>
    <t>EZETROL</t>
  </si>
  <si>
    <t>10MG TBL NOB 98 II</t>
  </si>
  <si>
    <t>201970</t>
  </si>
  <si>
    <t>PAMYCON NA PŘÍPRAVU KAPEK</t>
  </si>
  <si>
    <t>33000IU/2500IU DRM PLV SOL 1</t>
  </si>
  <si>
    <t>KALCITRIOL</t>
  </si>
  <si>
    <t>14937</t>
  </si>
  <si>
    <t>ROCALTROL</t>
  </si>
  <si>
    <t>0,25MCG CPS MOL 30</t>
  </si>
  <si>
    <t>269</t>
  </si>
  <si>
    <t>5MG TBL NOB 20</t>
  </si>
  <si>
    <t>ALOPURINOL</t>
  </si>
  <si>
    <t>132670</t>
  </si>
  <si>
    <t>MILURIT</t>
  </si>
  <si>
    <t>100MG TBL NOB 50</t>
  </si>
  <si>
    <t>BISOPROLOL</t>
  </si>
  <si>
    <t>176913</t>
  </si>
  <si>
    <t>RIVOCOR</t>
  </si>
  <si>
    <t>5MG TBL FLM 90</t>
  </si>
  <si>
    <t>189181</t>
  </si>
  <si>
    <t>EZEN</t>
  </si>
  <si>
    <t>10MG TBL NOB 90</t>
  </si>
  <si>
    <t>KLARITHROMYCIN</t>
  </si>
  <si>
    <t>216199</t>
  </si>
  <si>
    <t>KLACID</t>
  </si>
  <si>
    <t>56992</t>
  </si>
  <si>
    <t>62806</t>
  </si>
  <si>
    <t>0,5MG/ML POR SOL 1X200ML</t>
  </si>
  <si>
    <t>17187</t>
  </si>
  <si>
    <t>NIMESIL</t>
  </si>
  <si>
    <t>100MG POR GRA SUS 30</t>
  </si>
  <si>
    <t>195336</t>
  </si>
  <si>
    <t>OMEPRAZOL FARMAX</t>
  </si>
  <si>
    <t>20MG CPS ETD 98</t>
  </si>
  <si>
    <t>TOBRAMYCIN</t>
  </si>
  <si>
    <t>86264</t>
  </si>
  <si>
    <t>TOBREX</t>
  </si>
  <si>
    <t>3MG/ML OPH GTT SOL 1X5ML</t>
  </si>
  <si>
    <t>93207</t>
  </si>
  <si>
    <t>3MG/G OPH UNG 3,5G</t>
  </si>
  <si>
    <t>164888</t>
  </si>
  <si>
    <t>CALTRATE 600 MG/400 IU D3 POTAHOVANÁ TABLETA</t>
  </si>
  <si>
    <t>600MG/400IU TBL FLM 90</t>
  </si>
  <si>
    <t>WARFARIN</t>
  </si>
  <si>
    <t>94114</t>
  </si>
  <si>
    <t>WARFARIN ORION</t>
  </si>
  <si>
    <t>5MG TBL NOB 100</t>
  </si>
  <si>
    <t>158692</t>
  </si>
  <si>
    <t>BISOPROLOL MYLAN</t>
  </si>
  <si>
    <t>5MG TBL FLM 30</t>
  </si>
  <si>
    <t>CHLORID DRASELNÝ</t>
  </si>
  <si>
    <t>17189</t>
  </si>
  <si>
    <t>500MG TBL ENT 100</t>
  </si>
  <si>
    <t>KETOPROFEN</t>
  </si>
  <si>
    <t>76653</t>
  </si>
  <si>
    <t>KETONAL FORTE</t>
  </si>
  <si>
    <t>100MG TBL FLM 20</t>
  </si>
  <si>
    <t>METOPROLOL</t>
  </si>
  <si>
    <t>32225</t>
  </si>
  <si>
    <t>25MG TBL PRO 28</t>
  </si>
  <si>
    <t>NORETHISTERON A ESTROGEN</t>
  </si>
  <si>
    <t>96382</t>
  </si>
  <si>
    <t>TRISEQUENS</t>
  </si>
  <si>
    <t>2MG+2MG/1MG+1MG TBL FLM 1X28</t>
  </si>
  <si>
    <t>NORFLOXACIN</t>
  </si>
  <si>
    <t>93465</t>
  </si>
  <si>
    <t>NOLICIN</t>
  </si>
  <si>
    <t>400MG TBL FLM 20</t>
  </si>
  <si>
    <t>157254</t>
  </si>
  <si>
    <t>OMEPRAZOL ACTAVIS</t>
  </si>
  <si>
    <t>20MG CPS ETD 30</t>
  </si>
  <si>
    <t>146893</t>
  </si>
  <si>
    <t>10MG TBL FLM 20</t>
  </si>
  <si>
    <t>AMOXICILIN A  INHIBITOR BETA-LAKTAMASY</t>
  </si>
  <si>
    <t>132654</t>
  </si>
  <si>
    <t>AMOKSIKLAV 1 G</t>
  </si>
  <si>
    <t>875MG/125MG TBL FLM 14</t>
  </si>
  <si>
    <t>ACIKLOVIR</t>
  </si>
  <si>
    <t>155938</t>
  </si>
  <si>
    <t>HERPESIN 200</t>
  </si>
  <si>
    <t>200MG TBL NOB 25</t>
  </si>
  <si>
    <t>PSEUDOEFEDRIN, KOMBINACE</t>
  </si>
  <si>
    <t>216104</t>
  </si>
  <si>
    <t>CLARINASE REPETABS</t>
  </si>
  <si>
    <t>5MG/120MG TBL PRO 14</t>
  </si>
  <si>
    <t>RAMIPRIL A DIURETIKA</t>
  </si>
  <si>
    <t>125099</t>
  </si>
  <si>
    <t>TRITAZIDE</t>
  </si>
  <si>
    <t>5MG/25MG TBL NOB 28</t>
  </si>
  <si>
    <t>TRAMADOL A PARACETAMOL</t>
  </si>
  <si>
    <t>179333</t>
  </si>
  <si>
    <t>DORETA</t>
  </si>
  <si>
    <t>75MG/650MG TBL FLM 90 I</t>
  </si>
  <si>
    <t>216707</t>
  </si>
  <si>
    <t>1,5MG TBL NOB 28</t>
  </si>
  <si>
    <t>TIZANIDIN</t>
  </si>
  <si>
    <t>16052</t>
  </si>
  <si>
    <t>SIRDALUD</t>
  </si>
  <si>
    <t>4MG TBL NOB 30</t>
  </si>
  <si>
    <t>16285</t>
  </si>
  <si>
    <t>10MG TBL FLM 10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</si>
  <si>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</si>
  <si>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</si>
  <si>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</si>
  <si>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</si>
  <si>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</si>
  <si>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</si>
  <si>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C10AA05 - ATORVASTATIN</t>
  </si>
  <si>
    <t>R06AX27 - DESLORATADIN</t>
  </si>
  <si>
    <t>J01DC02 - CEFUROXIM</t>
  </si>
  <si>
    <t>B01AA03 - WARFARIN</t>
  </si>
  <si>
    <t>N02CC01 - SUMATRIPTAN</t>
  </si>
  <si>
    <t>C07AB07 - BISOPROLOL</t>
  </si>
  <si>
    <t>C09BA05 - RAMIPRIL A DIURETIKA</t>
  </si>
  <si>
    <t>D07BA01 - PREDNISOLON A ANTISEPTIKA</t>
  </si>
  <si>
    <t>J01FA10 - AZITHROMYCIN</t>
  </si>
  <si>
    <t>M04AA01 - ALOPURINOL</t>
  </si>
  <si>
    <t>A02BC03 - LANSOPRAZOL</t>
  </si>
  <si>
    <t>R06AE07 - CETIRIZIN</t>
  </si>
  <si>
    <t>C07AB02 - METOPROLOL</t>
  </si>
  <si>
    <t>A03FA07 - ITOPRIDUM</t>
  </si>
  <si>
    <t>C09AA04 - PERINDOPRIL</t>
  </si>
  <si>
    <t>N05BA12 - ALPRAZOLAM</t>
  </si>
  <si>
    <t>C09AA04</t>
  </si>
  <si>
    <t>J01DC02</t>
  </si>
  <si>
    <t>J01FA10</t>
  </si>
  <si>
    <t>R06AX27</t>
  </si>
  <si>
    <t>C10AA05</t>
  </si>
  <si>
    <t>C10AX09</t>
  </si>
  <si>
    <t>C10AB05</t>
  </si>
  <si>
    <t>R06AE07</t>
  </si>
  <si>
    <t>D07BA01</t>
  </si>
  <si>
    <t>A03FA07</t>
  </si>
  <si>
    <t>C09BA05</t>
  </si>
  <si>
    <t>A02BC03</t>
  </si>
  <si>
    <t>N02CC01</t>
  </si>
  <si>
    <t>N05BA12</t>
  </si>
  <si>
    <t>B01AA03</t>
  </si>
  <si>
    <t>C07AB07</t>
  </si>
  <si>
    <t>M04AA01</t>
  </si>
  <si>
    <t>C07AB02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</si>
  <si>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</si>
  <si>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</si>
  <si>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</si>
  <si>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</si>
  <si>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</si>
  <si>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</si>
  <si>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</si>
  <si>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</si>
  <si>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</si>
  <si>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</si>
  <si>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</si>
  <si>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</si>
  <si>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50115060</t>
  </si>
  <si>
    <t>ZPr - ostatní (Z503)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</si>
  <si>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</si>
  <si>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</si>
  <si>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</si>
  <si>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</si>
  <si>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</si>
  <si>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</si>
  <si>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ZL689</t>
  </si>
  <si>
    <t>Roztok Accu-Check Performa Int´l Controls 1+2 level 04861736001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</si>
  <si>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</si>
  <si>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</si>
  <si>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</si>
  <si>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</si>
  <si>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</si>
  <si>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</si>
  <si>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</si>
  <si>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</si>
  <si>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ZB756</t>
  </si>
  <si>
    <t>Zkumavka 3 ml K3 edta fialová 454086</t>
  </si>
  <si>
    <t>ZB777</t>
  </si>
  <si>
    <t>Zkumavka červená 3,5 ml gel 454071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</si>
  <si>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</si>
  <si>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</si>
  <si>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</si>
  <si>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</si>
  <si>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</si>
  <si>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</si>
  <si>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</si>
  <si>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</si>
  <si>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</si>
  <si>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</si>
  <si>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</si>
  <si>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</si>
  <si>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</si>
  <si>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</si>
  <si>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</si>
  <si>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</si>
  <si>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</si>
  <si>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</si>
  <si>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</si>
  <si>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</si>
  <si>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</si>
  <si>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</si>
  <si>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</si>
  <si>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</si>
  <si>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</si>
  <si>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</si>
  <si>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804536</t>
  </si>
  <si>
    <t xml:space="preserve">-Diagnostikum připr. </t>
  </si>
  <si>
    <t>805139</t>
  </si>
  <si>
    <t>-Dichlormethan p.a. 1000ml UN 1593   1000ml</t>
  </si>
  <si>
    <t>501817</t>
  </si>
  <si>
    <t xml:space="preserve">-Ethylmethyl keton </t>
  </si>
  <si>
    <t>DG229</t>
  </si>
  <si>
    <t>METHANOL P.A.</t>
  </si>
  <si>
    <t>ZA464</t>
  </si>
  <si>
    <t>Kompresa NT 10 x 10 cm/2 ks sterilní 26520</t>
  </si>
  <si>
    <t>ZB084</t>
  </si>
  <si>
    <t>Náplast transpore 2,50 cm x 9,14 m 1527-1 - nahrazeno ZQ117</t>
  </si>
  <si>
    <t>ZP212</t>
  </si>
  <si>
    <t>Obvaz elastický síťový pruban Tg-fix vel. C paže, noha, loket 25 m 24252</t>
  </si>
  <si>
    <t>ZQ490</t>
  </si>
  <si>
    <t>Elektroda EKG pěnová pr. 48 mm pro dospělé (ES GS48) H-108003</t>
  </si>
  <si>
    <t>ZB844</t>
  </si>
  <si>
    <t>Esmarch - pryžové obinadlo 60 x 1250 KVS 06125</t>
  </si>
  <si>
    <t>ZC799</t>
  </si>
  <si>
    <t>Filtr hygienický jednorázový bal. á 20 ks DRN3693</t>
  </si>
  <si>
    <t>ZA737</t>
  </si>
  <si>
    <t>Filtr mini spike modrý 4550234</t>
  </si>
  <si>
    <t>ZQ249</t>
  </si>
  <si>
    <t>Hadička spojovací HS 1,8 x 1800 mm LL DEPH free 2200 180 ND</t>
  </si>
  <si>
    <t>ZQ248</t>
  </si>
  <si>
    <t>Hadička spojovací HS 1,8 x 450 mm LL DEPH free 2200 045 ND</t>
  </si>
  <si>
    <t>ZD808</t>
  </si>
  <si>
    <t>Kanyla vasofix 22G modrá safety 4269098S-01</t>
  </si>
  <si>
    <t>ZD211</t>
  </si>
  <si>
    <t>Kohout trojcestný modrý bal. á 75 ks, RO 301- pouze pro KNM</t>
  </si>
  <si>
    <t>ZC800</t>
  </si>
  <si>
    <t>Náústek jednorázový s nos. klipem á 20 ks DRN3694</t>
  </si>
  <si>
    <t>ZQ141</t>
  </si>
  <si>
    <t>Peán svorka na cévy rovná 160 mm TK-BC 060-16</t>
  </si>
  <si>
    <t>ZQ967</t>
  </si>
  <si>
    <t>Stříkačka inzulínová 0,5 ml s jehlou 29 G sterilní bal. á 100 ks IS0529G</t>
  </si>
  <si>
    <t>ZK798</t>
  </si>
  <si>
    <t>Zátka combi modrá 4495152</t>
  </si>
  <si>
    <t>ZA835</t>
  </si>
  <si>
    <t>Jehla injekční 0,6 x 25 mm modrá 4657667</t>
  </si>
  <si>
    <t>ZA832</t>
  </si>
  <si>
    <t>Jehla injekční 0,9 x 40 mm žlutá 4657519</t>
  </si>
  <si>
    <t>ZB556</t>
  </si>
  <si>
    <t>Jehla injekční 1,2 x 40 mm růžová 4665120</t>
  </si>
  <si>
    <t>ZE668</t>
  </si>
  <si>
    <t>Rukavice vyšetřovací latex bez pudru nesterilní zdrsněné L 9421625</t>
  </si>
  <si>
    <t>ZP949</t>
  </si>
  <si>
    <t>Rukavice vyšetřovací nitril basic bez pudru modré XL bal. á 170 ks 44753</t>
  </si>
  <si>
    <t>ZL997</t>
  </si>
  <si>
    <t>Obinadlo hyrofilní sterilní 10 cm x 5 m  004310174</t>
  </si>
  <si>
    <t>ZA443</t>
  </si>
  <si>
    <t>Šátek trojcípý NT 136 x 96 x 96 cm 20002</t>
  </si>
  <si>
    <t>ZK979</t>
  </si>
  <si>
    <t>Cévka odsávací CH18 s přerušovačem sání, délka 50 cm, P01177a</t>
  </si>
  <si>
    <t>ZA746</t>
  </si>
  <si>
    <t>Stříkačka injekční 3-dílná 1 ml L tuberculin Omnifix Solo 9161406V</t>
  </si>
  <si>
    <t>ZC854</t>
  </si>
  <si>
    <t>Kompresa NT 7,5 x 7,5 cm/2 ks sterilní 26510</t>
  </si>
  <si>
    <t>ZA450</t>
  </si>
  <si>
    <t>Náplast omniplast 1,25 cm x 9,1 m 9004520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</si>
  <si>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</si>
  <si>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</si>
  <si>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</si>
  <si>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</si>
  <si>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ZL999</t>
  </si>
  <si>
    <t>Rychloobvaz 8 x 4 cm 001445510</t>
  </si>
  <si>
    <t>ZQ569</t>
  </si>
  <si>
    <t>Vata buničitá dělená cellin 2 role / 500 ks 40 x 50 mm 1230206310</t>
  </si>
  <si>
    <t>ZM734</t>
  </si>
  <si>
    <t>Hadička spojovací k injektoru Ulrich pacientská bal. á 100 ks XD2040</t>
  </si>
  <si>
    <t>ZM735</t>
  </si>
  <si>
    <t>Hadička spojovací k injektoru Ulrich vnitřní bal. á 10 ks XD8003</t>
  </si>
  <si>
    <t>ZD809</t>
  </si>
  <si>
    <t>Kanyla vasofix 20G růžová safety 4269110S-01</t>
  </si>
  <si>
    <t>ZJ222</t>
  </si>
  <si>
    <t>Kit denní DDK-A/ SYR pro automatický dávkovací systém microDDS-A sterilní jednorázový bal. á 15 ks AF-D002</t>
  </si>
  <si>
    <t>ZQ171</t>
  </si>
  <si>
    <t>Kit denní DDK-N/ LU pro automatický dávkovací systém microDDS-A sterilní jednorázový bal. á 10 ks AF-D005</t>
  </si>
  <si>
    <t>ZQ170</t>
  </si>
  <si>
    <t>Kit denní DDK-N/ TUBING pro automatický dávkovací systém microDDS-A sterilní jednorázový bal. á 10 ks AF-D001</t>
  </si>
  <si>
    <t>ZM513</t>
  </si>
  <si>
    <t>Konektor ventil jednocestný back check valve 8502802</t>
  </si>
  <si>
    <t>ZL688</t>
  </si>
  <si>
    <t>Proužky Accu-Check Inform II Strip 50 EU1 á 50 ks 05942861041</t>
  </si>
  <si>
    <t>Proužky diagnostické Accu-Check Inform II Strip 50 EU1 á 50 ks 05942861041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</si>
  <si>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</si>
  <si>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</si>
  <si>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</si>
  <si>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</si>
  <si>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</si>
  <si>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</si>
  <si>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ZP946</t>
  </si>
  <si>
    <t>Rukavice vyšetřovací nitril basic bez pudru modré S bal. á 200 ks 44750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</si>
  <si>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</si>
  <si>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</si>
  <si>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</si>
  <si>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</si>
  <si>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</si>
  <si>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</si>
  <si>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</si>
  <si>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</si>
  <si>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</si>
  <si>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</si>
  <si>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</si>
  <si>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</si>
  <si>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</si>
  <si>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</si>
  <si>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</si>
  <si>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</si>
  <si>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</si>
  <si>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</si>
  <si>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</si>
  <si>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</si>
  <si>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</si>
  <si>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</si>
  <si>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</si>
  <si>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</si>
  <si>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</si>
  <si>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</si>
  <si>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</si>
  <si>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</si>
  <si>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</si>
  <si>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</si>
  <si>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Kincl Vladimír</t>
  </si>
  <si>
    <t>Mysliveček Miroslav</t>
  </si>
  <si>
    <t>Není Určen</t>
  </si>
  <si>
    <t>Páterová Jana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</si>
  <si>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</si>
  <si>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</si>
  <si>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</si>
  <si>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</si>
  <si>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</si>
  <si>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</si>
  <si>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</si>
  <si>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</si>
  <si>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</si>
  <si>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</si>
  <si>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</si>
  <si>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</si>
  <si>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</si>
  <si>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</si>
  <si>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</si>
  <si>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</si>
  <si>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</si>
  <si>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</si>
  <si>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</si>
  <si>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</si>
  <si>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</si>
  <si>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</si>
  <si>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</si>
  <si>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</si>
  <si>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</si>
  <si>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</si>
  <si>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</si>
  <si>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</si>
  <si>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</si>
  <si>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</si>
  <si>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</si>
  <si>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</si>
  <si>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</si>
  <si>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</si>
  <si>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</si>
  <si>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</si>
  <si>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</si>
  <si>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</si>
  <si>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</si>
  <si>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</si>
  <si>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</si>
  <si>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</si>
  <si>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</si>
  <si>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</si>
  <si>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</si>
  <si>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</si>
  <si>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</si>
  <si>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</si>
  <si>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</si>
  <si>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</si>
  <si>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</si>
  <si>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</si>
  <si>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</si>
  <si>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</si>
  <si>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</si>
  <si>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0002058</t>
  </si>
  <si>
    <t>99mTc-erytrocyty alterované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</si>
  <si>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</si>
  <si>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</si>
  <si>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</si>
  <si>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</si>
  <si>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</si>
  <si>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</si>
  <si>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</si>
  <si>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</si>
  <si>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</si>
  <si>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</si>
  <si>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</si>
  <si>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</si>
  <si>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</si>
  <si>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</si>
  <si>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</si>
  <si>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</si>
  <si>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</si>
  <si>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</si>
  <si>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</si>
  <si>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</si>
  <si>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</si>
  <si>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</si>
  <si>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</si>
  <si>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</si>
  <si>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</si>
  <si>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</si>
  <si>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</si>
  <si>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</si>
  <si>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</si>
  <si>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</si>
  <si>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</si>
  <si>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</si>
  <si>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</si>
  <si>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</si>
  <si>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</si>
  <si>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</si>
  <si>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</si>
  <si>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</si>
  <si>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</si>
  <si>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</si>
  <si>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</si>
  <si>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</si>
  <si>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</si>
  <si>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</si>
  <si>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</si>
  <si>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</si>
  <si>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</si>
  <si>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</si>
  <si>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</si>
  <si>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</si>
  <si>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</si>
  <si>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</si>
  <si>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</si>
  <si>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</si>
  <si>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</si>
  <si>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</si>
  <si>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</si>
  <si>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</si>
  <si>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</si>
  <si>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</si>
  <si>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</si>
  <si>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</si>
  <si>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</si>
  <si>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</si>
  <si>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</si>
  <si>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</si>
  <si>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</si>
  <si>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</si>
  <si>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</si>
  <si>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</si>
  <si>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</si>
  <si>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</si>
  <si>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</si>
  <si>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</si>
  <si>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</si>
  <si>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</si>
  <si>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</si>
  <si>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</si>
  <si>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</si>
  <si>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</si>
  <si>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</si>
  <si>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</si>
  <si>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</si>
  <si>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</si>
  <si>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</si>
  <si>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</si>
  <si>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</si>
  <si>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1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</si>
  <si>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</si>
  <si>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</si>
  <si>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</si>
  <si>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</si>
  <si>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</si>
  <si>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</si>
  <si>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</si>
  <si>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</si>
  <si>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</si>
  <si>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</si>
  <si>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</si>
  <si>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</si>
  <si>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</si>
  <si>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</si>
  <si>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</si>
  <si>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</si>
  <si>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</si>
  <si>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</si>
  <si>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</si>
  <si>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</si>
  <si>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</si>
  <si>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</si>
  <si>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</si>
  <si>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</si>
  <si>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</si>
  <si>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</si>
  <si>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</si>
  <si>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</si>
  <si>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</si>
  <si>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</si>
  <si>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</si>
  <si>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</si>
  <si>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</si>
  <si>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</si>
  <si>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</si>
  <si>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</si>
  <si>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</si>
  <si>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</si>
  <si>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</si>
  <si>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</si>
  <si>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</si>
  <si>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</si>
  <si>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</si>
  <si>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</si>
  <si>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</si>
  <si>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</si>
  <si>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</si>
  <si>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</si>
  <si>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</si>
  <si>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</si>
  <si>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</si>
  <si>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</si>
  <si>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</si>
  <si>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</si>
  <si>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</si>
  <si>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99999</t>
  </si>
  <si>
    <t>Nespecifikovany vykon</t>
  </si>
  <si>
    <t>47171</t>
  </si>
  <si>
    <t>SCINTIGRAFICKÁ DIAGNOSTIKA KRVÁCENÍ DO GIT</t>
  </si>
  <si>
    <t>04</t>
  </si>
  <si>
    <t>0002060</t>
  </si>
  <si>
    <t>99mTc-erytrocyty in vivo</t>
  </si>
  <si>
    <t>0002059</t>
  </si>
  <si>
    <t>99mTc-erytrocyty vitální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</si>
  <si>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</si>
  <si>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</si>
  <si>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</si>
  <si>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</si>
  <si>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</si>
  <si>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</si>
  <si>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</si>
  <si>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</si>
  <si>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</si>
  <si>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</si>
  <si>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</si>
  <si>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</si>
  <si>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</si>
  <si>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</si>
  <si>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47151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</si>
  <si>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</si>
  <si>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</si>
  <si>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</si>
  <si>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</si>
  <si>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</si>
  <si>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</si>
  <si>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</si>
  <si>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</si>
  <si>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</si>
  <si>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</si>
  <si>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</si>
  <si>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</si>
  <si>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</si>
  <si>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</si>
  <si>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</si>
  <si>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</si>
  <si>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</si>
  <si>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</si>
  <si>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</si>
  <si>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</si>
  <si>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</si>
  <si>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</si>
  <si>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</si>
  <si>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</si>
  <si>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</si>
  <si>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</si>
  <si>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</si>
  <si>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</si>
  <si>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</si>
  <si>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</si>
  <si>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</si>
  <si>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</si>
  <si>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</si>
  <si>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</si>
  <si>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</si>
  <si>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</si>
  <si>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</si>
  <si>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</si>
  <si>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</si>
  <si>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</si>
  <si>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</si>
  <si>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</si>
  <si>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</si>
  <si>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</si>
  <si>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</si>
  <si>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</si>
  <si>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</si>
  <si>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</si>
  <si>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</si>
  <si>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</si>
  <si>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</si>
  <si>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</si>
  <si>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</si>
  <si>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</si>
  <si>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</si>
  <si>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</si>
  <si>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</si>
  <si>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</si>
  <si>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</si>
  <si>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</si>
  <si>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</si>
  <si>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</si>
  <si>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</si>
  <si>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</si>
  <si>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</si>
  <si>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</si>
  <si>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</si>
  <si>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</si>
  <si>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</si>
  <si>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</si>
  <si>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</si>
  <si>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</si>
  <si>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</si>
  <si>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>A L T 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</si>
  <si>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</si>
  <si>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</si>
  <si>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</si>
  <si>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</si>
  <si>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</si>
  <si>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</si>
  <si>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</si>
  <si>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</si>
  <si>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</si>
  <si>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</si>
  <si>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</si>
  <si>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</si>
  <si>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</si>
  <si>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</si>
  <si>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</si>
  <si>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</si>
  <si>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</si>
  <si>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</si>
  <si>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</si>
  <si>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</si>
  <si>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</si>
  <si>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</si>
  <si>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</si>
  <si>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</si>
  <si>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</si>
  <si>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</si>
  <si>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</si>
  <si>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</si>
  <si>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</si>
  <si>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</si>
  <si>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</si>
  <si>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</si>
  <si>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</si>
  <si>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</si>
  <si>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</si>
  <si>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</si>
  <si>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</si>
  <si>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</si>
  <si>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</si>
  <si>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</si>
  <si>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</si>
  <si>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</si>
  <si>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</si>
  <si>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</si>
  <si>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</si>
  <si>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</si>
  <si>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</si>
  <si>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</si>
  <si>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</si>
  <si>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</si>
  <si>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</si>
  <si>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</si>
  <si>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</si>
  <si>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</si>
  <si>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</si>
  <si>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</si>
  <si>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</si>
  <si>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</si>
  <si>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</si>
  <si>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</si>
  <si>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</si>
  <si>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</si>
  <si>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</si>
  <si>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</si>
  <si>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</si>
  <si>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</si>
  <si>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</si>
  <si>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</si>
  <si>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</si>
  <si>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</si>
  <si>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</si>
  <si>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</si>
  <si>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</si>
  <si>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</si>
  <si>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81369</t>
  </si>
  <si>
    <t>BÍLKOVINA KVANTITATIVNĚ (MOČ, MOZKOM. MOK, VÝPOTEK</t>
  </si>
  <si>
    <t>81355</t>
  </si>
  <si>
    <t>APOLIPOPROTEINY AI NEBO B</t>
  </si>
  <si>
    <t>81675</t>
  </si>
  <si>
    <t>MIKROALBUMINURIE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</si>
  <si>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</si>
  <si>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</si>
  <si>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</si>
  <si>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</si>
  <si>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</si>
  <si>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</si>
  <si>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</si>
  <si>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</si>
  <si>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</si>
  <si>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</si>
  <si>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</si>
  <si>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</si>
  <si>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</si>
  <si>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</si>
  <si>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</si>
  <si>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</si>
  <si>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</si>
  <si>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</si>
  <si>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37</t>
  </si>
  <si>
    <t>807</t>
  </si>
  <si>
    <t>87231</t>
  </si>
  <si>
    <t>IMUNOHISTOCHEMIE (ZA KAŽDÝ MARKER Z 1 BLOKU)</t>
  </si>
  <si>
    <t>87427</t>
  </si>
  <si>
    <t>CYTOLOGICKÉ NÁTĚRY  NECENTRIFUGOVANÉ TEKUTINY - 4-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</si>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</sst>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5" fillId="12" borderId="134" xfId="0" quotePrefix="1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3" fontId="34" fillId="0" borderId="162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1.0179359421535308</c:v>
                </c:pt>
                <c:pt idx="1">
                  <c:v>0.96329537301551871</c:v>
                </c:pt>
                <c:pt idx="2">
                  <c:v>0.97663401632578628</c:v>
                </c:pt>
                <c:pt idx="3">
                  <c:v>0.96264842269430229</c:v>
                </c:pt>
                <c:pt idx="4">
                  <c:v>0.97621335704208301</c:v>
                </c:pt>
                <c:pt idx="5">
                  <c:v>0.97443687506422694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0.90769726108516524</c:v>
                </c:pt>
                <c:pt idx="1">
                  <c:v>0.90769726108516524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1.0064516129032257</c:v>
                </c:pt>
                <c:pt idx="1">
                  <c:v>0.99496221662468509</c:v>
                </c:pt>
                <c:pt idx="2">
                  <c:v>0.97764530551415796</c:v>
                </c:pt>
                <c:pt idx="3">
                  <c:v>0.97754137115839246</c:v>
                </c:pt>
                <c:pt idx="4">
                  <c:v>0.93944636678200688</c:v>
                </c:pt>
                <c:pt idx="5">
                  <c:v>0.93410572049239682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9" totalsRowShown="0">
  <autoFilter ref="C3:S9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827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1210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1211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1248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1401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1425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1435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1604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1605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1699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1715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1857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827F506-5B66-4E98-86A5-FE6CDB7D6BE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46070.464407930383</v>
      </c>
      <c r="D4" s="280">
        <f ca="1">IF(ISERROR(VLOOKUP("Náklady celkem",INDIRECT("HI!$A:$G"),5,0)),0,VLOOKUP("Náklady celkem",INDIRECT("HI!$A:$G"),5,0))</f>
        <v>44232.758430000002</v>
      </c>
      <c r="E4" s="281">
        <f ca="1">IF(C4=0,0,D4/C4)</f>
        <v>0.96011097345018193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15752.5003125</v>
      </c>
      <c r="D7" s="288">
        <f>IF(ISERROR(HI!E5),"",HI!E5)</f>
        <v>14333.423419999999</v>
      </c>
      <c r="E7" s="285">
        <f t="shared" ref="E7:E15" si="0">IF(C7=0,0,D7/C7)</f>
        <v>0.90991418096504162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0.88206149310853099</v>
      </c>
      <c r="E8" s="285">
        <f t="shared" si="0"/>
        <v>0.98006832567614555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2.4390243902439025E-2</v>
      </c>
      <c r="E9" s="285">
        <f>IF(C9=0,0,D9/C9)</f>
        <v>8.1300813008130093E-2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0.49365864606542276</v>
      </c>
      <c r="E11" s="285">
        <f t="shared" si="0"/>
        <v>0.822764410109038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0.78540950072540605</v>
      </c>
      <c r="E12" s="285">
        <f t="shared" si="0"/>
        <v>0.98176187590675756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1510.0000355377199</v>
      </c>
      <c r="D15" s="288">
        <f>IF(ISERROR(HI!E6),"",HI!E6)</f>
        <v>1453.1887900000002</v>
      </c>
      <c r="E15" s="285">
        <f t="shared" si="0"/>
        <v>0.96237665946975359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16613.835091308592</v>
      </c>
      <c r="D16" s="284">
        <f ca="1">IF(ISERROR(VLOOKUP("Osobní náklady (Kč) *",INDIRECT("HI!$A:$G"),5,0)),0,VLOOKUP("Osobní náklady (Kč) *",INDIRECT("HI!$A:$G"),5,0))</f>
        <v>16416.133170000001</v>
      </c>
      <c r="E16" s="285">
        <f ca="1">IF(C16=0,0,D16/C16)</f>
        <v>0.98810016349494056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41818.034359999998</v>
      </c>
      <c r="D18" s="303">
        <f ca="1">IF(ISERROR(VLOOKUP("Výnosy celkem",INDIRECT("HI!$A:$G"),5,0)),0,VLOOKUP("Výnosy celkem",INDIRECT("HI!$A:$G"),5,0))</f>
        <v>43102.030959999996</v>
      </c>
      <c r="E18" s="304">
        <f t="shared" ref="E18:E31" ca="1" si="1">IF(C18=0,0,D18/C18)</f>
        <v>1.0307043747907045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37792.244359999997</v>
      </c>
      <c r="D19" s="284">
        <f ca="1">IF(ISERROR(VLOOKUP("Ambulance *",INDIRECT("HI!$A:$G"),5,0)),0,VLOOKUP("Ambulance *",INDIRECT("HI!$A:$G"),5,0))</f>
        <v>38874.76096</v>
      </c>
      <c r="E19" s="285">
        <f t="shared" ca="1" si="1"/>
        <v>1.0286438823185045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1.0286438823185045</v>
      </c>
      <c r="E20" s="285">
        <f t="shared" si="1"/>
        <v>1.0286438823185045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1.028643882318504</v>
      </c>
      <c r="E21" s="285">
        <f t="shared" si="1"/>
        <v>1.028643882318504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0.97712836888533938</v>
      </c>
      <c r="E23" s="285">
        <f t="shared" si="1"/>
        <v>1.1495627869239287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4025.7900000000004</v>
      </c>
      <c r="D24" s="284">
        <f ca="1">IF(ISERROR(VLOOKUP("Hospitalizace *",INDIRECT("HI!$A:$G"),5,0)),0,VLOOKUP("Hospitalizace *",INDIRECT("HI!$A:$G"),5,0))</f>
        <v>4227.2699999999995</v>
      </c>
      <c r="E24" s="285">
        <f ca="1">IF(C24=0,0,D24/C24)</f>
        <v>1.050047319904913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1.050047319904913</v>
      </c>
      <c r="E25" s="285">
        <f t="shared" si="1"/>
        <v>1.050047319904913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1.050047319904913</v>
      </c>
      <c r="E26" s="285">
        <f t="shared" si="1"/>
        <v>1.050047319904913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1.0393258426966292</v>
      </c>
      <c r="E29" s="285">
        <f t="shared" si="1"/>
        <v>1.0940272028385571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0.93410572049239682</v>
      </c>
      <c r="E30" s="285">
        <f t="shared" si="1"/>
        <v>0.93410572049239682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0.96891857824541527</v>
      </c>
      <c r="E31" s="285">
        <f t="shared" si="1"/>
        <v>1.0199142928899108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7EBB451-5092-42AE-A232-4D62C146F61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15634.740249999999</v>
      </c>
      <c r="C5" s="33">
        <v>16537.246069999994</v>
      </c>
      <c r="D5" s="12"/>
      <c r="E5" s="226">
        <v>14333.423419999999</v>
      </c>
      <c r="F5" s="32">
        <v>15752.5003125</v>
      </c>
      <c r="G5" s="225">
        <f>E5-F5</f>
        <v>-1419.0768925000011</v>
      </c>
      <c r="H5" s="231">
        <f>IF(F5&lt;0.00000001,"",E5/F5)</f>
        <v>0.90991418096504162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1495.7783799999997</v>
      </c>
      <c r="C6" s="35">
        <v>1486.5171200000004</v>
      </c>
      <c r="D6" s="12"/>
      <c r="E6" s="227">
        <v>1453.1887900000002</v>
      </c>
      <c r="F6" s="34">
        <v>1510.0000355377199</v>
      </c>
      <c r="G6" s="228">
        <f>E6-F6</f>
        <v>-56.811245537719742</v>
      </c>
      <c r="H6" s="232">
        <f>IF(F6&lt;0.00000001,"",E6/F6)</f>
        <v>0.96237665946975359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13770.788530000002</v>
      </c>
      <c r="C7" s="35">
        <v>15494.163059999999</v>
      </c>
      <c r="D7" s="12"/>
      <c r="E7" s="227">
        <v>16416.133170000001</v>
      </c>
      <c r="F7" s="34">
        <v>16613.835091308592</v>
      </c>
      <c r="G7" s="228">
        <f>E7-F7</f>
        <v>-197.70192130859141</v>
      </c>
      <c r="H7" s="232">
        <f>IF(F7&lt;0.00000001,"",E7/F7)</f>
        <v>0.98810016349494056</v>
      </c>
    </row>
    <row r="8" spans="1:10" ht="14.45" customHeight="1" thickBot="1" x14ac:dyDescent="0.25">
      <c r="A8" s="1" t="s">
        <v>96</v>
      </c>
      <c r="B8" s="15">
        <v>9451.1186100000086</v>
      </c>
      <c r="C8" s="37">
        <v>11986.607730000007</v>
      </c>
      <c r="D8" s="12"/>
      <c r="E8" s="229">
        <v>12030.013050000001</v>
      </c>
      <c r="F8" s="36">
        <v>12194.128968584071</v>
      </c>
      <c r="G8" s="230">
        <f>E8-F8</f>
        <v>-164.11591858406973</v>
      </c>
      <c r="H8" s="233">
        <f>IF(F8&lt;0.00000001,"",E8/F8)</f>
        <v>0.98654139881520986</v>
      </c>
    </row>
    <row r="9" spans="1:10" ht="14.45" customHeight="1" thickBot="1" x14ac:dyDescent="0.25">
      <c r="A9" s="2" t="s">
        <v>97</v>
      </c>
      <c r="B9" s="3">
        <v>40352.425770000009</v>
      </c>
      <c r="C9" s="39">
        <v>45504.533979999993</v>
      </c>
      <c r="D9" s="12"/>
      <c r="E9" s="3">
        <v>44232.758430000002</v>
      </c>
      <c r="F9" s="38">
        <v>46070.464407930383</v>
      </c>
      <c r="G9" s="38">
        <f>E9-F9</f>
        <v>-1837.7059779303818</v>
      </c>
      <c r="H9" s="234">
        <f>IF(F9&lt;0.00000001,"",E9/F9)</f>
        <v>0.96011097345018193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38873.830980000006</v>
      </c>
      <c r="C11" s="33">
        <f>IF(ISERROR(VLOOKUP("Celkem:",'ZV Vykáz.-A'!A:H,5,0)),0,VLOOKUP("Celkem:",'ZV Vykáz.-A'!A:H,5,0)/1000)</f>
        <v>37792.244359999997</v>
      </c>
      <c r="D11" s="12"/>
      <c r="E11" s="226">
        <f>IF(ISERROR(VLOOKUP("Celkem:",'ZV Vykáz.-A'!A:H,8,0)),0,VLOOKUP("Celkem:",'ZV Vykáz.-A'!A:H,8,0)/1000)</f>
        <v>38874.76096</v>
      </c>
      <c r="F11" s="32">
        <f>C11</f>
        <v>37792.244359999997</v>
      </c>
      <c r="G11" s="225">
        <f>E11-F11</f>
        <v>1082.5166000000027</v>
      </c>
      <c r="H11" s="231">
        <f>IF(F11&lt;0.00000001,"",E11/F11)</f>
        <v>1.0286438823185045</v>
      </c>
      <c r="I11" s="225">
        <f>E11-B11</f>
        <v>0.92997999999352032</v>
      </c>
      <c r="J11" s="231">
        <f>IF(B11&lt;0.00000001,"",E11/B11)</f>
        <v>1.000023923034508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3044.8500000000004</v>
      </c>
      <c r="C12" s="37">
        <f>IF(ISERROR(VLOOKUP("Celkem",CaseMix!A:D,3,0)),0,VLOOKUP("Celkem",CaseMix!A:D,3,0)*30)</f>
        <v>4025.7900000000004</v>
      </c>
      <c r="D12" s="12"/>
      <c r="E12" s="229">
        <f>IF(ISERROR(VLOOKUP("Celkem",CaseMix!A:D,4,0)),0,VLOOKUP("Celkem",CaseMix!A:D,4,0)*30)</f>
        <v>4227.2699999999995</v>
      </c>
      <c r="F12" s="36">
        <f>C12</f>
        <v>4025.7900000000004</v>
      </c>
      <c r="G12" s="230">
        <f>E12-F12</f>
        <v>201.47999999999911</v>
      </c>
      <c r="H12" s="233">
        <f>IF(F12&lt;0.00000001,"",E12/F12)</f>
        <v>1.050047319904913</v>
      </c>
      <c r="I12" s="230">
        <f>E12-B12</f>
        <v>1182.4199999999992</v>
      </c>
      <c r="J12" s="233">
        <f>IF(B12&lt;0.00000001,"",E12/B12)</f>
        <v>1.3883344007093943</v>
      </c>
    </row>
    <row r="13" spans="1:10" ht="14.45" customHeight="1" thickBot="1" x14ac:dyDescent="0.25">
      <c r="A13" s="4" t="s">
        <v>100</v>
      </c>
      <c r="B13" s="9">
        <f>SUM(B11:B12)</f>
        <v>41918.680980000005</v>
      </c>
      <c r="C13" s="41">
        <f>SUM(C11:C12)</f>
        <v>41818.034359999998</v>
      </c>
      <c r="D13" s="12"/>
      <c r="E13" s="9">
        <f>SUM(E11:E12)</f>
        <v>43102.030959999996</v>
      </c>
      <c r="F13" s="40">
        <f>SUM(F11:F12)</f>
        <v>41818.034359999998</v>
      </c>
      <c r="G13" s="40">
        <f>E13-F13</f>
        <v>1283.9965999999986</v>
      </c>
      <c r="H13" s="235">
        <f>IF(F13&lt;0.00000001,"",E13/F13)</f>
        <v>1.0307043747907045</v>
      </c>
      <c r="I13" s="40">
        <f>SUM(I11:I12)</f>
        <v>1183.3499799999927</v>
      </c>
      <c r="J13" s="235">
        <f>IF(B13&lt;0.00000001,"",E13/B13)</f>
        <v>1.0282296568578717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1.0388144003765054</v>
      </c>
      <c r="C15" s="43">
        <f>IF(C9=0,"",C13/C9)</f>
        <v>0.91898610319533713</v>
      </c>
      <c r="D15" s="12"/>
      <c r="E15" s="10">
        <f>IF(E9=0,"",E13/E9)</f>
        <v>0.97443687642068666</v>
      </c>
      <c r="F15" s="42">
        <f>IF(F9=0,"",F13/F9)</f>
        <v>0.90769726108516524</v>
      </c>
      <c r="G15" s="42">
        <f>IF(ISERROR(F15-E15),"",E15-F15)</f>
        <v>6.6739615335521418E-2</v>
      </c>
      <c r="H15" s="236">
        <f>IF(ISERROR(F15-E15),"",IF(F15&lt;0.00000001,"",E15/F15))</f>
        <v>1.0735262936187924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EC128A73-85CA-4F80-B1BB-E1A1F00493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1.0179359421535308</v>
      </c>
      <c r="C4" s="323">
        <f t="shared" ref="C4:M4" si="0">(C10+C8)/C6</f>
        <v>0.96329537301551871</v>
      </c>
      <c r="D4" s="323">
        <f t="shared" si="0"/>
        <v>0.97663401632578628</v>
      </c>
      <c r="E4" s="323">
        <f t="shared" si="0"/>
        <v>0.96264842269430229</v>
      </c>
      <c r="F4" s="323">
        <f t="shared" si="0"/>
        <v>0.97621335704208301</v>
      </c>
      <c r="G4" s="323">
        <f t="shared" si="0"/>
        <v>0.97443687506422694</v>
      </c>
      <c r="H4" s="323">
        <f t="shared" si="0"/>
        <v>0.87886811222774641</v>
      </c>
      <c r="I4" s="323">
        <f t="shared" si="0"/>
        <v>0.87886811222774641</v>
      </c>
      <c r="J4" s="323">
        <f t="shared" si="0"/>
        <v>0.87886811222774641</v>
      </c>
      <c r="K4" s="323">
        <f t="shared" si="0"/>
        <v>0.87886811222774641</v>
      </c>
      <c r="L4" s="323">
        <f t="shared" si="0"/>
        <v>0.87886811222774641</v>
      </c>
      <c r="M4" s="323">
        <f t="shared" si="0"/>
        <v>0.87886811222774641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7120.8553700000202</v>
      </c>
      <c r="C5" s="323">
        <f>IF(ISERROR(VLOOKUP($A5,'Man Tab'!$A:$Q,COLUMN()+2,0)),0,VLOOKUP($A5,'Man Tab'!$A:$Q,COLUMN()+2,0))</f>
        <v>7658.3930400000199</v>
      </c>
      <c r="D5" s="323">
        <f>IF(ISERROR(VLOOKUP($A5,'Man Tab'!$A:$Q,COLUMN()+2,0)),0,VLOOKUP($A5,'Man Tab'!$A:$Q,COLUMN()+2,0))</f>
        <v>7269.5862199999801</v>
      </c>
      <c r="E5" s="323">
        <f>IF(ISERROR(VLOOKUP($A5,'Man Tab'!$A:$Q,COLUMN()+2,0)),0,VLOOKUP($A5,'Man Tab'!$A:$Q,COLUMN()+2,0))</f>
        <v>7590.9150099999697</v>
      </c>
      <c r="F5" s="323">
        <f>IF(ISERROR(VLOOKUP($A5,'Man Tab'!$A:$Q,COLUMN()+2,0)),0,VLOOKUP($A5,'Man Tab'!$A:$Q,COLUMN()+2,0))</f>
        <v>7217.3950000000004</v>
      </c>
      <c r="G5" s="323">
        <f>IF(ISERROR(VLOOKUP($A5,'Man Tab'!$A:$Q,COLUMN()+2,0)),0,VLOOKUP($A5,'Man Tab'!$A:$Q,COLUMN()+2,0))</f>
        <v>7375.6137899999703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7120.8553700000202</v>
      </c>
      <c r="C6" s="325">
        <f t="shared" ref="C6:M6" si="1">C5+B6</f>
        <v>14779.24841000004</v>
      </c>
      <c r="D6" s="325">
        <f t="shared" si="1"/>
        <v>22048.834630000019</v>
      </c>
      <c r="E6" s="325">
        <f t="shared" si="1"/>
        <v>29639.749639999987</v>
      </c>
      <c r="F6" s="325">
        <f t="shared" si="1"/>
        <v>36857.144639999984</v>
      </c>
      <c r="G6" s="325">
        <f t="shared" si="1"/>
        <v>44232.758429999958</v>
      </c>
      <c r="H6" s="325">
        <f t="shared" si="1"/>
        <v>44232.758429999958</v>
      </c>
      <c r="I6" s="325">
        <f t="shared" si="1"/>
        <v>44232.758429999958</v>
      </c>
      <c r="J6" s="325">
        <f t="shared" si="1"/>
        <v>44232.758429999958</v>
      </c>
      <c r="K6" s="325">
        <f t="shared" si="1"/>
        <v>44232.758429999958</v>
      </c>
      <c r="L6" s="325">
        <f t="shared" si="1"/>
        <v>44232.758429999958</v>
      </c>
      <c r="M6" s="325">
        <f t="shared" si="1"/>
        <v>44232.758429999958</v>
      </c>
    </row>
    <row r="7" spans="1:13" ht="14.45" customHeight="1" x14ac:dyDescent="0.2">
      <c r="A7" s="324" t="s">
        <v>125</v>
      </c>
      <c r="B7" s="324">
        <v>13.914</v>
      </c>
      <c r="C7" s="324">
        <v>38.125999999999998</v>
      </c>
      <c r="D7" s="324">
        <v>65.337000000000003</v>
      </c>
      <c r="E7" s="324">
        <v>81.581000000000003</v>
      </c>
      <c r="F7" s="324">
        <v>116.15900000000001</v>
      </c>
      <c r="G7" s="324">
        <v>140.90899999999999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417.42</v>
      </c>
      <c r="C8" s="325">
        <f t="shared" ref="C8:M8" si="2">C7*30</f>
        <v>1143.78</v>
      </c>
      <c r="D8" s="325">
        <f t="shared" si="2"/>
        <v>1960.1100000000001</v>
      </c>
      <c r="E8" s="325">
        <f t="shared" si="2"/>
        <v>2447.4300000000003</v>
      </c>
      <c r="F8" s="325">
        <f t="shared" si="2"/>
        <v>3484.77</v>
      </c>
      <c r="G8" s="325">
        <f t="shared" si="2"/>
        <v>4227.2699999999995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6831154.6200000001</v>
      </c>
      <c r="C9" s="324">
        <v>6261846.9900000002</v>
      </c>
      <c r="D9" s="324">
        <v>6480530.3100000005</v>
      </c>
      <c r="E9" s="324">
        <v>6511696.3200000003</v>
      </c>
      <c r="F9" s="324">
        <v>6410438.6600000001</v>
      </c>
      <c r="G9" s="324">
        <v>6379094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6831.1546200000003</v>
      </c>
      <c r="C10" s="325">
        <f t="shared" ref="C10:M10" si="3">C9/1000+B10</f>
        <v>13093.001609999999</v>
      </c>
      <c r="D10" s="325">
        <f t="shared" si="3"/>
        <v>19573.531920000001</v>
      </c>
      <c r="E10" s="325">
        <f t="shared" si="3"/>
        <v>26085.22824</v>
      </c>
      <c r="F10" s="325">
        <f t="shared" si="3"/>
        <v>32495.6669</v>
      </c>
      <c r="G10" s="325">
        <f t="shared" si="3"/>
        <v>38874.760900000001</v>
      </c>
      <c r="H10" s="325">
        <f t="shared" si="3"/>
        <v>38874.760900000001</v>
      </c>
      <c r="I10" s="325">
        <f t="shared" si="3"/>
        <v>38874.760900000001</v>
      </c>
      <c r="J10" s="325">
        <f t="shared" si="3"/>
        <v>38874.760900000001</v>
      </c>
      <c r="K10" s="325">
        <f t="shared" si="3"/>
        <v>38874.760900000001</v>
      </c>
      <c r="L10" s="325">
        <f t="shared" si="3"/>
        <v>38874.760900000001</v>
      </c>
      <c r="M10" s="325">
        <f t="shared" si="3"/>
        <v>38874.760900000001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0.90769726108516524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0.90769726108516524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167D7A5A-BA80-4582-AE1A-82F7FC30729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31505</v>
      </c>
      <c r="C7" s="56">
        <v>2625.4166666666702</v>
      </c>
      <c r="D7" s="56">
        <v>2591.6389600000098</v>
      </c>
      <c r="E7" s="56">
        <v>2107.13607</v>
      </c>
      <c r="F7" s="56">
        <v>2226.04492999999</v>
      </c>
      <c r="G7" s="56">
        <v>2672.7286999999901</v>
      </c>
      <c r="H7" s="56">
        <v>2369.2512299999999</v>
      </c>
      <c r="I7" s="56">
        <v>2366.6235299999898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14333.423419999999</v>
      </c>
      <c r="Q7" s="185">
        <v>0.90991419901600001</v>
      </c>
    </row>
    <row r="8" spans="1:17" ht="14.45" customHeight="1" x14ac:dyDescent="0.2">
      <c r="A8" s="19" t="s">
        <v>36</v>
      </c>
      <c r="B8" s="55">
        <v>10.831298655467</v>
      </c>
      <c r="C8" s="56">
        <v>0.902608221288</v>
      </c>
      <c r="D8" s="56">
        <v>0</v>
      </c>
      <c r="E8" s="56">
        <v>0</v>
      </c>
      <c r="F8" s="56">
        <v>0</v>
      </c>
      <c r="G8" s="56">
        <v>2.6029999999990001</v>
      </c>
      <c r="H8" s="56">
        <v>2.6030000000000002</v>
      </c>
      <c r="I8" s="56">
        <v>2.6029999999990001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7.8089999999990001</v>
      </c>
      <c r="Q8" s="185">
        <v>1.441932357032</v>
      </c>
    </row>
    <row r="9" spans="1:17" ht="14.45" customHeight="1" x14ac:dyDescent="0.2">
      <c r="A9" s="19" t="s">
        <v>37</v>
      </c>
      <c r="B9" s="55">
        <v>3020</v>
      </c>
      <c r="C9" s="56">
        <v>251.666666666667</v>
      </c>
      <c r="D9" s="56">
        <v>39.276739999999997</v>
      </c>
      <c r="E9" s="56">
        <v>462.267910000001</v>
      </c>
      <c r="F9" s="56">
        <v>240.17554999999899</v>
      </c>
      <c r="G9" s="56">
        <v>255.18205999999901</v>
      </c>
      <c r="H9" s="56">
        <v>210.43801999999999</v>
      </c>
      <c r="I9" s="56">
        <v>245.84850999999901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1453.1887899999999</v>
      </c>
      <c r="Q9" s="185">
        <v>0.96237668211899996</v>
      </c>
    </row>
    <row r="10" spans="1:17" ht="14.45" customHeight="1" x14ac:dyDescent="0.2">
      <c r="A10" s="19" t="s">
        <v>38</v>
      </c>
      <c r="B10" s="55">
        <v>121.459250392652</v>
      </c>
      <c r="C10" s="56">
        <v>10.121604199387001</v>
      </c>
      <c r="D10" s="56">
        <v>11.419269999999999</v>
      </c>
      <c r="E10" s="56">
        <v>12.596780000000001</v>
      </c>
      <c r="F10" s="56">
        <v>14.39311</v>
      </c>
      <c r="G10" s="56">
        <v>10.814260000000001</v>
      </c>
      <c r="H10" s="56">
        <v>18.62125</v>
      </c>
      <c r="I10" s="56">
        <v>13.595869999999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81.440539999999004</v>
      </c>
      <c r="Q10" s="185">
        <v>1.341034787168</v>
      </c>
    </row>
    <row r="11" spans="1:17" ht="14.45" customHeight="1" x14ac:dyDescent="0.2">
      <c r="A11" s="19" t="s">
        <v>39</v>
      </c>
      <c r="B11" s="55">
        <v>251.227668252504</v>
      </c>
      <c r="C11" s="56">
        <v>20.935639021042</v>
      </c>
      <c r="D11" s="56">
        <v>13.00329</v>
      </c>
      <c r="E11" s="56">
        <v>19.03387</v>
      </c>
      <c r="F11" s="56">
        <v>32.719049999999001</v>
      </c>
      <c r="G11" s="56">
        <v>11.20129</v>
      </c>
      <c r="H11" s="56">
        <v>17.951560000000001</v>
      </c>
      <c r="I11" s="56">
        <v>19.073789999999001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112.98285</v>
      </c>
      <c r="Q11" s="185">
        <v>0.89944591521999995</v>
      </c>
    </row>
    <row r="12" spans="1:17" ht="14.45" customHeight="1" x14ac:dyDescent="0.2">
      <c r="A12" s="19" t="s">
        <v>40</v>
      </c>
      <c r="B12" s="55">
        <v>15.530752537715999</v>
      </c>
      <c r="C12" s="56">
        <v>1.2942293781430001</v>
      </c>
      <c r="D12" s="56">
        <v>1.21</v>
      </c>
      <c r="E12" s="56">
        <v>2.3420000000000001</v>
      </c>
      <c r="F12" s="56">
        <v>0</v>
      </c>
      <c r="G12" s="56">
        <v>0</v>
      </c>
      <c r="H12" s="56">
        <v>0</v>
      </c>
      <c r="I12" s="56">
        <v>1.5289999998999999E-2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3.5672899999999998</v>
      </c>
      <c r="Q12" s="185">
        <v>0.45938404997900001</v>
      </c>
    </row>
    <row r="13" spans="1:17" ht="14.45" customHeight="1" x14ac:dyDescent="0.2">
      <c r="A13" s="19" t="s">
        <v>41</v>
      </c>
      <c r="B13" s="55">
        <v>38</v>
      </c>
      <c r="C13" s="56">
        <v>3.1666666666659999</v>
      </c>
      <c r="D13" s="56">
        <v>2.7343199999999999</v>
      </c>
      <c r="E13" s="56">
        <v>8.6726899999999993</v>
      </c>
      <c r="F13" s="56">
        <v>4.1613799999990002</v>
      </c>
      <c r="G13" s="56">
        <v>4.9746999999990003</v>
      </c>
      <c r="H13" s="56">
        <v>4.6391</v>
      </c>
      <c r="I13" s="56">
        <v>5.6533799999990002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30.835570000000001</v>
      </c>
      <c r="Q13" s="185">
        <v>1.6229247368419999</v>
      </c>
    </row>
    <row r="14" spans="1:17" ht="14.45" customHeight="1" x14ac:dyDescent="0.2">
      <c r="A14" s="19" t="s">
        <v>42</v>
      </c>
      <c r="B14" s="55">
        <v>2402.7935725477701</v>
      </c>
      <c r="C14" s="56">
        <v>200.23279771231401</v>
      </c>
      <c r="D14" s="56">
        <v>301.18000000000097</v>
      </c>
      <c r="E14" s="56">
        <v>242.471</v>
      </c>
      <c r="F14" s="56">
        <v>226.70499999999899</v>
      </c>
      <c r="G14" s="56">
        <v>186.02699999999899</v>
      </c>
      <c r="H14" s="56">
        <v>177.34399999999999</v>
      </c>
      <c r="I14" s="56">
        <v>146.60899999999901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1280.336</v>
      </c>
      <c r="Q14" s="185">
        <v>1.0657061968429999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503.00481571716603</v>
      </c>
      <c r="C17" s="56">
        <v>41.917067976429998</v>
      </c>
      <c r="D17" s="56">
        <v>15.27122</v>
      </c>
      <c r="E17" s="56">
        <v>62.175089999999997</v>
      </c>
      <c r="F17" s="56">
        <v>60.972179999999</v>
      </c>
      <c r="G17" s="56">
        <v>17.975319999999002</v>
      </c>
      <c r="H17" s="56">
        <v>3.22254</v>
      </c>
      <c r="I17" s="56">
        <v>28.082519999999001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187.69887</v>
      </c>
      <c r="Q17" s="185">
        <v>0.74631042938299996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0.32800000000000001</v>
      </c>
      <c r="E18" s="56">
        <v>5.867</v>
      </c>
      <c r="F18" s="56">
        <v>15.775</v>
      </c>
      <c r="G18" s="56">
        <v>-7.2139999999990003</v>
      </c>
      <c r="H18" s="56">
        <v>0.49299999999999999</v>
      </c>
      <c r="I18" s="56">
        <v>27.355999999999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42.604999999999002</v>
      </c>
      <c r="Q18" s="185" t="s">
        <v>329</v>
      </c>
    </row>
    <row r="19" spans="1:17" ht="14.45" customHeight="1" x14ac:dyDescent="0.2">
      <c r="A19" s="19" t="s">
        <v>47</v>
      </c>
      <c r="B19" s="55">
        <v>6854.6419456193798</v>
      </c>
      <c r="C19" s="56">
        <v>571.22016213494805</v>
      </c>
      <c r="D19" s="56">
        <v>254.353720000001</v>
      </c>
      <c r="E19" s="56">
        <v>831.84349000000202</v>
      </c>
      <c r="F19" s="56">
        <v>555.73722999999904</v>
      </c>
      <c r="G19" s="56">
        <v>608.90863999999704</v>
      </c>
      <c r="H19" s="56">
        <v>571.12827000000004</v>
      </c>
      <c r="I19" s="56">
        <v>569.37849999999798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3391.3498500000001</v>
      </c>
      <c r="Q19" s="185">
        <v>0.989504594668</v>
      </c>
    </row>
    <row r="20" spans="1:17" ht="14.45" customHeight="1" x14ac:dyDescent="0.2">
      <c r="A20" s="19" t="s">
        <v>48</v>
      </c>
      <c r="B20" s="55">
        <v>33227.669933999998</v>
      </c>
      <c r="C20" s="56">
        <v>2768.9724944999998</v>
      </c>
      <c r="D20" s="56">
        <v>2749.77324000001</v>
      </c>
      <c r="E20" s="56">
        <v>2733.2980500000099</v>
      </c>
      <c r="F20" s="56">
        <v>2773.0544999999902</v>
      </c>
      <c r="G20" s="56">
        <v>2694.7318599999899</v>
      </c>
      <c r="H20" s="56">
        <v>2705.21497</v>
      </c>
      <c r="I20" s="56">
        <v>2760.0605499999901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16416.133170000001</v>
      </c>
      <c r="Q20" s="185">
        <v>0.98810017088799995</v>
      </c>
    </row>
    <row r="21" spans="1:17" ht="14.45" customHeight="1" x14ac:dyDescent="0.2">
      <c r="A21" s="20" t="s">
        <v>49</v>
      </c>
      <c r="B21" s="55">
        <v>14154.9999999998</v>
      </c>
      <c r="C21" s="56">
        <v>1179.5833333333201</v>
      </c>
      <c r="D21" s="56">
        <v>1112.90401</v>
      </c>
      <c r="E21" s="56">
        <v>1112.904</v>
      </c>
      <c r="F21" s="56">
        <v>1112.104</v>
      </c>
      <c r="G21" s="56">
        <v>1112.1009899999999</v>
      </c>
      <c r="H21" s="56">
        <v>1112.0990099999999</v>
      </c>
      <c r="I21" s="56">
        <v>1112.0980099999999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6674.2100199999904</v>
      </c>
      <c r="Q21" s="185">
        <v>0.94301801766100002</v>
      </c>
    </row>
    <row r="22" spans="1:17" ht="14.45" customHeight="1" x14ac:dyDescent="0.2">
      <c r="A22" s="19" t="s">
        <v>50</v>
      </c>
      <c r="B22" s="55">
        <v>32</v>
      </c>
      <c r="C22" s="56">
        <v>2.6666666666659999</v>
      </c>
      <c r="D22" s="56">
        <v>0</v>
      </c>
      <c r="E22" s="56">
        <v>43.436</v>
      </c>
      <c r="F22" s="56">
        <v>7.7439999999989997</v>
      </c>
      <c r="G22" s="56">
        <v>18.391999999999001</v>
      </c>
      <c r="H22" s="56">
        <v>15.39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84.962000000000003</v>
      </c>
      <c r="Q22" s="185">
        <v>5.3101250000000002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9.0949470177292804E-13</v>
      </c>
      <c r="D24" s="56">
        <v>27.762599999999999</v>
      </c>
      <c r="E24" s="56">
        <v>14.34909</v>
      </c>
      <c r="F24" s="56">
        <v>2.8999999900000001E-4</v>
      </c>
      <c r="G24" s="56">
        <v>2.4891899999980001</v>
      </c>
      <c r="H24" s="56">
        <v>8.9990499999980003</v>
      </c>
      <c r="I24" s="56">
        <v>78.615839999998002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132.216059999995</v>
      </c>
      <c r="Q24" s="185"/>
    </row>
    <row r="25" spans="1:17" ht="14.45" customHeight="1" x14ac:dyDescent="0.2">
      <c r="A25" s="21" t="s">
        <v>53</v>
      </c>
      <c r="B25" s="58">
        <v>92137.159237722502</v>
      </c>
      <c r="C25" s="59">
        <v>7678.0966031435401</v>
      </c>
      <c r="D25" s="59">
        <v>7120.8553700000202</v>
      </c>
      <c r="E25" s="59">
        <v>7658.3930400000199</v>
      </c>
      <c r="F25" s="59">
        <v>7269.5862199999801</v>
      </c>
      <c r="G25" s="59">
        <v>7590.9150099999697</v>
      </c>
      <c r="H25" s="59">
        <v>7217.3950000000004</v>
      </c>
      <c r="I25" s="59">
        <v>7375.6137899999703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44232.758430000002</v>
      </c>
      <c r="Q25" s="186">
        <v>0.96015025416300004</v>
      </c>
    </row>
    <row r="26" spans="1:17" ht="14.45" customHeight="1" x14ac:dyDescent="0.2">
      <c r="A26" s="19" t="s">
        <v>54</v>
      </c>
      <c r="B26" s="55">
        <v>5316.0098014466303</v>
      </c>
      <c r="C26" s="56">
        <v>443.00081678721898</v>
      </c>
      <c r="D26" s="56">
        <v>439.33740000000103</v>
      </c>
      <c r="E26" s="56">
        <v>472.91386999999997</v>
      </c>
      <c r="F26" s="56">
        <v>423.57348000000002</v>
      </c>
      <c r="G26" s="56">
        <v>476.33476000000002</v>
      </c>
      <c r="H26" s="56">
        <v>402.01825000000002</v>
      </c>
      <c r="I26" s="56">
        <v>629.68052999999998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2843.8582900000001</v>
      </c>
      <c r="Q26" s="185">
        <v>1.0699221394309999</v>
      </c>
    </row>
    <row r="27" spans="1:17" ht="14.45" customHeight="1" x14ac:dyDescent="0.2">
      <c r="A27" s="22" t="s">
        <v>55</v>
      </c>
      <c r="B27" s="58">
        <v>97453.169039169094</v>
      </c>
      <c r="C27" s="59">
        <v>8121.0974199307602</v>
      </c>
      <c r="D27" s="59">
        <v>7560.1927700000197</v>
      </c>
      <c r="E27" s="59">
        <v>8131.3069100000203</v>
      </c>
      <c r="F27" s="59">
        <v>7693.1596999999801</v>
      </c>
      <c r="G27" s="59">
        <v>8067.2497699999703</v>
      </c>
      <c r="H27" s="59">
        <v>7619.4132499999996</v>
      </c>
      <c r="I27" s="59">
        <v>8005.29431999997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47076.616719999998</v>
      </c>
      <c r="Q27" s="186">
        <v>0.96613824227800005</v>
      </c>
    </row>
    <row r="28" spans="1:17" ht="14.45" customHeight="1" x14ac:dyDescent="0.2">
      <c r="A28" s="20" t="s">
        <v>56</v>
      </c>
      <c r="B28" s="55">
        <v>98.199096055994005</v>
      </c>
      <c r="C28" s="56">
        <v>8.1832580046659995</v>
      </c>
      <c r="D28" s="56">
        <v>0</v>
      </c>
      <c r="E28" s="56">
        <v>0</v>
      </c>
      <c r="F28" s="56">
        <v>25.949300000000001</v>
      </c>
      <c r="G28" s="56">
        <v>24.2743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50.223599999999998</v>
      </c>
      <c r="Q28" s="185">
        <v>1.022893326255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25EEA15-6564-40D9-BD5D-0CB5AD90B44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1">
        <v>85294.947237949498</v>
      </c>
      <c r="C6" s="701">
        <v>91155.735700000107</v>
      </c>
      <c r="D6" s="702">
        <v>5860.7884620505902</v>
      </c>
      <c r="E6" s="703">
        <v>1.068712024004</v>
      </c>
      <c r="F6" s="701">
        <v>92137.159237722502</v>
      </c>
      <c r="G6" s="702">
        <v>46068.5796188612</v>
      </c>
      <c r="H6" s="704">
        <v>7375.6137899999703</v>
      </c>
      <c r="I6" s="701">
        <v>44232.758430000002</v>
      </c>
      <c r="J6" s="702">
        <v>-1835.82118886129</v>
      </c>
      <c r="K6" s="705">
        <v>0.48007512708099997</v>
      </c>
    </row>
    <row r="7" spans="1:11" ht="14.45" customHeight="1" thickBot="1" x14ac:dyDescent="0.25">
      <c r="A7" s="721" t="s">
        <v>332</v>
      </c>
      <c r="B7" s="701">
        <v>37930.605307623096</v>
      </c>
      <c r="C7" s="701">
        <v>37123.900620000102</v>
      </c>
      <c r="D7" s="702">
        <v>-806.70468762300197</v>
      </c>
      <c r="E7" s="703">
        <v>0.97873209032399999</v>
      </c>
      <c r="F7" s="701">
        <v>37364.842542386097</v>
      </c>
      <c r="G7" s="702">
        <v>18682.4212711931</v>
      </c>
      <c r="H7" s="704">
        <v>2800.0220099999901</v>
      </c>
      <c r="I7" s="701">
        <v>17303.84332</v>
      </c>
      <c r="J7" s="702">
        <v>-1378.57795119307</v>
      </c>
      <c r="K7" s="705">
        <v>0.46310494418300002</v>
      </c>
    </row>
    <row r="8" spans="1:11" ht="14.45" customHeight="1" thickBot="1" x14ac:dyDescent="0.25">
      <c r="A8" s="722" t="s">
        <v>333</v>
      </c>
      <c r="B8" s="701">
        <v>35792.9550968685</v>
      </c>
      <c r="C8" s="701">
        <v>35023.660620000097</v>
      </c>
      <c r="D8" s="702">
        <v>-769.29447686844696</v>
      </c>
      <c r="E8" s="703">
        <v>0.97850709798000002</v>
      </c>
      <c r="F8" s="701">
        <v>34962.048969838303</v>
      </c>
      <c r="G8" s="702">
        <v>17481.024484919199</v>
      </c>
      <c r="H8" s="704">
        <v>2653.4130099999902</v>
      </c>
      <c r="I8" s="701">
        <v>16023.507320000001</v>
      </c>
      <c r="J8" s="702">
        <v>-1457.51716491919</v>
      </c>
      <c r="K8" s="705">
        <v>0.45831144890300002</v>
      </c>
    </row>
    <row r="9" spans="1:11" ht="14.45" customHeight="1" thickBot="1" x14ac:dyDescent="0.25">
      <c r="A9" s="723" t="s">
        <v>334</v>
      </c>
      <c r="B9" s="706">
        <v>0</v>
      </c>
      <c r="C9" s="706">
        <v>-7.6E-3</v>
      </c>
      <c r="D9" s="707">
        <v>-7.6E-3</v>
      </c>
      <c r="E9" s="708" t="s">
        <v>335</v>
      </c>
      <c r="F9" s="706">
        <v>0</v>
      </c>
      <c r="G9" s="707">
        <v>0</v>
      </c>
      <c r="H9" s="709">
        <v>-3.5999999900000003E-4</v>
      </c>
      <c r="I9" s="706">
        <v>-4.1399999999999996E-3</v>
      </c>
      <c r="J9" s="707">
        <v>-4.1399999999999996E-3</v>
      </c>
      <c r="K9" s="710" t="s">
        <v>329</v>
      </c>
    </row>
    <row r="10" spans="1:11" ht="14.45" customHeight="1" thickBot="1" x14ac:dyDescent="0.25">
      <c r="A10" s="724" t="s">
        <v>336</v>
      </c>
      <c r="B10" s="701">
        <v>0</v>
      </c>
      <c r="C10" s="701">
        <v>-7.6E-3</v>
      </c>
      <c r="D10" s="702">
        <v>-7.6E-3</v>
      </c>
      <c r="E10" s="711" t="s">
        <v>335</v>
      </c>
      <c r="F10" s="701">
        <v>0</v>
      </c>
      <c r="G10" s="702">
        <v>0</v>
      </c>
      <c r="H10" s="704">
        <v>-3.5999999900000003E-4</v>
      </c>
      <c r="I10" s="701">
        <v>-4.1399999999999996E-3</v>
      </c>
      <c r="J10" s="702">
        <v>-4.1399999999999996E-3</v>
      </c>
      <c r="K10" s="712" t="s">
        <v>329</v>
      </c>
    </row>
    <row r="11" spans="1:11" ht="14.45" customHeight="1" thickBot="1" x14ac:dyDescent="0.25">
      <c r="A11" s="723" t="s">
        <v>337</v>
      </c>
      <c r="B11" s="706">
        <v>32150</v>
      </c>
      <c r="C11" s="706">
        <v>31550.652360000098</v>
      </c>
      <c r="D11" s="707">
        <v>-599.34763999994902</v>
      </c>
      <c r="E11" s="713">
        <v>0.98135777169500005</v>
      </c>
      <c r="F11" s="706">
        <v>31505</v>
      </c>
      <c r="G11" s="707">
        <v>15752.5</v>
      </c>
      <c r="H11" s="709">
        <v>2366.6235299999898</v>
      </c>
      <c r="I11" s="706">
        <v>14333.423419999999</v>
      </c>
      <c r="J11" s="707">
        <v>-1419.0765800000199</v>
      </c>
      <c r="K11" s="714">
        <v>0.45495709950800001</v>
      </c>
    </row>
    <row r="12" spans="1:11" ht="14.45" customHeight="1" thickBot="1" x14ac:dyDescent="0.25">
      <c r="A12" s="724" t="s">
        <v>338</v>
      </c>
      <c r="B12" s="701">
        <v>100</v>
      </c>
      <c r="C12" s="701">
        <v>89.326049999999995</v>
      </c>
      <c r="D12" s="702">
        <v>-10.673949999999</v>
      </c>
      <c r="E12" s="703">
        <v>0.89326050000000001</v>
      </c>
      <c r="F12" s="701">
        <v>100</v>
      </c>
      <c r="G12" s="702">
        <v>50</v>
      </c>
      <c r="H12" s="704">
        <v>3.2526899999990002</v>
      </c>
      <c r="I12" s="701">
        <v>35.942889999999998</v>
      </c>
      <c r="J12" s="702">
        <v>-14.05711</v>
      </c>
      <c r="K12" s="705">
        <v>0.3594289</v>
      </c>
    </row>
    <row r="13" spans="1:11" ht="14.45" customHeight="1" thickBot="1" x14ac:dyDescent="0.25">
      <c r="A13" s="724" t="s">
        <v>339</v>
      </c>
      <c r="B13" s="701">
        <v>25500</v>
      </c>
      <c r="C13" s="701">
        <v>26091.573530000001</v>
      </c>
      <c r="D13" s="702">
        <v>591.57353000004503</v>
      </c>
      <c r="E13" s="703">
        <v>1.0231989619599999</v>
      </c>
      <c r="F13" s="701">
        <v>26000</v>
      </c>
      <c r="G13" s="702">
        <v>13000</v>
      </c>
      <c r="H13" s="704">
        <v>2230.6216599999898</v>
      </c>
      <c r="I13" s="701">
        <v>13173.78894</v>
      </c>
      <c r="J13" s="702">
        <v>173.788939999984</v>
      </c>
      <c r="K13" s="705">
        <v>0.506684189999</v>
      </c>
    </row>
    <row r="14" spans="1:11" ht="14.45" customHeight="1" thickBot="1" x14ac:dyDescent="0.25">
      <c r="A14" s="724" t="s">
        <v>340</v>
      </c>
      <c r="B14" s="701">
        <v>2550</v>
      </c>
      <c r="C14" s="701">
        <v>2021.9446700000001</v>
      </c>
      <c r="D14" s="702">
        <v>-528.05532999999696</v>
      </c>
      <c r="E14" s="703">
        <v>0.79291947843099997</v>
      </c>
      <c r="F14" s="701">
        <v>2000</v>
      </c>
      <c r="G14" s="702">
        <v>1000</v>
      </c>
      <c r="H14" s="704">
        <v>38.805689999998997</v>
      </c>
      <c r="I14" s="701">
        <v>766.70635999999899</v>
      </c>
      <c r="J14" s="702">
        <v>-233.29364000000101</v>
      </c>
      <c r="K14" s="705">
        <v>0.38335317999899998</v>
      </c>
    </row>
    <row r="15" spans="1:11" ht="14.45" customHeight="1" thickBot="1" x14ac:dyDescent="0.25">
      <c r="A15" s="724" t="s">
        <v>341</v>
      </c>
      <c r="B15" s="701">
        <v>4000</v>
      </c>
      <c r="C15" s="701">
        <v>3347.2561100000098</v>
      </c>
      <c r="D15" s="702">
        <v>-652.74388999999405</v>
      </c>
      <c r="E15" s="703">
        <v>0.8368140275</v>
      </c>
      <c r="F15" s="701">
        <v>3400</v>
      </c>
      <c r="G15" s="702">
        <v>1700</v>
      </c>
      <c r="H15" s="704">
        <v>93.943489999999002</v>
      </c>
      <c r="I15" s="701">
        <v>356.98523</v>
      </c>
      <c r="J15" s="702">
        <v>-1343.01477</v>
      </c>
      <c r="K15" s="705">
        <v>0.10499565588199999</v>
      </c>
    </row>
    <row r="16" spans="1:11" ht="14.45" customHeight="1" thickBot="1" x14ac:dyDescent="0.25">
      <c r="A16" s="724" t="s">
        <v>342</v>
      </c>
      <c r="B16" s="701">
        <v>0</v>
      </c>
      <c r="C16" s="701">
        <v>0.55200000000000005</v>
      </c>
      <c r="D16" s="702">
        <v>0.55200000000000005</v>
      </c>
      <c r="E16" s="711" t="s">
        <v>335</v>
      </c>
      <c r="F16" s="701">
        <v>5</v>
      </c>
      <c r="G16" s="702">
        <v>2.5</v>
      </c>
      <c r="H16" s="704">
        <v>0</v>
      </c>
      <c r="I16" s="701">
        <v>0</v>
      </c>
      <c r="J16" s="702">
        <v>-2.5</v>
      </c>
      <c r="K16" s="705">
        <v>0</v>
      </c>
    </row>
    <row r="17" spans="1:11" ht="14.45" customHeight="1" thickBot="1" x14ac:dyDescent="0.25">
      <c r="A17" s="723" t="s">
        <v>343</v>
      </c>
      <c r="B17" s="706">
        <v>2.074917878221</v>
      </c>
      <c r="C17" s="706">
        <v>7.8090000000000002</v>
      </c>
      <c r="D17" s="707">
        <v>5.734082121778</v>
      </c>
      <c r="E17" s="713">
        <v>3.763522442003</v>
      </c>
      <c r="F17" s="706">
        <v>10.831298655467</v>
      </c>
      <c r="G17" s="707">
        <v>5.415649327733</v>
      </c>
      <c r="H17" s="709">
        <v>2.6029999999990001</v>
      </c>
      <c r="I17" s="706">
        <v>7.8089999999990001</v>
      </c>
      <c r="J17" s="707">
        <v>2.3933506722660001</v>
      </c>
      <c r="K17" s="714">
        <v>0.72096617851599998</v>
      </c>
    </row>
    <row r="18" spans="1:11" ht="14.45" customHeight="1" thickBot="1" x14ac:dyDescent="0.25">
      <c r="A18" s="724" t="s">
        <v>344</v>
      </c>
      <c r="B18" s="701">
        <v>2.074917878221</v>
      </c>
      <c r="C18" s="701">
        <v>7.8090000000000002</v>
      </c>
      <c r="D18" s="702">
        <v>5.734082121778</v>
      </c>
      <c r="E18" s="703">
        <v>3.763522442003</v>
      </c>
      <c r="F18" s="701">
        <v>10.831298655467</v>
      </c>
      <c r="G18" s="702">
        <v>5.415649327733</v>
      </c>
      <c r="H18" s="704">
        <v>2.6029999999990001</v>
      </c>
      <c r="I18" s="701">
        <v>7.8089999999990001</v>
      </c>
      <c r="J18" s="702">
        <v>2.3933506722660001</v>
      </c>
      <c r="K18" s="705">
        <v>0.72096617851599998</v>
      </c>
    </row>
    <row r="19" spans="1:11" ht="14.45" customHeight="1" thickBot="1" x14ac:dyDescent="0.25">
      <c r="A19" s="723" t="s">
        <v>345</v>
      </c>
      <c r="B19" s="706">
        <v>3025.10974859115</v>
      </c>
      <c r="C19" s="706">
        <v>2996.7105900000101</v>
      </c>
      <c r="D19" s="707">
        <v>-28.399158591149</v>
      </c>
      <c r="E19" s="713">
        <v>0.99061218899400005</v>
      </c>
      <c r="F19" s="706">
        <v>3020</v>
      </c>
      <c r="G19" s="707">
        <v>1510</v>
      </c>
      <c r="H19" s="709">
        <v>245.84850999999901</v>
      </c>
      <c r="I19" s="706">
        <v>1453.1887899999999</v>
      </c>
      <c r="J19" s="707">
        <v>-56.811210000000997</v>
      </c>
      <c r="K19" s="714">
        <v>0.48118834105899999</v>
      </c>
    </row>
    <row r="20" spans="1:11" ht="14.45" customHeight="1" thickBot="1" x14ac:dyDescent="0.25">
      <c r="A20" s="724" t="s">
        <v>346</v>
      </c>
      <c r="B20" s="701">
        <v>3</v>
      </c>
      <c r="C20" s="701">
        <v>0.62441999999999998</v>
      </c>
      <c r="D20" s="702">
        <v>-2.3755799999999998</v>
      </c>
      <c r="E20" s="703">
        <v>0.20813999999999999</v>
      </c>
      <c r="F20" s="701">
        <v>3</v>
      </c>
      <c r="G20" s="702">
        <v>1.5</v>
      </c>
      <c r="H20" s="704">
        <v>0</v>
      </c>
      <c r="I20" s="701">
        <v>0.70457999999900001</v>
      </c>
      <c r="J20" s="702">
        <v>-0.79542000000000002</v>
      </c>
      <c r="K20" s="705">
        <v>0.23485999999900001</v>
      </c>
    </row>
    <row r="21" spans="1:11" ht="14.45" customHeight="1" thickBot="1" x14ac:dyDescent="0.25">
      <c r="A21" s="724" t="s">
        <v>347</v>
      </c>
      <c r="B21" s="701">
        <v>35</v>
      </c>
      <c r="C21" s="701">
        <v>33.971170000000001</v>
      </c>
      <c r="D21" s="702">
        <v>-1.028829999999</v>
      </c>
      <c r="E21" s="703">
        <v>0.97060485714199995</v>
      </c>
      <c r="F21" s="701">
        <v>35</v>
      </c>
      <c r="G21" s="702">
        <v>17.5</v>
      </c>
      <c r="H21" s="704">
        <v>1.484799999999</v>
      </c>
      <c r="I21" s="701">
        <v>10.21956</v>
      </c>
      <c r="J21" s="702">
        <v>-7.2804399999999996</v>
      </c>
      <c r="K21" s="705">
        <v>0.29198742857100002</v>
      </c>
    </row>
    <row r="22" spans="1:11" ht="14.45" customHeight="1" thickBot="1" x14ac:dyDescent="0.25">
      <c r="A22" s="724" t="s">
        <v>348</v>
      </c>
      <c r="B22" s="701">
        <v>2887</v>
      </c>
      <c r="C22" s="701">
        <v>2890.78874000001</v>
      </c>
      <c r="D22" s="702">
        <v>3.7887400000050002</v>
      </c>
      <c r="E22" s="703">
        <v>1.001312344994</v>
      </c>
      <c r="F22" s="701">
        <v>2900</v>
      </c>
      <c r="G22" s="702">
        <v>1450</v>
      </c>
      <c r="H22" s="704">
        <v>239.42374999999899</v>
      </c>
      <c r="I22" s="701">
        <v>1412.85193</v>
      </c>
      <c r="J22" s="702">
        <v>-37.148070000000999</v>
      </c>
      <c r="K22" s="705">
        <v>0.48719032068899998</v>
      </c>
    </row>
    <row r="23" spans="1:11" ht="14.45" customHeight="1" thickBot="1" x14ac:dyDescent="0.25">
      <c r="A23" s="724" t="s">
        <v>349</v>
      </c>
      <c r="B23" s="701">
        <v>30</v>
      </c>
      <c r="C23" s="701">
        <v>5.0849999999999999E-2</v>
      </c>
      <c r="D23" s="702">
        <v>-29.949149999999999</v>
      </c>
      <c r="E23" s="703">
        <v>1.6949999999999999E-3</v>
      </c>
      <c r="F23" s="701">
        <v>10</v>
      </c>
      <c r="G23" s="702">
        <v>5</v>
      </c>
      <c r="H23" s="704">
        <v>0</v>
      </c>
      <c r="I23" s="701">
        <v>0</v>
      </c>
      <c r="J23" s="702">
        <v>-5</v>
      </c>
      <c r="K23" s="705">
        <v>0</v>
      </c>
    </row>
    <row r="24" spans="1:11" ht="14.45" customHeight="1" thickBot="1" x14ac:dyDescent="0.25">
      <c r="A24" s="724" t="s">
        <v>350</v>
      </c>
      <c r="B24" s="701">
        <v>10</v>
      </c>
      <c r="C24" s="701">
        <v>10.403</v>
      </c>
      <c r="D24" s="702">
        <v>0.40300000000000002</v>
      </c>
      <c r="E24" s="703">
        <v>1.0403</v>
      </c>
      <c r="F24" s="701">
        <v>10</v>
      </c>
      <c r="G24" s="702">
        <v>5</v>
      </c>
      <c r="H24" s="704">
        <v>1.9424799999989999</v>
      </c>
      <c r="I24" s="701">
        <v>10.148849999999999</v>
      </c>
      <c r="J24" s="702">
        <v>5.1488499999990003</v>
      </c>
      <c r="K24" s="705">
        <v>1.014885</v>
      </c>
    </row>
    <row r="25" spans="1:11" ht="14.45" customHeight="1" thickBot="1" x14ac:dyDescent="0.25">
      <c r="A25" s="724" t="s">
        <v>351</v>
      </c>
      <c r="B25" s="701">
        <v>60</v>
      </c>
      <c r="C25" s="701">
        <v>58.957430000000002</v>
      </c>
      <c r="D25" s="702">
        <v>-1.0425699999989999</v>
      </c>
      <c r="E25" s="703">
        <v>0.98262383333299996</v>
      </c>
      <c r="F25" s="701">
        <v>60</v>
      </c>
      <c r="G25" s="702">
        <v>30</v>
      </c>
      <c r="H25" s="704">
        <v>2.9974799999989998</v>
      </c>
      <c r="I25" s="701">
        <v>19.263870000000001</v>
      </c>
      <c r="J25" s="702">
        <v>-10.736129999999999</v>
      </c>
      <c r="K25" s="705">
        <v>0.32106449999999997</v>
      </c>
    </row>
    <row r="26" spans="1:11" ht="14.45" customHeight="1" thickBot="1" x14ac:dyDescent="0.25">
      <c r="A26" s="724" t="s">
        <v>352</v>
      </c>
      <c r="B26" s="701">
        <v>0.10974859115500001</v>
      </c>
      <c r="C26" s="701">
        <v>1.9149799999999999</v>
      </c>
      <c r="D26" s="702">
        <v>1.805231408844</v>
      </c>
      <c r="E26" s="703">
        <v>17.448788907847</v>
      </c>
      <c r="F26" s="701">
        <v>2</v>
      </c>
      <c r="G26" s="702">
        <v>1</v>
      </c>
      <c r="H26" s="704">
        <v>0</v>
      </c>
      <c r="I26" s="701">
        <v>0</v>
      </c>
      <c r="J26" s="702">
        <v>-1</v>
      </c>
      <c r="K26" s="705">
        <v>0</v>
      </c>
    </row>
    <row r="27" spans="1:11" ht="14.45" customHeight="1" thickBot="1" x14ac:dyDescent="0.25">
      <c r="A27" s="723" t="s">
        <v>353</v>
      </c>
      <c r="B27" s="706">
        <v>123.07749357046301</v>
      </c>
      <c r="C27" s="706">
        <v>121.21550000000001</v>
      </c>
      <c r="D27" s="707">
        <v>-1.8619935704620001</v>
      </c>
      <c r="E27" s="713">
        <v>0.984871372365</v>
      </c>
      <c r="F27" s="706">
        <v>121.459250392652</v>
      </c>
      <c r="G27" s="707">
        <v>60.729625196325998</v>
      </c>
      <c r="H27" s="709">
        <v>13.595869999999</v>
      </c>
      <c r="I27" s="706">
        <v>81.440539999999004</v>
      </c>
      <c r="J27" s="707">
        <v>20.710914803672999</v>
      </c>
      <c r="K27" s="714">
        <v>0.67051739358399998</v>
      </c>
    </row>
    <row r="28" spans="1:11" ht="14.45" customHeight="1" thickBot="1" x14ac:dyDescent="0.25">
      <c r="A28" s="724" t="s">
        <v>354</v>
      </c>
      <c r="B28" s="701">
        <v>105.638757607873</v>
      </c>
      <c r="C28" s="701">
        <v>111.98956</v>
      </c>
      <c r="D28" s="702">
        <v>6.350802392127</v>
      </c>
      <c r="E28" s="703">
        <v>1.0601181094500001</v>
      </c>
      <c r="F28" s="701">
        <v>111.980232338272</v>
      </c>
      <c r="G28" s="702">
        <v>55.990116169136002</v>
      </c>
      <c r="H28" s="704">
        <v>13.27642</v>
      </c>
      <c r="I28" s="701">
        <v>73.102889999998993</v>
      </c>
      <c r="J28" s="702">
        <v>17.112773830862999</v>
      </c>
      <c r="K28" s="705">
        <v>0.65281959568600001</v>
      </c>
    </row>
    <row r="29" spans="1:11" ht="14.45" customHeight="1" thickBot="1" x14ac:dyDescent="0.25">
      <c r="A29" s="724" t="s">
        <v>355</v>
      </c>
      <c r="B29" s="701">
        <v>17.438735962589998</v>
      </c>
      <c r="C29" s="701">
        <v>9.2259399999999996</v>
      </c>
      <c r="D29" s="702">
        <v>-8.2127959625890004</v>
      </c>
      <c r="E29" s="703">
        <v>0.52904866612900003</v>
      </c>
      <c r="F29" s="701">
        <v>9.4790180543799991</v>
      </c>
      <c r="G29" s="702">
        <v>4.7395090271899996</v>
      </c>
      <c r="H29" s="704">
        <v>0.31944999999899998</v>
      </c>
      <c r="I29" s="701">
        <v>8.3376499999989999</v>
      </c>
      <c r="J29" s="702">
        <v>3.5981409728089999</v>
      </c>
      <c r="K29" s="705">
        <v>0.87959005375499999</v>
      </c>
    </row>
    <row r="30" spans="1:11" ht="14.45" customHeight="1" thickBot="1" x14ac:dyDescent="0.25">
      <c r="A30" s="723" t="s">
        <v>356</v>
      </c>
      <c r="B30" s="706">
        <v>265.64888197023402</v>
      </c>
      <c r="C30" s="706">
        <v>276.68509000000103</v>
      </c>
      <c r="D30" s="707">
        <v>11.036208029766</v>
      </c>
      <c r="E30" s="713">
        <v>1.0415443420949999</v>
      </c>
      <c r="F30" s="706">
        <v>251.227668252504</v>
      </c>
      <c r="G30" s="707">
        <v>125.613834126252</v>
      </c>
      <c r="H30" s="709">
        <v>19.073789999999001</v>
      </c>
      <c r="I30" s="706">
        <v>112.98285</v>
      </c>
      <c r="J30" s="707">
        <v>-12.630984126252001</v>
      </c>
      <c r="K30" s="714">
        <v>0.44972295760999997</v>
      </c>
    </row>
    <row r="31" spans="1:11" ht="14.45" customHeight="1" thickBot="1" x14ac:dyDescent="0.25">
      <c r="A31" s="724" t="s">
        <v>357</v>
      </c>
      <c r="B31" s="701">
        <v>0</v>
      </c>
      <c r="C31" s="701">
        <v>10.12256</v>
      </c>
      <c r="D31" s="702">
        <v>10.12256</v>
      </c>
      <c r="E31" s="711" t="s">
        <v>329</v>
      </c>
      <c r="F31" s="701">
        <v>0</v>
      </c>
      <c r="G31" s="702">
        <v>0</v>
      </c>
      <c r="H31" s="704">
        <v>1.813289999999</v>
      </c>
      <c r="I31" s="701">
        <v>5.5267799999990004</v>
      </c>
      <c r="J31" s="702">
        <v>5.5267799999990004</v>
      </c>
      <c r="K31" s="712" t="s">
        <v>329</v>
      </c>
    </row>
    <row r="32" spans="1:11" ht="14.45" customHeight="1" thickBot="1" x14ac:dyDescent="0.25">
      <c r="A32" s="724" t="s">
        <v>358</v>
      </c>
      <c r="B32" s="701">
        <v>10</v>
      </c>
      <c r="C32" s="701">
        <v>9.0457199999999993</v>
      </c>
      <c r="D32" s="702">
        <v>-0.95427999999900004</v>
      </c>
      <c r="E32" s="703">
        <v>0.90457200000000004</v>
      </c>
      <c r="F32" s="701">
        <v>10</v>
      </c>
      <c r="G32" s="702">
        <v>5</v>
      </c>
      <c r="H32" s="704">
        <v>0.97630999999900003</v>
      </c>
      <c r="I32" s="701">
        <v>4.3936999999999999</v>
      </c>
      <c r="J32" s="702">
        <v>-0.60629999999999995</v>
      </c>
      <c r="K32" s="705">
        <v>0.43936999999999998</v>
      </c>
    </row>
    <row r="33" spans="1:11" ht="14.45" customHeight="1" thickBot="1" x14ac:dyDescent="0.25">
      <c r="A33" s="724" t="s">
        <v>359</v>
      </c>
      <c r="B33" s="701">
        <v>39.791247337214003</v>
      </c>
      <c r="C33" s="701">
        <v>47.474809999999998</v>
      </c>
      <c r="D33" s="702">
        <v>7.6835626627850004</v>
      </c>
      <c r="E33" s="703">
        <v>1.1930968033660001</v>
      </c>
      <c r="F33" s="701">
        <v>45</v>
      </c>
      <c r="G33" s="702">
        <v>22.5</v>
      </c>
      <c r="H33" s="704">
        <v>4.9826099999990001</v>
      </c>
      <c r="I33" s="701">
        <v>18.15605</v>
      </c>
      <c r="J33" s="702">
        <v>-4.3439500000000004</v>
      </c>
      <c r="K33" s="705">
        <v>0.40346777777699999</v>
      </c>
    </row>
    <row r="34" spans="1:11" ht="14.45" customHeight="1" thickBot="1" x14ac:dyDescent="0.25">
      <c r="A34" s="724" t="s">
        <v>360</v>
      </c>
      <c r="B34" s="701">
        <v>35</v>
      </c>
      <c r="C34" s="701">
        <v>35.098269999999999</v>
      </c>
      <c r="D34" s="702">
        <v>9.8269999999999996E-2</v>
      </c>
      <c r="E34" s="703">
        <v>1.002807714285</v>
      </c>
      <c r="F34" s="701">
        <v>35</v>
      </c>
      <c r="G34" s="702">
        <v>17.5</v>
      </c>
      <c r="H34" s="704">
        <v>3.3236599999990002</v>
      </c>
      <c r="I34" s="701">
        <v>18.27178</v>
      </c>
      <c r="J34" s="702">
        <v>0.77177999999900004</v>
      </c>
      <c r="K34" s="705">
        <v>0.52205085714199995</v>
      </c>
    </row>
    <row r="35" spans="1:11" ht="14.45" customHeight="1" thickBot="1" x14ac:dyDescent="0.25">
      <c r="A35" s="724" t="s">
        <v>361</v>
      </c>
      <c r="B35" s="701">
        <v>5.4382415608269996</v>
      </c>
      <c r="C35" s="701">
        <v>5.2190700000000003</v>
      </c>
      <c r="D35" s="702">
        <v>-0.21917156082700001</v>
      </c>
      <c r="E35" s="703">
        <v>0.95969808284900004</v>
      </c>
      <c r="F35" s="701">
        <v>5.5478354119929998</v>
      </c>
      <c r="G35" s="702">
        <v>2.7739177059959998</v>
      </c>
      <c r="H35" s="704">
        <v>0.20399999999900001</v>
      </c>
      <c r="I35" s="701">
        <v>13.5595</v>
      </c>
      <c r="J35" s="702">
        <v>10.785582294003</v>
      </c>
      <c r="K35" s="705">
        <v>2.444106393402</v>
      </c>
    </row>
    <row r="36" spans="1:11" ht="14.45" customHeight="1" thickBot="1" x14ac:dyDescent="0.25">
      <c r="A36" s="724" t="s">
        <v>362</v>
      </c>
      <c r="B36" s="701">
        <v>6.1872181348000002E-2</v>
      </c>
      <c r="C36" s="701">
        <v>5.1999999999999998E-2</v>
      </c>
      <c r="D36" s="702">
        <v>-9.8721813479999993E-3</v>
      </c>
      <c r="E36" s="703">
        <v>0.84044232588400003</v>
      </c>
      <c r="F36" s="701">
        <v>0</v>
      </c>
      <c r="G36" s="702">
        <v>0</v>
      </c>
      <c r="H36" s="704">
        <v>0</v>
      </c>
      <c r="I36" s="701">
        <v>0</v>
      </c>
      <c r="J36" s="702">
        <v>0</v>
      </c>
      <c r="K36" s="712" t="s">
        <v>329</v>
      </c>
    </row>
    <row r="37" spans="1:11" ht="14.45" customHeight="1" thickBot="1" x14ac:dyDescent="0.25">
      <c r="A37" s="724" t="s">
        <v>363</v>
      </c>
      <c r="B37" s="701">
        <v>0</v>
      </c>
      <c r="C37" s="701">
        <v>1.6168499999999999</v>
      </c>
      <c r="D37" s="702">
        <v>1.6168499999999999</v>
      </c>
      <c r="E37" s="711" t="s">
        <v>329</v>
      </c>
      <c r="F37" s="701">
        <v>0</v>
      </c>
      <c r="G37" s="702">
        <v>0</v>
      </c>
      <c r="H37" s="704">
        <v>0.234739999999</v>
      </c>
      <c r="I37" s="701">
        <v>1.05633</v>
      </c>
      <c r="J37" s="702">
        <v>1.05633</v>
      </c>
      <c r="K37" s="712" t="s">
        <v>329</v>
      </c>
    </row>
    <row r="38" spans="1:11" ht="14.45" customHeight="1" thickBot="1" x14ac:dyDescent="0.25">
      <c r="A38" s="724" t="s">
        <v>364</v>
      </c>
      <c r="B38" s="701">
        <v>1.0811583168279999</v>
      </c>
      <c r="C38" s="701">
        <v>3.2497500000000001</v>
      </c>
      <c r="D38" s="702">
        <v>2.1685916831709999</v>
      </c>
      <c r="E38" s="703">
        <v>3.0058040061439999</v>
      </c>
      <c r="F38" s="701">
        <v>0</v>
      </c>
      <c r="G38" s="702">
        <v>0</v>
      </c>
      <c r="H38" s="704">
        <v>6.8069999999E-2</v>
      </c>
      <c r="I38" s="701">
        <v>0.49917999999899998</v>
      </c>
      <c r="J38" s="702">
        <v>0.49917999999899998</v>
      </c>
      <c r="K38" s="712" t="s">
        <v>329</v>
      </c>
    </row>
    <row r="39" spans="1:11" ht="14.45" customHeight="1" thickBot="1" x14ac:dyDescent="0.25">
      <c r="A39" s="724" t="s">
        <v>365</v>
      </c>
      <c r="B39" s="701">
        <v>109.276362574015</v>
      </c>
      <c r="C39" s="701">
        <v>97.31071</v>
      </c>
      <c r="D39" s="702">
        <v>-11.965652574013999</v>
      </c>
      <c r="E39" s="703">
        <v>0.89050099863999999</v>
      </c>
      <c r="F39" s="701">
        <v>90.679832840510997</v>
      </c>
      <c r="G39" s="702">
        <v>45.339916420255001</v>
      </c>
      <c r="H39" s="704">
        <v>3.0431499999990002</v>
      </c>
      <c r="I39" s="701">
        <v>17.905329999999999</v>
      </c>
      <c r="J39" s="702">
        <v>-27.434586420254998</v>
      </c>
      <c r="K39" s="705">
        <v>0.19745658366400001</v>
      </c>
    </row>
    <row r="40" spans="1:11" ht="14.45" customHeight="1" thickBot="1" x14ac:dyDescent="0.25">
      <c r="A40" s="724" t="s">
        <v>366</v>
      </c>
      <c r="B40" s="701">
        <v>0</v>
      </c>
      <c r="C40" s="701">
        <v>0</v>
      </c>
      <c r="D40" s="702">
        <v>0</v>
      </c>
      <c r="E40" s="711" t="s">
        <v>329</v>
      </c>
      <c r="F40" s="701">
        <v>0</v>
      </c>
      <c r="G40" s="702">
        <v>0</v>
      </c>
      <c r="H40" s="704">
        <v>0</v>
      </c>
      <c r="I40" s="701">
        <v>3.3187099999999998</v>
      </c>
      <c r="J40" s="702">
        <v>3.3187099999999998</v>
      </c>
      <c r="K40" s="712" t="s">
        <v>335</v>
      </c>
    </row>
    <row r="41" spans="1:11" ht="14.45" customHeight="1" thickBot="1" x14ac:dyDescent="0.25">
      <c r="A41" s="724" t="s">
        <v>367</v>
      </c>
      <c r="B41" s="701">
        <v>0</v>
      </c>
      <c r="C41" s="701">
        <v>2.9647100000000002</v>
      </c>
      <c r="D41" s="702">
        <v>2.9647100000000002</v>
      </c>
      <c r="E41" s="711" t="s">
        <v>335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5" customHeight="1" thickBot="1" x14ac:dyDescent="0.25">
      <c r="A42" s="724" t="s">
        <v>368</v>
      </c>
      <c r="B42" s="701">
        <v>65</v>
      </c>
      <c r="C42" s="701">
        <v>64.530640000000005</v>
      </c>
      <c r="D42" s="702">
        <v>-0.46935999999900002</v>
      </c>
      <c r="E42" s="703">
        <v>0.99277907692300005</v>
      </c>
      <c r="F42" s="701">
        <v>65</v>
      </c>
      <c r="G42" s="702">
        <v>32.5</v>
      </c>
      <c r="H42" s="704">
        <v>4.4279599999989996</v>
      </c>
      <c r="I42" s="701">
        <v>30.295490000000001</v>
      </c>
      <c r="J42" s="702">
        <v>-2.20451</v>
      </c>
      <c r="K42" s="705">
        <v>0.46608446153799998</v>
      </c>
    </row>
    <row r="43" spans="1:11" ht="14.45" customHeight="1" thickBot="1" x14ac:dyDescent="0.25">
      <c r="A43" s="723" t="s">
        <v>369</v>
      </c>
      <c r="B43" s="706">
        <v>71.667624373644998</v>
      </c>
      <c r="C43" s="706">
        <v>18.293859999999999</v>
      </c>
      <c r="D43" s="707">
        <v>-53.373764373645002</v>
      </c>
      <c r="E43" s="713">
        <v>0.255259751664</v>
      </c>
      <c r="F43" s="706">
        <v>15.530752537715999</v>
      </c>
      <c r="G43" s="707">
        <v>7.7653762688579997</v>
      </c>
      <c r="H43" s="709">
        <v>1.5289999998999999E-2</v>
      </c>
      <c r="I43" s="706">
        <v>3.5672899999999998</v>
      </c>
      <c r="J43" s="707">
        <v>-4.1980862688579998</v>
      </c>
      <c r="K43" s="714">
        <v>0.22969202498899999</v>
      </c>
    </row>
    <row r="44" spans="1:11" ht="14.45" customHeight="1" thickBot="1" x14ac:dyDescent="0.25">
      <c r="A44" s="724" t="s">
        <v>370</v>
      </c>
      <c r="B44" s="701">
        <v>7.2579347701710004</v>
      </c>
      <c r="C44" s="701">
        <v>14.51516</v>
      </c>
      <c r="D44" s="702">
        <v>7.2572252298280002</v>
      </c>
      <c r="E44" s="703">
        <v>1.9999022393599999</v>
      </c>
      <c r="F44" s="701">
        <v>3.766034692161</v>
      </c>
      <c r="G44" s="702">
        <v>1.8830173460799999</v>
      </c>
      <c r="H44" s="704">
        <v>0</v>
      </c>
      <c r="I44" s="701">
        <v>1.3620000000000001</v>
      </c>
      <c r="J44" s="702">
        <v>-0.52101734608000005</v>
      </c>
      <c r="K44" s="705">
        <v>0.36165359889900001</v>
      </c>
    </row>
    <row r="45" spans="1:11" ht="14.45" customHeight="1" thickBot="1" x14ac:dyDescent="0.25">
      <c r="A45" s="724" t="s">
        <v>371</v>
      </c>
      <c r="B45" s="701">
        <v>61.806650850251998</v>
      </c>
      <c r="C45" s="701">
        <v>1.4819</v>
      </c>
      <c r="D45" s="702">
        <v>-60.324750850252002</v>
      </c>
      <c r="E45" s="703">
        <v>2.3976384088E-2</v>
      </c>
      <c r="F45" s="701">
        <v>1.292270136145</v>
      </c>
      <c r="G45" s="702">
        <v>0.64613506807200005</v>
      </c>
      <c r="H45" s="704">
        <v>0</v>
      </c>
      <c r="I45" s="701">
        <v>1.21</v>
      </c>
      <c r="J45" s="702">
        <v>0.56386493192700005</v>
      </c>
      <c r="K45" s="705">
        <v>0.93633673498699999</v>
      </c>
    </row>
    <row r="46" spans="1:11" ht="14.45" customHeight="1" thickBot="1" x14ac:dyDescent="0.25">
      <c r="A46" s="724" t="s">
        <v>372</v>
      </c>
      <c r="B46" s="701">
        <v>2.603038753221</v>
      </c>
      <c r="C46" s="701">
        <v>2.2968000000000002</v>
      </c>
      <c r="D46" s="702">
        <v>-0.30623875322100003</v>
      </c>
      <c r="E46" s="703">
        <v>0.88235336379700002</v>
      </c>
      <c r="F46" s="701">
        <v>1.685033427699</v>
      </c>
      <c r="G46" s="702">
        <v>0.84251671384899995</v>
      </c>
      <c r="H46" s="704">
        <v>1.5289999998999999E-2</v>
      </c>
      <c r="I46" s="701">
        <v>0.99529000000000001</v>
      </c>
      <c r="J46" s="702">
        <v>0.15277328614999999</v>
      </c>
      <c r="K46" s="705">
        <v>0.59066484001899999</v>
      </c>
    </row>
    <row r="47" spans="1:11" ht="14.45" customHeight="1" thickBot="1" x14ac:dyDescent="0.25">
      <c r="A47" s="724" t="s">
        <v>373</v>
      </c>
      <c r="B47" s="701">
        <v>0</v>
      </c>
      <c r="C47" s="701">
        <v>0</v>
      </c>
      <c r="D47" s="702">
        <v>0</v>
      </c>
      <c r="E47" s="703">
        <v>1</v>
      </c>
      <c r="F47" s="701">
        <v>8.7874142817089993</v>
      </c>
      <c r="G47" s="702">
        <v>4.3937071408539996</v>
      </c>
      <c r="H47" s="704">
        <v>0</v>
      </c>
      <c r="I47" s="701">
        <v>0</v>
      </c>
      <c r="J47" s="702">
        <v>-4.3937071408539996</v>
      </c>
      <c r="K47" s="705">
        <v>0</v>
      </c>
    </row>
    <row r="48" spans="1:11" ht="14.45" customHeight="1" thickBot="1" x14ac:dyDescent="0.25">
      <c r="A48" s="723" t="s">
        <v>374</v>
      </c>
      <c r="B48" s="706">
        <v>155.376430484792</v>
      </c>
      <c r="C48" s="706">
        <v>52.301819999999999</v>
      </c>
      <c r="D48" s="707">
        <v>-103.074610484792</v>
      </c>
      <c r="E48" s="713">
        <v>0.33661360244100003</v>
      </c>
      <c r="F48" s="706">
        <v>38</v>
      </c>
      <c r="G48" s="707">
        <v>19</v>
      </c>
      <c r="H48" s="709">
        <v>5.6533799999990002</v>
      </c>
      <c r="I48" s="706">
        <v>30.835570000000001</v>
      </c>
      <c r="J48" s="707">
        <v>11.835570000000001</v>
      </c>
      <c r="K48" s="714">
        <v>0.81146236842099995</v>
      </c>
    </row>
    <row r="49" spans="1:11" ht="14.45" customHeight="1" thickBot="1" x14ac:dyDescent="0.25">
      <c r="A49" s="724" t="s">
        <v>375</v>
      </c>
      <c r="B49" s="701">
        <v>117.376430484792</v>
      </c>
      <c r="C49" s="701">
        <v>13.98274</v>
      </c>
      <c r="D49" s="702">
        <v>-103.393690484792</v>
      </c>
      <c r="E49" s="703">
        <v>0.11912732345099999</v>
      </c>
      <c r="F49" s="701">
        <v>0</v>
      </c>
      <c r="G49" s="702">
        <v>0</v>
      </c>
      <c r="H49" s="704">
        <v>2.497439999999</v>
      </c>
      <c r="I49" s="701">
        <v>12.16892</v>
      </c>
      <c r="J49" s="702">
        <v>12.16892</v>
      </c>
      <c r="K49" s="712" t="s">
        <v>329</v>
      </c>
    </row>
    <row r="50" spans="1:11" ht="14.45" customHeight="1" thickBot="1" x14ac:dyDescent="0.25">
      <c r="A50" s="724" t="s">
        <v>376</v>
      </c>
      <c r="B50" s="701">
        <v>0</v>
      </c>
      <c r="C50" s="701">
        <v>0.89056999999999997</v>
      </c>
      <c r="D50" s="702">
        <v>0.89056999999999997</v>
      </c>
      <c r="E50" s="711" t="s">
        <v>329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5" customHeight="1" thickBot="1" x14ac:dyDescent="0.25">
      <c r="A51" s="724" t="s">
        <v>377</v>
      </c>
      <c r="B51" s="701">
        <v>1</v>
      </c>
      <c r="C51" s="701">
        <v>0.46283000000000002</v>
      </c>
      <c r="D51" s="702">
        <v>-0.53716999999899995</v>
      </c>
      <c r="E51" s="703">
        <v>0.46283000000000002</v>
      </c>
      <c r="F51" s="701">
        <v>1</v>
      </c>
      <c r="G51" s="702">
        <v>0.5</v>
      </c>
      <c r="H51" s="704">
        <v>0.11495</v>
      </c>
      <c r="I51" s="701">
        <v>0.57769000000000004</v>
      </c>
      <c r="J51" s="702">
        <v>7.7689999999999995E-2</v>
      </c>
      <c r="K51" s="705">
        <v>0.57769000000000004</v>
      </c>
    </row>
    <row r="52" spans="1:11" ht="14.45" customHeight="1" thickBot="1" x14ac:dyDescent="0.25">
      <c r="A52" s="724" t="s">
        <v>378</v>
      </c>
      <c r="B52" s="701">
        <v>37</v>
      </c>
      <c r="C52" s="701">
        <v>36.965679999999999</v>
      </c>
      <c r="D52" s="702">
        <v>-3.4319999998999998E-2</v>
      </c>
      <c r="E52" s="703">
        <v>0.99907243243199995</v>
      </c>
      <c r="F52" s="701">
        <v>37</v>
      </c>
      <c r="G52" s="702">
        <v>18.5</v>
      </c>
      <c r="H52" s="704">
        <v>3.0409899999990002</v>
      </c>
      <c r="I52" s="701">
        <v>18.08896</v>
      </c>
      <c r="J52" s="702">
        <v>-0.41104000000000002</v>
      </c>
      <c r="K52" s="705">
        <v>0.48889081081000002</v>
      </c>
    </row>
    <row r="53" spans="1:11" ht="14.45" customHeight="1" thickBot="1" x14ac:dyDescent="0.25">
      <c r="A53" s="723" t="s">
        <v>379</v>
      </c>
      <c r="B53" s="706">
        <v>0</v>
      </c>
      <c r="C53" s="706">
        <v>0</v>
      </c>
      <c r="D53" s="707">
        <v>0</v>
      </c>
      <c r="E53" s="713">
        <v>1</v>
      </c>
      <c r="F53" s="706">
        <v>0</v>
      </c>
      <c r="G53" s="707">
        <v>0</v>
      </c>
      <c r="H53" s="709">
        <v>0</v>
      </c>
      <c r="I53" s="706">
        <v>0.26400000000000001</v>
      </c>
      <c r="J53" s="707">
        <v>0.26400000000000001</v>
      </c>
      <c r="K53" s="710" t="s">
        <v>335</v>
      </c>
    </row>
    <row r="54" spans="1:11" ht="14.45" customHeight="1" thickBot="1" x14ac:dyDescent="0.25">
      <c r="A54" s="724" t="s">
        <v>380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0.26400000000000001</v>
      </c>
      <c r="J54" s="702">
        <v>0.26400000000000001</v>
      </c>
      <c r="K54" s="712" t="s">
        <v>335</v>
      </c>
    </row>
    <row r="55" spans="1:11" ht="14.45" customHeight="1" thickBot="1" x14ac:dyDescent="0.25">
      <c r="A55" s="722" t="s">
        <v>42</v>
      </c>
      <c r="B55" s="701">
        <v>2137.6502107545598</v>
      </c>
      <c r="C55" s="701">
        <v>2100.2399999999998</v>
      </c>
      <c r="D55" s="702">
        <v>-37.410210754555003</v>
      </c>
      <c r="E55" s="703">
        <v>0.98249937685400002</v>
      </c>
      <c r="F55" s="701">
        <v>2402.7935725477701</v>
      </c>
      <c r="G55" s="702">
        <v>1201.39678627388</v>
      </c>
      <c r="H55" s="704">
        <v>146.60899999999901</v>
      </c>
      <c r="I55" s="701">
        <v>1280.336</v>
      </c>
      <c r="J55" s="702">
        <v>78.939213726115</v>
      </c>
      <c r="K55" s="705">
        <v>0.53285309842100004</v>
      </c>
    </row>
    <row r="56" spans="1:11" ht="14.45" customHeight="1" thickBot="1" x14ac:dyDescent="0.25">
      <c r="A56" s="723" t="s">
        <v>381</v>
      </c>
      <c r="B56" s="706">
        <v>2137.6502107545598</v>
      </c>
      <c r="C56" s="706">
        <v>2100.2399999999998</v>
      </c>
      <c r="D56" s="707">
        <v>-37.410210754555003</v>
      </c>
      <c r="E56" s="713">
        <v>0.98249937685400002</v>
      </c>
      <c r="F56" s="706">
        <v>2402.7935725477701</v>
      </c>
      <c r="G56" s="707">
        <v>1201.39678627388</v>
      </c>
      <c r="H56" s="709">
        <v>146.60899999999901</v>
      </c>
      <c r="I56" s="706">
        <v>1280.336</v>
      </c>
      <c r="J56" s="707">
        <v>78.939213726115</v>
      </c>
      <c r="K56" s="714">
        <v>0.53285309842100004</v>
      </c>
    </row>
    <row r="57" spans="1:11" ht="14.45" customHeight="1" thickBot="1" x14ac:dyDescent="0.25">
      <c r="A57" s="724" t="s">
        <v>382</v>
      </c>
      <c r="B57" s="701">
        <v>586.06883792882104</v>
      </c>
      <c r="C57" s="701">
        <v>610.67800000000102</v>
      </c>
      <c r="D57" s="702">
        <v>24.609162071179998</v>
      </c>
      <c r="E57" s="703">
        <v>1.041990224489</v>
      </c>
      <c r="F57" s="701">
        <v>799.56787275158501</v>
      </c>
      <c r="G57" s="702">
        <v>399.78393637579302</v>
      </c>
      <c r="H57" s="704">
        <v>80.609999999999005</v>
      </c>
      <c r="I57" s="701">
        <v>420.37900000000002</v>
      </c>
      <c r="J57" s="702">
        <v>20.595063624205999</v>
      </c>
      <c r="K57" s="705">
        <v>0.52575774280800003</v>
      </c>
    </row>
    <row r="58" spans="1:11" ht="14.45" customHeight="1" thickBot="1" x14ac:dyDescent="0.25">
      <c r="A58" s="724" t="s">
        <v>383</v>
      </c>
      <c r="B58" s="701">
        <v>247.98111003702201</v>
      </c>
      <c r="C58" s="701">
        <v>261.87400000000002</v>
      </c>
      <c r="D58" s="702">
        <v>13.892889962978</v>
      </c>
      <c r="E58" s="703">
        <v>1.0560239848949999</v>
      </c>
      <c r="F58" s="701">
        <v>258.349328668037</v>
      </c>
      <c r="G58" s="702">
        <v>129.17466433401799</v>
      </c>
      <c r="H58" s="704">
        <v>18.821999999999001</v>
      </c>
      <c r="I58" s="701">
        <v>128.81399999999999</v>
      </c>
      <c r="J58" s="702">
        <v>-0.36066433401800002</v>
      </c>
      <c r="K58" s="705">
        <v>0.49860396643600002</v>
      </c>
    </row>
    <row r="59" spans="1:11" ht="14.45" customHeight="1" thickBot="1" x14ac:dyDescent="0.25">
      <c r="A59" s="724" t="s">
        <v>384</v>
      </c>
      <c r="B59" s="701">
        <v>1303.6002627887201</v>
      </c>
      <c r="C59" s="701">
        <v>1227.6880000000001</v>
      </c>
      <c r="D59" s="702">
        <v>-75.912262788712994</v>
      </c>
      <c r="E59" s="703">
        <v>0.94176722346899999</v>
      </c>
      <c r="F59" s="701">
        <v>1344.8763711281399</v>
      </c>
      <c r="G59" s="702">
        <v>672.438185564072</v>
      </c>
      <c r="H59" s="704">
        <v>47.176999999998998</v>
      </c>
      <c r="I59" s="701">
        <v>731.14300000000003</v>
      </c>
      <c r="J59" s="702">
        <v>58.704814435926998</v>
      </c>
      <c r="K59" s="705">
        <v>0.54365071444199997</v>
      </c>
    </row>
    <row r="60" spans="1:11" ht="14.45" customHeight="1" thickBot="1" x14ac:dyDescent="0.25">
      <c r="A60" s="725" t="s">
        <v>385</v>
      </c>
      <c r="B60" s="706">
        <v>4928.8218005385097</v>
      </c>
      <c r="C60" s="706">
        <v>6974.5857500000102</v>
      </c>
      <c r="D60" s="707">
        <v>2045.7639494615</v>
      </c>
      <c r="E60" s="713">
        <v>1.4150614553030001</v>
      </c>
      <c r="F60" s="706">
        <v>7357.6467613365403</v>
      </c>
      <c r="G60" s="707">
        <v>3678.8233806682701</v>
      </c>
      <c r="H60" s="709">
        <v>624.81701999999802</v>
      </c>
      <c r="I60" s="706">
        <v>3621.6537199999998</v>
      </c>
      <c r="J60" s="707">
        <v>-57.169660668276002</v>
      </c>
      <c r="K60" s="714">
        <v>0.49222989869900002</v>
      </c>
    </row>
    <row r="61" spans="1:11" ht="14.45" customHeight="1" thickBot="1" x14ac:dyDescent="0.25">
      <c r="A61" s="722" t="s">
        <v>45</v>
      </c>
      <c r="B61" s="701">
        <v>647.80166642035999</v>
      </c>
      <c r="C61" s="701">
        <v>426.72422000000103</v>
      </c>
      <c r="D61" s="702">
        <v>-221.07744642035999</v>
      </c>
      <c r="E61" s="703">
        <v>0.65872664755200006</v>
      </c>
      <c r="F61" s="701">
        <v>503.00481571716603</v>
      </c>
      <c r="G61" s="702">
        <v>251.50240785858301</v>
      </c>
      <c r="H61" s="704">
        <v>28.082519999999001</v>
      </c>
      <c r="I61" s="701">
        <v>187.69887</v>
      </c>
      <c r="J61" s="702">
        <v>-63.803537858582999</v>
      </c>
      <c r="K61" s="705">
        <v>0.37315521469099999</v>
      </c>
    </row>
    <row r="62" spans="1:11" ht="14.45" customHeight="1" thickBot="1" x14ac:dyDescent="0.25">
      <c r="A62" s="726" t="s">
        <v>386</v>
      </c>
      <c r="B62" s="701">
        <v>647.80166642035999</v>
      </c>
      <c r="C62" s="701">
        <v>426.72422000000103</v>
      </c>
      <c r="D62" s="702">
        <v>-221.07744642035999</v>
      </c>
      <c r="E62" s="703">
        <v>0.65872664755200006</v>
      </c>
      <c r="F62" s="701">
        <v>503.00481571716603</v>
      </c>
      <c r="G62" s="702">
        <v>251.50240785858301</v>
      </c>
      <c r="H62" s="704">
        <v>28.082519999999001</v>
      </c>
      <c r="I62" s="701">
        <v>187.69887</v>
      </c>
      <c r="J62" s="702">
        <v>-63.803537858582999</v>
      </c>
      <c r="K62" s="705">
        <v>0.37315521469099999</v>
      </c>
    </row>
    <row r="63" spans="1:11" ht="14.45" customHeight="1" thickBot="1" x14ac:dyDescent="0.25">
      <c r="A63" s="724" t="s">
        <v>387</v>
      </c>
      <c r="B63" s="701">
        <v>310.44188293385901</v>
      </c>
      <c r="C63" s="701">
        <v>201.50752</v>
      </c>
      <c r="D63" s="702">
        <v>-108.934362933858</v>
      </c>
      <c r="E63" s="703">
        <v>0.64909901362400002</v>
      </c>
      <c r="F63" s="701">
        <v>237.55134985197799</v>
      </c>
      <c r="G63" s="702">
        <v>118.77567492598899</v>
      </c>
      <c r="H63" s="704">
        <v>24.001559999998999</v>
      </c>
      <c r="I63" s="701">
        <v>91.471929999999006</v>
      </c>
      <c r="J63" s="702">
        <v>-27.303744925987999</v>
      </c>
      <c r="K63" s="705">
        <v>0.38506171426500002</v>
      </c>
    </row>
    <row r="64" spans="1:11" ht="14.45" customHeight="1" thickBot="1" x14ac:dyDescent="0.25">
      <c r="A64" s="724" t="s">
        <v>388</v>
      </c>
      <c r="B64" s="701">
        <v>6.7372405471299999</v>
      </c>
      <c r="C64" s="701">
        <v>4.3079999999999998</v>
      </c>
      <c r="D64" s="702">
        <v>-2.42924054713</v>
      </c>
      <c r="E64" s="703">
        <v>0.639430931679</v>
      </c>
      <c r="F64" s="701">
        <v>8.6980131309100006</v>
      </c>
      <c r="G64" s="702">
        <v>4.3490065654550003</v>
      </c>
      <c r="H64" s="704">
        <v>0</v>
      </c>
      <c r="I64" s="701">
        <v>0</v>
      </c>
      <c r="J64" s="702">
        <v>-4.3490065654550003</v>
      </c>
      <c r="K64" s="705">
        <v>0</v>
      </c>
    </row>
    <row r="65" spans="1:11" ht="14.45" customHeight="1" thickBot="1" x14ac:dyDescent="0.25">
      <c r="A65" s="724" t="s">
        <v>389</v>
      </c>
      <c r="B65" s="701">
        <v>194.52469407040499</v>
      </c>
      <c r="C65" s="701">
        <v>52.35933</v>
      </c>
      <c r="D65" s="702">
        <v>-142.16536407040499</v>
      </c>
      <c r="E65" s="703">
        <v>0.26916546636999999</v>
      </c>
      <c r="F65" s="701">
        <v>2.2697297526570002</v>
      </c>
      <c r="G65" s="702">
        <v>1.134864876328</v>
      </c>
      <c r="H65" s="704">
        <v>0</v>
      </c>
      <c r="I65" s="701">
        <v>67.675299999998998</v>
      </c>
      <c r="J65" s="702">
        <v>66.540435123671003</v>
      </c>
      <c r="K65" s="715" t="s">
        <v>335</v>
      </c>
    </row>
    <row r="66" spans="1:11" ht="14.45" customHeight="1" thickBot="1" x14ac:dyDescent="0.25">
      <c r="A66" s="724" t="s">
        <v>390</v>
      </c>
      <c r="B66" s="701">
        <v>69.532429585575002</v>
      </c>
      <c r="C66" s="701">
        <v>120.29103000000001</v>
      </c>
      <c r="D66" s="702">
        <v>50.758600414424002</v>
      </c>
      <c r="E66" s="703">
        <v>1.7299989474969999</v>
      </c>
      <c r="F66" s="701">
        <v>170.47526112386501</v>
      </c>
      <c r="G66" s="702">
        <v>85.237630561931994</v>
      </c>
      <c r="H66" s="704">
        <v>0</v>
      </c>
      <c r="I66" s="701">
        <v>5.7233000000000001</v>
      </c>
      <c r="J66" s="702">
        <v>-79.514330561931999</v>
      </c>
      <c r="K66" s="705">
        <v>3.3572613187999999E-2</v>
      </c>
    </row>
    <row r="67" spans="1:11" ht="14.45" customHeight="1" thickBot="1" x14ac:dyDescent="0.25">
      <c r="A67" s="724" t="s">
        <v>391</v>
      </c>
      <c r="B67" s="701">
        <v>63.132380876589998</v>
      </c>
      <c r="C67" s="701">
        <v>48.258339999999997</v>
      </c>
      <c r="D67" s="702">
        <v>-14.87404087659</v>
      </c>
      <c r="E67" s="703">
        <v>0.76439917725100004</v>
      </c>
      <c r="F67" s="701">
        <v>36.836781988795003</v>
      </c>
      <c r="G67" s="702">
        <v>18.418390994397001</v>
      </c>
      <c r="H67" s="704">
        <v>4.0809599999990001</v>
      </c>
      <c r="I67" s="701">
        <v>22.271740000000001</v>
      </c>
      <c r="J67" s="702">
        <v>3.8533490056019999</v>
      </c>
      <c r="K67" s="705">
        <v>0.60460601598599994</v>
      </c>
    </row>
    <row r="68" spans="1:11" ht="14.45" customHeight="1" thickBot="1" x14ac:dyDescent="0.25">
      <c r="A68" s="724" t="s">
        <v>392</v>
      </c>
      <c r="B68" s="701">
        <v>3.4330384067990001</v>
      </c>
      <c r="C68" s="701">
        <v>0</v>
      </c>
      <c r="D68" s="702">
        <v>-3.4330384067990001</v>
      </c>
      <c r="E68" s="703">
        <v>0</v>
      </c>
      <c r="F68" s="701">
        <v>0</v>
      </c>
      <c r="G68" s="702">
        <v>0</v>
      </c>
      <c r="H68" s="704">
        <v>0</v>
      </c>
      <c r="I68" s="701">
        <v>0.55659999999999998</v>
      </c>
      <c r="J68" s="702">
        <v>0.55659999999999998</v>
      </c>
      <c r="K68" s="712" t="s">
        <v>335</v>
      </c>
    </row>
    <row r="69" spans="1:11" ht="14.45" customHeight="1" thickBot="1" x14ac:dyDescent="0.25">
      <c r="A69" s="724" t="s">
        <v>393</v>
      </c>
      <c r="B69" s="701">
        <v>0</v>
      </c>
      <c r="C69" s="701">
        <v>0</v>
      </c>
      <c r="D69" s="702">
        <v>0</v>
      </c>
      <c r="E69" s="703">
        <v>1</v>
      </c>
      <c r="F69" s="701">
        <v>2.4807257617339999</v>
      </c>
      <c r="G69" s="702">
        <v>1.240362880867</v>
      </c>
      <c r="H69" s="704">
        <v>0</v>
      </c>
      <c r="I69" s="701">
        <v>0</v>
      </c>
      <c r="J69" s="702">
        <v>-1.240362880867</v>
      </c>
      <c r="K69" s="705">
        <v>0</v>
      </c>
    </row>
    <row r="70" spans="1:11" ht="14.45" customHeight="1" thickBot="1" x14ac:dyDescent="0.25">
      <c r="A70" s="724" t="s">
        <v>394</v>
      </c>
      <c r="B70" s="701">
        <v>0</v>
      </c>
      <c r="C70" s="701">
        <v>0</v>
      </c>
      <c r="D70" s="702">
        <v>0</v>
      </c>
      <c r="E70" s="703">
        <v>1</v>
      </c>
      <c r="F70" s="701">
        <v>33.747740856476</v>
      </c>
      <c r="G70" s="702">
        <v>16.873870428238</v>
      </c>
      <c r="H70" s="704">
        <v>0</v>
      </c>
      <c r="I70" s="701">
        <v>0</v>
      </c>
      <c r="J70" s="702">
        <v>-16.873870428238</v>
      </c>
      <c r="K70" s="705">
        <v>0</v>
      </c>
    </row>
    <row r="71" spans="1:11" ht="14.45" customHeight="1" thickBot="1" x14ac:dyDescent="0.25">
      <c r="A71" s="724" t="s">
        <v>395</v>
      </c>
      <c r="B71" s="701">
        <v>0</v>
      </c>
      <c r="C71" s="701">
        <v>0</v>
      </c>
      <c r="D71" s="702">
        <v>0</v>
      </c>
      <c r="E71" s="703">
        <v>1</v>
      </c>
      <c r="F71" s="701">
        <v>10.945213250748999</v>
      </c>
      <c r="G71" s="702">
        <v>5.4726066253740004</v>
      </c>
      <c r="H71" s="704">
        <v>0</v>
      </c>
      <c r="I71" s="701">
        <v>0</v>
      </c>
      <c r="J71" s="702">
        <v>-5.4726066253740004</v>
      </c>
      <c r="K71" s="705">
        <v>0</v>
      </c>
    </row>
    <row r="72" spans="1:11" ht="14.45" customHeight="1" thickBot="1" x14ac:dyDescent="0.25">
      <c r="A72" s="727" t="s">
        <v>46</v>
      </c>
      <c r="B72" s="706">
        <v>0</v>
      </c>
      <c r="C72" s="706">
        <v>67.304360000000003</v>
      </c>
      <c r="D72" s="707">
        <v>67.304360000000003</v>
      </c>
      <c r="E72" s="708" t="s">
        <v>329</v>
      </c>
      <c r="F72" s="706">
        <v>0</v>
      </c>
      <c r="G72" s="707">
        <v>0</v>
      </c>
      <c r="H72" s="709">
        <v>27.355999999999</v>
      </c>
      <c r="I72" s="706">
        <v>42.604999999999002</v>
      </c>
      <c r="J72" s="707">
        <v>42.604999999999002</v>
      </c>
      <c r="K72" s="710" t="s">
        <v>329</v>
      </c>
    </row>
    <row r="73" spans="1:11" ht="14.45" customHeight="1" thickBot="1" x14ac:dyDescent="0.25">
      <c r="A73" s="723" t="s">
        <v>396</v>
      </c>
      <c r="B73" s="706">
        <v>0</v>
      </c>
      <c r="C73" s="706">
        <v>60.402000000000001</v>
      </c>
      <c r="D73" s="707">
        <v>60.402000000000001</v>
      </c>
      <c r="E73" s="708" t="s">
        <v>329</v>
      </c>
      <c r="F73" s="706">
        <v>0</v>
      </c>
      <c r="G73" s="707">
        <v>0</v>
      </c>
      <c r="H73" s="709">
        <v>27.355999999999</v>
      </c>
      <c r="I73" s="706">
        <v>42.604999999999002</v>
      </c>
      <c r="J73" s="707">
        <v>42.604999999999002</v>
      </c>
      <c r="K73" s="710" t="s">
        <v>329</v>
      </c>
    </row>
    <row r="74" spans="1:11" ht="14.45" customHeight="1" thickBot="1" x14ac:dyDescent="0.25">
      <c r="A74" s="724" t="s">
        <v>397</v>
      </c>
      <c r="B74" s="701">
        <v>0</v>
      </c>
      <c r="C74" s="701">
        <v>10.571999999999999</v>
      </c>
      <c r="D74" s="702">
        <v>10.571999999999999</v>
      </c>
      <c r="E74" s="711" t="s">
        <v>329</v>
      </c>
      <c r="F74" s="701">
        <v>0</v>
      </c>
      <c r="G74" s="702">
        <v>0</v>
      </c>
      <c r="H74" s="704">
        <v>1.056</v>
      </c>
      <c r="I74" s="701">
        <v>7.3899999999989996</v>
      </c>
      <c r="J74" s="702">
        <v>7.3899999999989996</v>
      </c>
      <c r="K74" s="712" t="s">
        <v>329</v>
      </c>
    </row>
    <row r="75" spans="1:11" ht="14.45" customHeight="1" thickBot="1" x14ac:dyDescent="0.25">
      <c r="A75" s="724" t="s">
        <v>398</v>
      </c>
      <c r="B75" s="701">
        <v>0</v>
      </c>
      <c r="C75" s="701">
        <v>49.83</v>
      </c>
      <c r="D75" s="702">
        <v>49.83</v>
      </c>
      <c r="E75" s="711" t="s">
        <v>329</v>
      </c>
      <c r="F75" s="701">
        <v>0</v>
      </c>
      <c r="G75" s="702">
        <v>0</v>
      </c>
      <c r="H75" s="704">
        <v>26.299999999998999</v>
      </c>
      <c r="I75" s="701">
        <v>35.214999999999002</v>
      </c>
      <c r="J75" s="702">
        <v>35.214999999999002</v>
      </c>
      <c r="K75" s="712" t="s">
        <v>329</v>
      </c>
    </row>
    <row r="76" spans="1:11" ht="14.45" customHeight="1" thickBot="1" x14ac:dyDescent="0.25">
      <c r="A76" s="723" t="s">
        <v>399</v>
      </c>
      <c r="B76" s="706">
        <v>0</v>
      </c>
      <c r="C76" s="706">
        <v>6.9023599999999998</v>
      </c>
      <c r="D76" s="707">
        <v>6.9023599999999998</v>
      </c>
      <c r="E76" s="708" t="s">
        <v>329</v>
      </c>
      <c r="F76" s="706">
        <v>0</v>
      </c>
      <c r="G76" s="707">
        <v>0</v>
      </c>
      <c r="H76" s="709">
        <v>0</v>
      </c>
      <c r="I76" s="706">
        <v>1.3322676295501901E-14</v>
      </c>
      <c r="J76" s="707">
        <v>1.3322676295501901E-14</v>
      </c>
      <c r="K76" s="710" t="s">
        <v>329</v>
      </c>
    </row>
    <row r="77" spans="1:11" ht="14.45" customHeight="1" thickBot="1" x14ac:dyDescent="0.25">
      <c r="A77" s="724" t="s">
        <v>400</v>
      </c>
      <c r="B77" s="701">
        <v>0</v>
      </c>
      <c r="C77" s="701">
        <v>1.3759999999999999</v>
      </c>
      <c r="D77" s="702">
        <v>1.3759999999999999</v>
      </c>
      <c r="E77" s="711" t="s">
        <v>329</v>
      </c>
      <c r="F77" s="701">
        <v>0</v>
      </c>
      <c r="G77" s="702">
        <v>0</v>
      </c>
      <c r="H77" s="704">
        <v>0</v>
      </c>
      <c r="I77" s="701">
        <v>1.3322676295501901E-14</v>
      </c>
      <c r="J77" s="702">
        <v>1.3322676295501901E-14</v>
      </c>
      <c r="K77" s="712" t="s">
        <v>329</v>
      </c>
    </row>
    <row r="78" spans="1:11" ht="14.45" customHeight="1" thickBot="1" x14ac:dyDescent="0.25">
      <c r="A78" s="724" t="s">
        <v>401</v>
      </c>
      <c r="B78" s="701">
        <v>0</v>
      </c>
      <c r="C78" s="701">
        <v>5.5263600000000004</v>
      </c>
      <c r="D78" s="702">
        <v>5.5263600000000004</v>
      </c>
      <c r="E78" s="711" t="s">
        <v>335</v>
      </c>
      <c r="F78" s="701">
        <v>0</v>
      </c>
      <c r="G78" s="702">
        <v>0</v>
      </c>
      <c r="H78" s="704">
        <v>0</v>
      </c>
      <c r="I78" s="701">
        <v>0</v>
      </c>
      <c r="J78" s="702">
        <v>0</v>
      </c>
      <c r="K78" s="712" t="s">
        <v>329</v>
      </c>
    </row>
    <row r="79" spans="1:11" ht="14.45" customHeight="1" thickBot="1" x14ac:dyDescent="0.25">
      <c r="A79" s="722" t="s">
        <v>47</v>
      </c>
      <c r="B79" s="701">
        <v>4281.0201341181501</v>
      </c>
      <c r="C79" s="701">
        <v>6480.55717000001</v>
      </c>
      <c r="D79" s="702">
        <v>2199.53703588186</v>
      </c>
      <c r="E79" s="703">
        <v>1.5137880614829999</v>
      </c>
      <c r="F79" s="701">
        <v>6854.6419456193798</v>
      </c>
      <c r="G79" s="702">
        <v>3427.3209728096899</v>
      </c>
      <c r="H79" s="704">
        <v>569.37849999999798</v>
      </c>
      <c r="I79" s="701">
        <v>3391.3498500000001</v>
      </c>
      <c r="J79" s="702">
        <v>-35.971122809694002</v>
      </c>
      <c r="K79" s="705">
        <v>0.494752297334</v>
      </c>
    </row>
    <row r="80" spans="1:11" ht="14.45" customHeight="1" thickBot="1" x14ac:dyDescent="0.25">
      <c r="A80" s="723" t="s">
        <v>402</v>
      </c>
      <c r="B80" s="706">
        <v>84.459627977196007</v>
      </c>
      <c r="C80" s="706">
        <v>84.724869999999996</v>
      </c>
      <c r="D80" s="707">
        <v>0.26524202280300002</v>
      </c>
      <c r="E80" s="713">
        <v>1.0031404592840001</v>
      </c>
      <c r="F80" s="706">
        <v>86.350052456379998</v>
      </c>
      <c r="G80" s="707">
        <v>43.175026228189999</v>
      </c>
      <c r="H80" s="709">
        <v>7.1811299999990004</v>
      </c>
      <c r="I80" s="706">
        <v>44.460880000000003</v>
      </c>
      <c r="J80" s="707">
        <v>1.285853771809</v>
      </c>
      <c r="K80" s="714">
        <v>0.51489117533999995</v>
      </c>
    </row>
    <row r="81" spans="1:11" ht="14.45" customHeight="1" thickBot="1" x14ac:dyDescent="0.25">
      <c r="A81" s="724" t="s">
        <v>403</v>
      </c>
      <c r="B81" s="701">
        <v>53.834255390533997</v>
      </c>
      <c r="C81" s="701">
        <v>58.430599999999998</v>
      </c>
      <c r="D81" s="702">
        <v>4.5963446094649996</v>
      </c>
      <c r="E81" s="703">
        <v>1.0853795520359999</v>
      </c>
      <c r="F81" s="701">
        <v>59.927674020032001</v>
      </c>
      <c r="G81" s="702">
        <v>29.963837010016</v>
      </c>
      <c r="H81" s="704">
        <v>5.0504999999990003</v>
      </c>
      <c r="I81" s="701">
        <v>30.334599999999998</v>
      </c>
      <c r="J81" s="702">
        <v>0.370762989983</v>
      </c>
      <c r="K81" s="705">
        <v>0.50618684098800004</v>
      </c>
    </row>
    <row r="82" spans="1:11" ht="14.45" customHeight="1" thickBot="1" x14ac:dyDescent="0.25">
      <c r="A82" s="724" t="s">
        <v>404</v>
      </c>
      <c r="B82" s="701">
        <v>30.625372586661999</v>
      </c>
      <c r="C82" s="701">
        <v>26.294270000000001</v>
      </c>
      <c r="D82" s="702">
        <v>-4.3311025866610002</v>
      </c>
      <c r="E82" s="703">
        <v>0.85857796262200003</v>
      </c>
      <c r="F82" s="701">
        <v>26.422378436348001</v>
      </c>
      <c r="G82" s="702">
        <v>13.211189218174001</v>
      </c>
      <c r="H82" s="704">
        <v>2.1306299999989999</v>
      </c>
      <c r="I82" s="701">
        <v>14.12628</v>
      </c>
      <c r="J82" s="702">
        <v>0.91509078182500003</v>
      </c>
      <c r="K82" s="705">
        <v>0.53463317218100004</v>
      </c>
    </row>
    <row r="83" spans="1:11" ht="14.45" customHeight="1" thickBot="1" x14ac:dyDescent="0.25">
      <c r="A83" s="723" t="s">
        <v>405</v>
      </c>
      <c r="B83" s="706">
        <v>25.364059069021</v>
      </c>
      <c r="C83" s="706">
        <v>24.236599999999999</v>
      </c>
      <c r="D83" s="707">
        <v>-1.127459069021</v>
      </c>
      <c r="E83" s="713">
        <v>0.95554894956000003</v>
      </c>
      <c r="F83" s="706">
        <v>19.999999999999002</v>
      </c>
      <c r="G83" s="707">
        <v>9.9999999999989999</v>
      </c>
      <c r="H83" s="709">
        <v>0.53951999999900002</v>
      </c>
      <c r="I83" s="706">
        <v>11.453390000000001</v>
      </c>
      <c r="J83" s="707">
        <v>1.45339</v>
      </c>
      <c r="K83" s="714">
        <v>0.57266950000000005</v>
      </c>
    </row>
    <row r="84" spans="1:11" ht="14.45" customHeight="1" thickBot="1" x14ac:dyDescent="0.25">
      <c r="A84" s="724" t="s">
        <v>406</v>
      </c>
      <c r="B84" s="701">
        <v>20.443943661971002</v>
      </c>
      <c r="C84" s="701">
        <v>20.655000000000001</v>
      </c>
      <c r="D84" s="702">
        <v>0.211056338028</v>
      </c>
      <c r="E84" s="703">
        <v>1.010323660714</v>
      </c>
      <c r="F84" s="701">
        <v>19.999999999999002</v>
      </c>
      <c r="G84" s="702">
        <v>9.9999999999989999</v>
      </c>
      <c r="H84" s="704">
        <v>0</v>
      </c>
      <c r="I84" s="701">
        <v>9.7199999999990006</v>
      </c>
      <c r="J84" s="702">
        <v>-0.27999999999899999</v>
      </c>
      <c r="K84" s="705">
        <v>0.48599999999999999</v>
      </c>
    </row>
    <row r="85" spans="1:11" ht="14.45" customHeight="1" thickBot="1" x14ac:dyDescent="0.25">
      <c r="A85" s="724" t="s">
        <v>407</v>
      </c>
      <c r="B85" s="701">
        <v>4.9201154070489999</v>
      </c>
      <c r="C85" s="701">
        <v>3.5815999999999999</v>
      </c>
      <c r="D85" s="702">
        <v>-1.338515407049</v>
      </c>
      <c r="E85" s="703">
        <v>0.72795040434699998</v>
      </c>
      <c r="F85" s="701">
        <v>0</v>
      </c>
      <c r="G85" s="702">
        <v>0</v>
      </c>
      <c r="H85" s="704">
        <v>0.53951999999900002</v>
      </c>
      <c r="I85" s="701">
        <v>1.73339</v>
      </c>
      <c r="J85" s="702">
        <v>1.73339</v>
      </c>
      <c r="K85" s="712" t="s">
        <v>329</v>
      </c>
    </row>
    <row r="86" spans="1:11" ht="14.45" customHeight="1" thickBot="1" x14ac:dyDescent="0.25">
      <c r="A86" s="723" t="s">
        <v>408</v>
      </c>
      <c r="B86" s="706">
        <v>0</v>
      </c>
      <c r="C86" s="706">
        <v>0.4</v>
      </c>
      <c r="D86" s="707">
        <v>0.4</v>
      </c>
      <c r="E86" s="708" t="s">
        <v>335</v>
      </c>
      <c r="F86" s="706">
        <v>0</v>
      </c>
      <c r="G86" s="707">
        <v>0</v>
      </c>
      <c r="H86" s="709">
        <v>0</v>
      </c>
      <c r="I86" s="706">
        <v>0</v>
      </c>
      <c r="J86" s="707">
        <v>0</v>
      </c>
      <c r="K86" s="710" t="s">
        <v>329</v>
      </c>
    </row>
    <row r="87" spans="1:11" ht="14.45" customHeight="1" thickBot="1" x14ac:dyDescent="0.25">
      <c r="A87" s="724" t="s">
        <v>409</v>
      </c>
      <c r="B87" s="701">
        <v>0</v>
      </c>
      <c r="C87" s="701">
        <v>0.4</v>
      </c>
      <c r="D87" s="702">
        <v>0.4</v>
      </c>
      <c r="E87" s="711" t="s">
        <v>335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5" customHeight="1" thickBot="1" x14ac:dyDescent="0.25">
      <c r="A88" s="723" t="s">
        <v>410</v>
      </c>
      <c r="B88" s="706">
        <v>633.04152757544398</v>
      </c>
      <c r="C88" s="706">
        <v>617.37078000000099</v>
      </c>
      <c r="D88" s="707">
        <v>-15.670747575442</v>
      </c>
      <c r="E88" s="713">
        <v>0.97524530873100002</v>
      </c>
      <c r="F88" s="706">
        <v>633.52599354997699</v>
      </c>
      <c r="G88" s="707">
        <v>316.76299677498901</v>
      </c>
      <c r="H88" s="709">
        <v>76.581959999999</v>
      </c>
      <c r="I88" s="706">
        <v>374.55613</v>
      </c>
      <c r="J88" s="707">
        <v>57.793133225010003</v>
      </c>
      <c r="K88" s="714">
        <v>0.59122456507400001</v>
      </c>
    </row>
    <row r="89" spans="1:11" ht="14.45" customHeight="1" thickBot="1" x14ac:dyDescent="0.25">
      <c r="A89" s="724" t="s">
        <v>411</v>
      </c>
      <c r="B89" s="701">
        <v>525.13675874411899</v>
      </c>
      <c r="C89" s="701">
        <v>519.06669000000102</v>
      </c>
      <c r="D89" s="702">
        <v>-6.070068744117</v>
      </c>
      <c r="E89" s="703">
        <v>0.98844097533999997</v>
      </c>
      <c r="F89" s="701">
        <v>542.34273626881304</v>
      </c>
      <c r="G89" s="702">
        <v>271.17136813440698</v>
      </c>
      <c r="H89" s="704">
        <v>46.029409999998997</v>
      </c>
      <c r="I89" s="701">
        <v>265.45526999999998</v>
      </c>
      <c r="J89" s="702">
        <v>-5.7160981344059998</v>
      </c>
      <c r="K89" s="705">
        <v>0.48946035827099998</v>
      </c>
    </row>
    <row r="90" spans="1:11" ht="14.45" customHeight="1" thickBot="1" x14ac:dyDescent="0.25">
      <c r="A90" s="724" t="s">
        <v>412</v>
      </c>
      <c r="B90" s="701">
        <v>15.082723219019</v>
      </c>
      <c r="C90" s="701">
        <v>10.4544</v>
      </c>
      <c r="D90" s="702">
        <v>-4.6283232190190002</v>
      </c>
      <c r="E90" s="703">
        <v>0.69313742937400002</v>
      </c>
      <c r="F90" s="701">
        <v>0</v>
      </c>
      <c r="G90" s="702">
        <v>0</v>
      </c>
      <c r="H90" s="704">
        <v>1.2112099999999999</v>
      </c>
      <c r="I90" s="701">
        <v>5.6523099999989999</v>
      </c>
      <c r="J90" s="702">
        <v>5.6523099999989999</v>
      </c>
      <c r="K90" s="712" t="s">
        <v>329</v>
      </c>
    </row>
    <row r="91" spans="1:11" ht="14.45" customHeight="1" thickBot="1" x14ac:dyDescent="0.25">
      <c r="A91" s="724" t="s">
        <v>413</v>
      </c>
      <c r="B91" s="701">
        <v>92.822045612305004</v>
      </c>
      <c r="C91" s="701">
        <v>87.849689999999995</v>
      </c>
      <c r="D91" s="702">
        <v>-4.9723556123049999</v>
      </c>
      <c r="E91" s="703">
        <v>0.94643130756799998</v>
      </c>
      <c r="F91" s="701">
        <v>91.183257281164003</v>
      </c>
      <c r="G91" s="702">
        <v>45.591628640582002</v>
      </c>
      <c r="H91" s="704">
        <v>7.9863499999989997</v>
      </c>
      <c r="I91" s="701">
        <v>46.387120000000003</v>
      </c>
      <c r="J91" s="702">
        <v>0.795491359417</v>
      </c>
      <c r="K91" s="705">
        <v>0.50872409456599998</v>
      </c>
    </row>
    <row r="92" spans="1:11" ht="14.45" customHeight="1" thickBot="1" x14ac:dyDescent="0.25">
      <c r="A92" s="724" t="s">
        <v>414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21.354989999998999</v>
      </c>
      <c r="I92" s="701">
        <v>57.061429999999</v>
      </c>
      <c r="J92" s="702">
        <v>57.061429999999</v>
      </c>
      <c r="K92" s="712" t="s">
        <v>335</v>
      </c>
    </row>
    <row r="93" spans="1:11" ht="14.45" customHeight="1" thickBot="1" x14ac:dyDescent="0.25">
      <c r="A93" s="723" t="s">
        <v>415</v>
      </c>
      <c r="B93" s="706">
        <v>3503.15491949649</v>
      </c>
      <c r="C93" s="706">
        <v>5722.5431700000099</v>
      </c>
      <c r="D93" s="707">
        <v>2219.3882505035199</v>
      </c>
      <c r="E93" s="713">
        <v>1.633539852363</v>
      </c>
      <c r="F93" s="706">
        <v>6079.7658996130203</v>
      </c>
      <c r="G93" s="707">
        <v>3039.8829498065102</v>
      </c>
      <c r="H93" s="709">
        <v>485.07588999999803</v>
      </c>
      <c r="I93" s="706">
        <v>2935.95345</v>
      </c>
      <c r="J93" s="707">
        <v>-103.929499806514</v>
      </c>
      <c r="K93" s="714">
        <v>0.48290567407899998</v>
      </c>
    </row>
    <row r="94" spans="1:11" ht="14.45" customHeight="1" thickBot="1" x14ac:dyDescent="0.25">
      <c r="A94" s="724" t="s">
        <v>416</v>
      </c>
      <c r="B94" s="701">
        <v>20</v>
      </c>
      <c r="C94" s="701">
        <v>24.759</v>
      </c>
      <c r="D94" s="702">
        <v>4.7590000000000003</v>
      </c>
      <c r="E94" s="703">
        <v>1.2379500000000001</v>
      </c>
      <c r="F94" s="701">
        <v>19.807079572955999</v>
      </c>
      <c r="G94" s="702">
        <v>9.9035397864779995</v>
      </c>
      <c r="H94" s="704">
        <v>0</v>
      </c>
      <c r="I94" s="701">
        <v>0</v>
      </c>
      <c r="J94" s="702">
        <v>-9.9035397864779995</v>
      </c>
      <c r="K94" s="705">
        <v>0</v>
      </c>
    </row>
    <row r="95" spans="1:11" ht="14.45" customHeight="1" thickBot="1" x14ac:dyDescent="0.25">
      <c r="A95" s="724" t="s">
        <v>417</v>
      </c>
      <c r="B95" s="701">
        <v>148.80736416592501</v>
      </c>
      <c r="C95" s="701">
        <v>116.51161999999999</v>
      </c>
      <c r="D95" s="702">
        <v>-32.295744165923999</v>
      </c>
      <c r="E95" s="703">
        <v>0.78296944948199998</v>
      </c>
      <c r="F95" s="701">
        <v>115.161408327987</v>
      </c>
      <c r="G95" s="702">
        <v>57.580704163992998</v>
      </c>
      <c r="H95" s="704">
        <v>30.265649999998999</v>
      </c>
      <c r="I95" s="701">
        <v>97.772909999999001</v>
      </c>
      <c r="J95" s="702">
        <v>40.192205836006003</v>
      </c>
      <c r="K95" s="705">
        <v>0.84900759220900002</v>
      </c>
    </row>
    <row r="96" spans="1:11" ht="14.45" customHeight="1" thickBot="1" x14ac:dyDescent="0.25">
      <c r="A96" s="724" t="s">
        <v>418</v>
      </c>
      <c r="B96" s="701">
        <v>21.746559284179</v>
      </c>
      <c r="C96" s="701">
        <v>5.9131999999999998</v>
      </c>
      <c r="D96" s="702">
        <v>-15.833359284179</v>
      </c>
      <c r="E96" s="703">
        <v>0.27191427952899999</v>
      </c>
      <c r="F96" s="701">
        <v>6</v>
      </c>
      <c r="G96" s="702">
        <v>3</v>
      </c>
      <c r="H96" s="704">
        <v>0</v>
      </c>
      <c r="I96" s="701">
        <v>0.87139999999899997</v>
      </c>
      <c r="J96" s="702">
        <v>-2.1286</v>
      </c>
      <c r="K96" s="705">
        <v>0.14523333333300001</v>
      </c>
    </row>
    <row r="97" spans="1:11" ht="14.45" customHeight="1" thickBot="1" x14ac:dyDescent="0.25">
      <c r="A97" s="724" t="s">
        <v>419</v>
      </c>
      <c r="B97" s="701">
        <v>306.38311308363399</v>
      </c>
      <c r="C97" s="701">
        <v>243.89841000000001</v>
      </c>
      <c r="D97" s="702">
        <v>-62.484703083633001</v>
      </c>
      <c r="E97" s="703">
        <v>0.79605696131600001</v>
      </c>
      <c r="F97" s="701">
        <v>405.50886266594603</v>
      </c>
      <c r="G97" s="702">
        <v>202.75443133297301</v>
      </c>
      <c r="H97" s="704">
        <v>0</v>
      </c>
      <c r="I97" s="701">
        <v>34.330620000000003</v>
      </c>
      <c r="J97" s="702">
        <v>-168.423811332973</v>
      </c>
      <c r="K97" s="705">
        <v>8.4660591076000005E-2</v>
      </c>
    </row>
    <row r="98" spans="1:11" ht="14.45" customHeight="1" thickBot="1" x14ac:dyDescent="0.25">
      <c r="A98" s="724" t="s">
        <v>420</v>
      </c>
      <c r="B98" s="701">
        <v>3006.2178829627501</v>
      </c>
      <c r="C98" s="701">
        <v>5331.4609400000099</v>
      </c>
      <c r="D98" s="702">
        <v>2325.2430570372599</v>
      </c>
      <c r="E98" s="703">
        <v>1.7734778873529999</v>
      </c>
      <c r="F98" s="701">
        <v>5533.2885490461304</v>
      </c>
      <c r="G98" s="702">
        <v>2766.6442745230702</v>
      </c>
      <c r="H98" s="704">
        <v>454.81023999999798</v>
      </c>
      <c r="I98" s="701">
        <v>2802.9785200000001</v>
      </c>
      <c r="J98" s="702">
        <v>36.334245476931002</v>
      </c>
      <c r="K98" s="705">
        <v>0.50656648305100005</v>
      </c>
    </row>
    <row r="99" spans="1:11" ht="14.45" customHeight="1" thickBot="1" x14ac:dyDescent="0.25">
      <c r="A99" s="723" t="s">
        <v>421</v>
      </c>
      <c r="B99" s="706">
        <v>35</v>
      </c>
      <c r="C99" s="706">
        <v>31.281749999999999</v>
      </c>
      <c r="D99" s="707">
        <v>-3.7182499999999998</v>
      </c>
      <c r="E99" s="713">
        <v>0.89376428571400002</v>
      </c>
      <c r="F99" s="706">
        <v>35</v>
      </c>
      <c r="G99" s="707">
        <v>17.5</v>
      </c>
      <c r="H99" s="709">
        <v>0</v>
      </c>
      <c r="I99" s="706">
        <v>24.925999999999998</v>
      </c>
      <c r="J99" s="707">
        <v>7.4260000000000002</v>
      </c>
      <c r="K99" s="714">
        <v>0.71217142857100002</v>
      </c>
    </row>
    <row r="100" spans="1:11" ht="14.45" customHeight="1" thickBot="1" x14ac:dyDescent="0.25">
      <c r="A100" s="724" t="s">
        <v>422</v>
      </c>
      <c r="B100" s="701">
        <v>35</v>
      </c>
      <c r="C100" s="701">
        <v>30.083749999999998</v>
      </c>
      <c r="D100" s="702">
        <v>-4.9162499999999998</v>
      </c>
      <c r="E100" s="703">
        <v>0.85953571428499997</v>
      </c>
      <c r="F100" s="701">
        <v>35</v>
      </c>
      <c r="G100" s="702">
        <v>17.5</v>
      </c>
      <c r="H100" s="704">
        <v>0</v>
      </c>
      <c r="I100" s="701">
        <v>24.925999999999998</v>
      </c>
      <c r="J100" s="702">
        <v>7.4260000000000002</v>
      </c>
      <c r="K100" s="705">
        <v>0.71217142857100002</v>
      </c>
    </row>
    <row r="101" spans="1:11" ht="14.45" customHeight="1" thickBot="1" x14ac:dyDescent="0.25">
      <c r="A101" s="724" t="s">
        <v>423</v>
      </c>
      <c r="B101" s="701">
        <v>0</v>
      </c>
      <c r="C101" s="701">
        <v>1.198</v>
      </c>
      <c r="D101" s="702">
        <v>1.198</v>
      </c>
      <c r="E101" s="711" t="s">
        <v>329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329</v>
      </c>
    </row>
    <row r="102" spans="1:11" ht="14.45" customHeight="1" thickBot="1" x14ac:dyDescent="0.25">
      <c r="A102" s="721" t="s">
        <v>48</v>
      </c>
      <c r="B102" s="701">
        <v>30047.082962320401</v>
      </c>
      <c r="C102" s="701">
        <v>33361.887800000099</v>
      </c>
      <c r="D102" s="702">
        <v>3314.8048376796401</v>
      </c>
      <c r="E102" s="703">
        <v>1.1103203542860001</v>
      </c>
      <c r="F102" s="701">
        <v>33227.669933999998</v>
      </c>
      <c r="G102" s="702">
        <v>16613.834966999999</v>
      </c>
      <c r="H102" s="704">
        <v>2760.0605499999901</v>
      </c>
      <c r="I102" s="701">
        <v>16416.133170000001</v>
      </c>
      <c r="J102" s="702">
        <v>-197.70179700003101</v>
      </c>
      <c r="K102" s="705">
        <v>0.49405008544399998</v>
      </c>
    </row>
    <row r="103" spans="1:11" ht="14.45" customHeight="1" thickBot="1" x14ac:dyDescent="0.25">
      <c r="A103" s="727" t="s">
        <v>424</v>
      </c>
      <c r="B103" s="706">
        <v>22127.802962320398</v>
      </c>
      <c r="C103" s="706">
        <v>24565.113000000001</v>
      </c>
      <c r="D103" s="707">
        <v>2437.3100376796301</v>
      </c>
      <c r="E103" s="713">
        <v>1.1101469514090001</v>
      </c>
      <c r="F103" s="706">
        <v>23849.41</v>
      </c>
      <c r="G103" s="707">
        <v>11924.705</v>
      </c>
      <c r="H103" s="709">
        <v>2030.7269999999901</v>
      </c>
      <c r="I103" s="706">
        <v>12085.879000000001</v>
      </c>
      <c r="J103" s="707">
        <v>161.173999999963</v>
      </c>
      <c r="K103" s="714">
        <v>0.50675798688499996</v>
      </c>
    </row>
    <row r="104" spans="1:11" ht="14.45" customHeight="1" thickBot="1" x14ac:dyDescent="0.25">
      <c r="A104" s="723" t="s">
        <v>425</v>
      </c>
      <c r="B104" s="706">
        <v>21997.999999999902</v>
      </c>
      <c r="C104" s="706">
        <v>24456.145</v>
      </c>
      <c r="D104" s="707">
        <v>2458.14500000011</v>
      </c>
      <c r="E104" s="713">
        <v>1.1117440221829999</v>
      </c>
      <c r="F104" s="706">
        <v>23762.250000000098</v>
      </c>
      <c r="G104" s="707">
        <v>11881.125</v>
      </c>
      <c r="H104" s="709">
        <v>2025.9269999999899</v>
      </c>
      <c r="I104" s="706">
        <v>12006.523999999999</v>
      </c>
      <c r="J104" s="707">
        <v>125.398999999963</v>
      </c>
      <c r="K104" s="714">
        <v>0.50527723595100005</v>
      </c>
    </row>
    <row r="105" spans="1:11" ht="14.45" customHeight="1" thickBot="1" x14ac:dyDescent="0.25">
      <c r="A105" s="724" t="s">
        <v>426</v>
      </c>
      <c r="B105" s="701">
        <v>21997.999999999902</v>
      </c>
      <c r="C105" s="701">
        <v>24456.145</v>
      </c>
      <c r="D105" s="702">
        <v>2458.14500000011</v>
      </c>
      <c r="E105" s="703">
        <v>1.1117440221829999</v>
      </c>
      <c r="F105" s="701">
        <v>23762.250000000098</v>
      </c>
      <c r="G105" s="702">
        <v>11881.125</v>
      </c>
      <c r="H105" s="704">
        <v>2025.9269999999899</v>
      </c>
      <c r="I105" s="701">
        <v>12006.523999999999</v>
      </c>
      <c r="J105" s="702">
        <v>125.398999999963</v>
      </c>
      <c r="K105" s="705">
        <v>0.50527723595100005</v>
      </c>
    </row>
    <row r="106" spans="1:11" ht="14.45" customHeight="1" thickBot="1" x14ac:dyDescent="0.25">
      <c r="A106" s="723" t="s">
        <v>427</v>
      </c>
      <c r="B106" s="706">
        <v>77.376962320481994</v>
      </c>
      <c r="C106" s="706">
        <v>43.2</v>
      </c>
      <c r="D106" s="707">
        <v>-34.176962320481003</v>
      </c>
      <c r="E106" s="713">
        <v>0.55830571147300001</v>
      </c>
      <c r="F106" s="706">
        <v>42.24</v>
      </c>
      <c r="G106" s="707">
        <v>21.12</v>
      </c>
      <c r="H106" s="709">
        <v>4.7999999999989997</v>
      </c>
      <c r="I106" s="706">
        <v>28.8</v>
      </c>
      <c r="J106" s="707">
        <v>7.6799999999989996</v>
      </c>
      <c r="K106" s="714">
        <v>0.68181818181800002</v>
      </c>
    </row>
    <row r="107" spans="1:11" ht="14.45" customHeight="1" thickBot="1" x14ac:dyDescent="0.25">
      <c r="A107" s="724" t="s">
        <v>428</v>
      </c>
      <c r="B107" s="701">
        <v>77.376962320481994</v>
      </c>
      <c r="C107" s="701">
        <v>43.2</v>
      </c>
      <c r="D107" s="702">
        <v>-34.176962320481003</v>
      </c>
      <c r="E107" s="703">
        <v>0.55830571147300001</v>
      </c>
      <c r="F107" s="701">
        <v>42.24</v>
      </c>
      <c r="G107" s="702">
        <v>21.12</v>
      </c>
      <c r="H107" s="704">
        <v>4.7999999999989997</v>
      </c>
      <c r="I107" s="701">
        <v>28.8</v>
      </c>
      <c r="J107" s="702">
        <v>7.6799999999989996</v>
      </c>
      <c r="K107" s="705">
        <v>0.68181818181800002</v>
      </c>
    </row>
    <row r="108" spans="1:11" ht="14.45" customHeight="1" thickBot="1" x14ac:dyDescent="0.25">
      <c r="A108" s="723" t="s">
        <v>429</v>
      </c>
      <c r="B108" s="706">
        <v>52.426000000000002</v>
      </c>
      <c r="C108" s="706">
        <v>28.768000000000001</v>
      </c>
      <c r="D108" s="707">
        <v>-23.658000000000001</v>
      </c>
      <c r="E108" s="713">
        <v>0.54873536031699999</v>
      </c>
      <c r="F108" s="706">
        <v>29.92</v>
      </c>
      <c r="G108" s="707">
        <v>14.96</v>
      </c>
      <c r="H108" s="709">
        <v>0</v>
      </c>
      <c r="I108" s="706">
        <v>29.055</v>
      </c>
      <c r="J108" s="707">
        <v>14.094999999999001</v>
      </c>
      <c r="K108" s="714">
        <v>0.97108957219199998</v>
      </c>
    </row>
    <row r="109" spans="1:11" ht="14.45" customHeight="1" thickBot="1" x14ac:dyDescent="0.25">
      <c r="A109" s="724" t="s">
        <v>430</v>
      </c>
      <c r="B109" s="701">
        <v>52.426000000000002</v>
      </c>
      <c r="C109" s="701">
        <v>28.768000000000001</v>
      </c>
      <c r="D109" s="702">
        <v>-23.658000000000001</v>
      </c>
      <c r="E109" s="703">
        <v>0.54873536031699999</v>
      </c>
      <c r="F109" s="701">
        <v>29.92</v>
      </c>
      <c r="G109" s="702">
        <v>14.96</v>
      </c>
      <c r="H109" s="704">
        <v>0</v>
      </c>
      <c r="I109" s="701">
        <v>29.055</v>
      </c>
      <c r="J109" s="702">
        <v>14.094999999999001</v>
      </c>
      <c r="K109" s="705">
        <v>0.97108957219199998</v>
      </c>
    </row>
    <row r="110" spans="1:11" ht="14.45" customHeight="1" thickBot="1" x14ac:dyDescent="0.25">
      <c r="A110" s="726" t="s">
        <v>431</v>
      </c>
      <c r="B110" s="701">
        <v>0</v>
      </c>
      <c r="C110" s="701">
        <v>37</v>
      </c>
      <c r="D110" s="702">
        <v>37</v>
      </c>
      <c r="E110" s="711" t="s">
        <v>329</v>
      </c>
      <c r="F110" s="701">
        <v>15</v>
      </c>
      <c r="G110" s="702">
        <v>7.5</v>
      </c>
      <c r="H110" s="704">
        <v>0</v>
      </c>
      <c r="I110" s="701">
        <v>21.5</v>
      </c>
      <c r="J110" s="702">
        <v>14</v>
      </c>
      <c r="K110" s="705">
        <v>1.4333333333330001</v>
      </c>
    </row>
    <row r="111" spans="1:11" ht="14.45" customHeight="1" thickBot="1" x14ac:dyDescent="0.25">
      <c r="A111" s="724" t="s">
        <v>432</v>
      </c>
      <c r="B111" s="701">
        <v>0</v>
      </c>
      <c r="C111" s="701">
        <v>37</v>
      </c>
      <c r="D111" s="702">
        <v>37</v>
      </c>
      <c r="E111" s="711" t="s">
        <v>329</v>
      </c>
      <c r="F111" s="701">
        <v>15</v>
      </c>
      <c r="G111" s="702">
        <v>7.5</v>
      </c>
      <c r="H111" s="704">
        <v>0</v>
      </c>
      <c r="I111" s="701">
        <v>21.5</v>
      </c>
      <c r="J111" s="702">
        <v>14</v>
      </c>
      <c r="K111" s="705">
        <v>1.4333333333330001</v>
      </c>
    </row>
    <row r="112" spans="1:11" ht="14.45" customHeight="1" thickBot="1" x14ac:dyDescent="0.25">
      <c r="A112" s="722" t="s">
        <v>433</v>
      </c>
      <c r="B112" s="701">
        <v>7479.32</v>
      </c>
      <c r="C112" s="701">
        <v>8307.0607400000099</v>
      </c>
      <c r="D112" s="702">
        <v>827.74074000001701</v>
      </c>
      <c r="E112" s="703">
        <v>1.1106705877</v>
      </c>
      <c r="F112" s="701">
        <v>8751.8199999999906</v>
      </c>
      <c r="G112" s="702">
        <v>4375.91</v>
      </c>
      <c r="H112" s="704">
        <v>688.81473999999696</v>
      </c>
      <c r="I112" s="701">
        <v>4089.5264900000002</v>
      </c>
      <c r="J112" s="702">
        <v>-286.38351</v>
      </c>
      <c r="K112" s="705">
        <v>0.46727726232900002</v>
      </c>
    </row>
    <row r="113" spans="1:11" ht="14.45" customHeight="1" thickBot="1" x14ac:dyDescent="0.25">
      <c r="A113" s="723" t="s">
        <v>434</v>
      </c>
      <c r="B113" s="706">
        <v>1979.82</v>
      </c>
      <c r="C113" s="706">
        <v>2204.3764900000001</v>
      </c>
      <c r="D113" s="707">
        <v>224.556489999999</v>
      </c>
      <c r="E113" s="713">
        <v>1.1134226798389999</v>
      </c>
      <c r="F113" s="706">
        <v>2327.19</v>
      </c>
      <c r="G113" s="707">
        <v>1163.595</v>
      </c>
      <c r="H113" s="709">
        <v>182.332989999999</v>
      </c>
      <c r="I113" s="706">
        <v>1082.5204900000001</v>
      </c>
      <c r="J113" s="707">
        <v>-81.074509999998995</v>
      </c>
      <c r="K113" s="714">
        <v>0.46516205810400002</v>
      </c>
    </row>
    <row r="114" spans="1:11" ht="14.45" customHeight="1" thickBot="1" x14ac:dyDescent="0.25">
      <c r="A114" s="724" t="s">
        <v>435</v>
      </c>
      <c r="B114" s="701">
        <v>1979.82</v>
      </c>
      <c r="C114" s="701">
        <v>2204.3764900000001</v>
      </c>
      <c r="D114" s="702">
        <v>224.556489999999</v>
      </c>
      <c r="E114" s="703">
        <v>1.1134226798389999</v>
      </c>
      <c r="F114" s="701">
        <v>2327.19</v>
      </c>
      <c r="G114" s="702">
        <v>1163.595</v>
      </c>
      <c r="H114" s="704">
        <v>182.332989999999</v>
      </c>
      <c r="I114" s="701">
        <v>1082.5204900000001</v>
      </c>
      <c r="J114" s="702">
        <v>-81.074509999998995</v>
      </c>
      <c r="K114" s="705">
        <v>0.46516205810400002</v>
      </c>
    </row>
    <row r="115" spans="1:11" ht="14.45" customHeight="1" thickBot="1" x14ac:dyDescent="0.25">
      <c r="A115" s="723" t="s">
        <v>436</v>
      </c>
      <c r="B115" s="706">
        <v>5499.49999999999</v>
      </c>
      <c r="C115" s="706">
        <v>6102.6842500000103</v>
      </c>
      <c r="D115" s="707">
        <v>603.18425000001798</v>
      </c>
      <c r="E115" s="713">
        <v>1.1096798345300001</v>
      </c>
      <c r="F115" s="706">
        <v>6424.63</v>
      </c>
      <c r="G115" s="707">
        <v>3212.3150000000001</v>
      </c>
      <c r="H115" s="709">
        <v>506.48174999999799</v>
      </c>
      <c r="I115" s="706">
        <v>3007.0059999999999</v>
      </c>
      <c r="J115" s="707">
        <v>-205.30900000000199</v>
      </c>
      <c r="K115" s="714">
        <v>0.46804345152900001</v>
      </c>
    </row>
    <row r="116" spans="1:11" ht="14.45" customHeight="1" thickBot="1" x14ac:dyDescent="0.25">
      <c r="A116" s="724" t="s">
        <v>437</v>
      </c>
      <c r="B116" s="701">
        <v>5499.49999999999</v>
      </c>
      <c r="C116" s="701">
        <v>6102.6842500000103</v>
      </c>
      <c r="D116" s="702">
        <v>603.18425000001798</v>
      </c>
      <c r="E116" s="703">
        <v>1.1096798345300001</v>
      </c>
      <c r="F116" s="701">
        <v>6424.63</v>
      </c>
      <c r="G116" s="702">
        <v>3212.3150000000001</v>
      </c>
      <c r="H116" s="704">
        <v>506.48174999999799</v>
      </c>
      <c r="I116" s="701">
        <v>3007.0059999999999</v>
      </c>
      <c r="J116" s="702">
        <v>-205.30900000000199</v>
      </c>
      <c r="K116" s="705">
        <v>0.46804345152900001</v>
      </c>
    </row>
    <row r="117" spans="1:11" ht="14.45" customHeight="1" thickBot="1" x14ac:dyDescent="0.25">
      <c r="A117" s="722" t="s">
        <v>438</v>
      </c>
      <c r="B117" s="701">
        <v>0</v>
      </c>
      <c r="C117" s="701">
        <v>0</v>
      </c>
      <c r="D117" s="702">
        <v>0</v>
      </c>
      <c r="E117" s="703">
        <v>1</v>
      </c>
      <c r="F117" s="701">
        <v>108.419934</v>
      </c>
      <c r="G117" s="702">
        <v>54.209966999999999</v>
      </c>
      <c r="H117" s="704">
        <v>0</v>
      </c>
      <c r="I117" s="701">
        <v>0</v>
      </c>
      <c r="J117" s="702">
        <v>-54.209966999999999</v>
      </c>
      <c r="K117" s="705">
        <v>0</v>
      </c>
    </row>
    <row r="118" spans="1:11" ht="14.45" customHeight="1" thickBot="1" x14ac:dyDescent="0.25">
      <c r="A118" s="723" t="s">
        <v>439</v>
      </c>
      <c r="B118" s="706">
        <v>0</v>
      </c>
      <c r="C118" s="706">
        <v>0</v>
      </c>
      <c r="D118" s="707">
        <v>0</v>
      </c>
      <c r="E118" s="713">
        <v>1</v>
      </c>
      <c r="F118" s="706">
        <v>108.419934</v>
      </c>
      <c r="G118" s="707">
        <v>54.209966999999999</v>
      </c>
      <c r="H118" s="709">
        <v>0</v>
      </c>
      <c r="I118" s="706">
        <v>0</v>
      </c>
      <c r="J118" s="707">
        <v>-54.209966999999999</v>
      </c>
      <c r="K118" s="714">
        <v>0</v>
      </c>
    </row>
    <row r="119" spans="1:11" ht="14.45" customHeight="1" thickBot="1" x14ac:dyDescent="0.25">
      <c r="A119" s="724" t="s">
        <v>440</v>
      </c>
      <c r="B119" s="701">
        <v>0</v>
      </c>
      <c r="C119" s="701">
        <v>0</v>
      </c>
      <c r="D119" s="702">
        <v>0</v>
      </c>
      <c r="E119" s="703">
        <v>1</v>
      </c>
      <c r="F119" s="701">
        <v>108.419934</v>
      </c>
      <c r="G119" s="702">
        <v>54.209966999999999</v>
      </c>
      <c r="H119" s="704">
        <v>0</v>
      </c>
      <c r="I119" s="701">
        <v>0</v>
      </c>
      <c r="J119" s="702">
        <v>-54.209966999999999</v>
      </c>
      <c r="K119" s="705">
        <v>0</v>
      </c>
    </row>
    <row r="120" spans="1:11" ht="14.45" customHeight="1" thickBot="1" x14ac:dyDescent="0.25">
      <c r="A120" s="722" t="s">
        <v>441</v>
      </c>
      <c r="B120" s="701">
        <v>439.96000000000203</v>
      </c>
      <c r="C120" s="701">
        <v>489.71406000000098</v>
      </c>
      <c r="D120" s="702">
        <v>49.754059999999001</v>
      </c>
      <c r="E120" s="703">
        <v>1.1130876897890001</v>
      </c>
      <c r="F120" s="701">
        <v>518.01999999999896</v>
      </c>
      <c r="G120" s="702">
        <v>259.01</v>
      </c>
      <c r="H120" s="704">
        <v>40.518809999999</v>
      </c>
      <c r="I120" s="701">
        <v>240.72767999999999</v>
      </c>
      <c r="J120" s="702">
        <v>-18.282319999999999</v>
      </c>
      <c r="K120" s="705">
        <v>0.46470730859800002</v>
      </c>
    </row>
    <row r="121" spans="1:11" ht="14.45" customHeight="1" thickBot="1" x14ac:dyDescent="0.25">
      <c r="A121" s="723" t="s">
        <v>442</v>
      </c>
      <c r="B121" s="706">
        <v>439.96000000000203</v>
      </c>
      <c r="C121" s="706">
        <v>489.71406000000098</v>
      </c>
      <c r="D121" s="707">
        <v>49.754059999999001</v>
      </c>
      <c r="E121" s="713">
        <v>1.1130876897890001</v>
      </c>
      <c r="F121" s="706">
        <v>518.01999999999896</v>
      </c>
      <c r="G121" s="707">
        <v>259.01</v>
      </c>
      <c r="H121" s="709">
        <v>40.518809999999</v>
      </c>
      <c r="I121" s="706">
        <v>240.72767999999999</v>
      </c>
      <c r="J121" s="707">
        <v>-18.282319999999999</v>
      </c>
      <c r="K121" s="714">
        <v>0.46470730859800002</v>
      </c>
    </row>
    <row r="122" spans="1:11" ht="14.45" customHeight="1" thickBot="1" x14ac:dyDescent="0.25">
      <c r="A122" s="724" t="s">
        <v>443</v>
      </c>
      <c r="B122" s="701">
        <v>439.96000000000203</v>
      </c>
      <c r="C122" s="701">
        <v>489.71406000000098</v>
      </c>
      <c r="D122" s="702">
        <v>49.754059999999001</v>
      </c>
      <c r="E122" s="703">
        <v>1.1130876897890001</v>
      </c>
      <c r="F122" s="701">
        <v>518.01999999999896</v>
      </c>
      <c r="G122" s="702">
        <v>259.01</v>
      </c>
      <c r="H122" s="704">
        <v>40.518809999999</v>
      </c>
      <c r="I122" s="701">
        <v>240.72767999999999</v>
      </c>
      <c r="J122" s="702">
        <v>-18.282319999999999</v>
      </c>
      <c r="K122" s="705">
        <v>0.46470730859800002</v>
      </c>
    </row>
    <row r="123" spans="1:11" ht="14.45" customHeight="1" thickBot="1" x14ac:dyDescent="0.25">
      <c r="A123" s="721" t="s">
        <v>444</v>
      </c>
      <c r="B123" s="701">
        <v>0.83176486244900005</v>
      </c>
      <c r="C123" s="701">
        <v>51.311</v>
      </c>
      <c r="D123" s="702">
        <v>50.479235137549999</v>
      </c>
      <c r="E123" s="703">
        <v>61.689309462856997</v>
      </c>
      <c r="F123" s="701">
        <v>0</v>
      </c>
      <c r="G123" s="702">
        <v>0</v>
      </c>
      <c r="H123" s="704">
        <v>78.448999999999003</v>
      </c>
      <c r="I123" s="701">
        <v>131.78899999999999</v>
      </c>
      <c r="J123" s="702">
        <v>131.78899999999999</v>
      </c>
      <c r="K123" s="712" t="s">
        <v>329</v>
      </c>
    </row>
    <row r="124" spans="1:11" ht="14.45" customHeight="1" thickBot="1" x14ac:dyDescent="0.25">
      <c r="A124" s="722" t="s">
        <v>445</v>
      </c>
      <c r="B124" s="701">
        <v>0.83176486244900005</v>
      </c>
      <c r="C124" s="701">
        <v>51.311</v>
      </c>
      <c r="D124" s="702">
        <v>50.479235137549999</v>
      </c>
      <c r="E124" s="703">
        <v>61.689309462856997</v>
      </c>
      <c r="F124" s="701">
        <v>0</v>
      </c>
      <c r="G124" s="702">
        <v>0</v>
      </c>
      <c r="H124" s="704">
        <v>78.448999999999003</v>
      </c>
      <c r="I124" s="701">
        <v>131.78899999999999</v>
      </c>
      <c r="J124" s="702">
        <v>131.78899999999999</v>
      </c>
      <c r="K124" s="712" t="s">
        <v>329</v>
      </c>
    </row>
    <row r="125" spans="1:11" ht="14.45" customHeight="1" thickBot="1" x14ac:dyDescent="0.25">
      <c r="A125" s="723" t="s">
        <v>446</v>
      </c>
      <c r="B125" s="706">
        <v>0</v>
      </c>
      <c r="C125" s="706">
        <v>48.914000000000001</v>
      </c>
      <c r="D125" s="707">
        <v>48.914000000000001</v>
      </c>
      <c r="E125" s="708" t="s">
        <v>329</v>
      </c>
      <c r="F125" s="706">
        <v>0</v>
      </c>
      <c r="G125" s="707">
        <v>0</v>
      </c>
      <c r="H125" s="709">
        <v>12.1</v>
      </c>
      <c r="I125" s="706">
        <v>65.44</v>
      </c>
      <c r="J125" s="707">
        <v>65.44</v>
      </c>
      <c r="K125" s="710" t="s">
        <v>329</v>
      </c>
    </row>
    <row r="126" spans="1:11" ht="14.45" customHeight="1" thickBot="1" x14ac:dyDescent="0.25">
      <c r="A126" s="724" t="s">
        <v>447</v>
      </c>
      <c r="B126" s="701">
        <v>0</v>
      </c>
      <c r="C126" s="701">
        <v>0.71399999999999997</v>
      </c>
      <c r="D126" s="702">
        <v>0.71399999999999997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2.3799999999989998</v>
      </c>
      <c r="J126" s="702">
        <v>2.3799999999989998</v>
      </c>
      <c r="K126" s="712" t="s">
        <v>329</v>
      </c>
    </row>
    <row r="127" spans="1:11" ht="14.45" customHeight="1" thickBot="1" x14ac:dyDescent="0.25">
      <c r="A127" s="724" t="s">
        <v>448</v>
      </c>
      <c r="B127" s="701">
        <v>0</v>
      </c>
      <c r="C127" s="701">
        <v>30.69</v>
      </c>
      <c r="D127" s="702">
        <v>30.69</v>
      </c>
      <c r="E127" s="711" t="s">
        <v>329</v>
      </c>
      <c r="F127" s="701">
        <v>0</v>
      </c>
      <c r="G127" s="702">
        <v>0</v>
      </c>
      <c r="H127" s="704">
        <v>5.1999999999990001</v>
      </c>
      <c r="I127" s="701">
        <v>27.1</v>
      </c>
      <c r="J127" s="702">
        <v>27.1</v>
      </c>
      <c r="K127" s="712" t="s">
        <v>329</v>
      </c>
    </row>
    <row r="128" spans="1:11" ht="14.45" customHeight="1" thickBot="1" x14ac:dyDescent="0.25">
      <c r="A128" s="724" t="s">
        <v>449</v>
      </c>
      <c r="B128" s="701">
        <v>0</v>
      </c>
      <c r="C128" s="701">
        <v>16.850000000000001</v>
      </c>
      <c r="D128" s="702">
        <v>16.850000000000001</v>
      </c>
      <c r="E128" s="711" t="s">
        <v>329</v>
      </c>
      <c r="F128" s="701">
        <v>0</v>
      </c>
      <c r="G128" s="702">
        <v>0</v>
      </c>
      <c r="H128" s="704">
        <v>6.8999999999990003</v>
      </c>
      <c r="I128" s="701">
        <v>35.85</v>
      </c>
      <c r="J128" s="702">
        <v>35.85</v>
      </c>
      <c r="K128" s="712" t="s">
        <v>329</v>
      </c>
    </row>
    <row r="129" spans="1:11" ht="14.45" customHeight="1" thickBot="1" x14ac:dyDescent="0.25">
      <c r="A129" s="724" t="s">
        <v>450</v>
      </c>
      <c r="B129" s="701">
        <v>0</v>
      </c>
      <c r="C129" s="701">
        <v>0.66</v>
      </c>
      <c r="D129" s="702">
        <v>0.66</v>
      </c>
      <c r="E129" s="711" t="s">
        <v>335</v>
      </c>
      <c r="F129" s="701">
        <v>0</v>
      </c>
      <c r="G129" s="702">
        <v>0</v>
      </c>
      <c r="H129" s="704">
        <v>0</v>
      </c>
      <c r="I129" s="701">
        <v>0.11</v>
      </c>
      <c r="J129" s="702">
        <v>0.11</v>
      </c>
      <c r="K129" s="712" t="s">
        <v>329</v>
      </c>
    </row>
    <row r="130" spans="1:11" ht="14.45" customHeight="1" thickBot="1" x14ac:dyDescent="0.25">
      <c r="A130" s="726" t="s">
        <v>451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66.348999999998995</v>
      </c>
      <c r="I130" s="701">
        <v>66.348999999998995</v>
      </c>
      <c r="J130" s="702">
        <v>66.348999999998995</v>
      </c>
      <c r="K130" s="712" t="s">
        <v>335</v>
      </c>
    </row>
    <row r="131" spans="1:11" ht="14.45" customHeight="1" thickBot="1" x14ac:dyDescent="0.25">
      <c r="A131" s="724" t="s">
        <v>452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66.348999999998995</v>
      </c>
      <c r="I131" s="701">
        <v>66.348999999998995</v>
      </c>
      <c r="J131" s="702">
        <v>66.348999999998995</v>
      </c>
      <c r="K131" s="712" t="s">
        <v>335</v>
      </c>
    </row>
    <row r="132" spans="1:11" ht="14.45" customHeight="1" thickBot="1" x14ac:dyDescent="0.25">
      <c r="A132" s="726" t="s">
        <v>453</v>
      </c>
      <c r="B132" s="701">
        <v>0.83176486244900005</v>
      </c>
      <c r="C132" s="701">
        <v>0.7</v>
      </c>
      <c r="D132" s="702">
        <v>-0.13176486244899999</v>
      </c>
      <c r="E132" s="703">
        <v>0.841584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</row>
    <row r="133" spans="1:11" ht="14.45" customHeight="1" thickBot="1" x14ac:dyDescent="0.25">
      <c r="A133" s="724" t="s">
        <v>454</v>
      </c>
      <c r="B133" s="701">
        <v>0.83176486244900005</v>
      </c>
      <c r="C133" s="701">
        <v>0.7</v>
      </c>
      <c r="D133" s="702">
        <v>-0.13176486244899999</v>
      </c>
      <c r="E133" s="703">
        <v>0.841584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5" customHeight="1" thickBot="1" x14ac:dyDescent="0.25">
      <c r="A134" s="726" t="s">
        <v>455</v>
      </c>
      <c r="B134" s="701">
        <v>0</v>
      </c>
      <c r="C134" s="701">
        <v>0.4</v>
      </c>
      <c r="D134" s="702">
        <v>0.4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329</v>
      </c>
    </row>
    <row r="135" spans="1:11" ht="14.45" customHeight="1" thickBot="1" x14ac:dyDescent="0.25">
      <c r="A135" s="724" t="s">
        <v>456</v>
      </c>
      <c r="B135" s="701">
        <v>0</v>
      </c>
      <c r="C135" s="701">
        <v>0.4</v>
      </c>
      <c r="D135" s="702">
        <v>0.4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329</v>
      </c>
    </row>
    <row r="136" spans="1:11" ht="14.45" customHeight="1" thickBot="1" x14ac:dyDescent="0.25">
      <c r="A136" s="726" t="s">
        <v>457</v>
      </c>
      <c r="B136" s="701">
        <v>0</v>
      </c>
      <c r="C136" s="701">
        <v>1.2969999999999999</v>
      </c>
      <c r="D136" s="702">
        <v>1.2969999999999999</v>
      </c>
      <c r="E136" s="711" t="s">
        <v>329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329</v>
      </c>
    </row>
    <row r="137" spans="1:11" ht="14.45" customHeight="1" thickBot="1" x14ac:dyDescent="0.25">
      <c r="A137" s="724" t="s">
        <v>458</v>
      </c>
      <c r="B137" s="701">
        <v>0</v>
      </c>
      <c r="C137" s="701">
        <v>1.2969999999999999</v>
      </c>
      <c r="D137" s="702">
        <v>1.2969999999999999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329</v>
      </c>
    </row>
    <row r="138" spans="1:11" ht="14.45" customHeight="1" thickBot="1" x14ac:dyDescent="0.25">
      <c r="A138" s="721" t="s">
        <v>459</v>
      </c>
      <c r="B138" s="701">
        <v>12387.605402605101</v>
      </c>
      <c r="C138" s="701">
        <v>13643.745929999999</v>
      </c>
      <c r="D138" s="702">
        <v>1256.1405273949099</v>
      </c>
      <c r="E138" s="703">
        <v>1.101403014268</v>
      </c>
      <c r="F138" s="701">
        <v>14186.9999999998</v>
      </c>
      <c r="G138" s="702">
        <v>7093.49999999989</v>
      </c>
      <c r="H138" s="704">
        <v>1112.0980099999999</v>
      </c>
      <c r="I138" s="701">
        <v>6759.17201999999</v>
      </c>
      <c r="J138" s="702">
        <v>-334.327979999901</v>
      </c>
      <c r="K138" s="705">
        <v>0.476434201733</v>
      </c>
    </row>
    <row r="139" spans="1:11" ht="14.45" customHeight="1" thickBot="1" x14ac:dyDescent="0.25">
      <c r="A139" s="722" t="s">
        <v>460</v>
      </c>
      <c r="B139" s="701">
        <v>12332.605402605101</v>
      </c>
      <c r="C139" s="701">
        <v>13523.697</v>
      </c>
      <c r="D139" s="702">
        <v>1191.09159739491</v>
      </c>
      <c r="E139" s="703">
        <v>1.096580694712</v>
      </c>
      <c r="F139" s="701">
        <v>14154.9999999998</v>
      </c>
      <c r="G139" s="702">
        <v>7077.49999999989</v>
      </c>
      <c r="H139" s="704">
        <v>1112.0980099999999</v>
      </c>
      <c r="I139" s="701">
        <v>6674.2100199999904</v>
      </c>
      <c r="J139" s="702">
        <v>-403.28997999990099</v>
      </c>
      <c r="K139" s="705">
        <v>0.47150900883000002</v>
      </c>
    </row>
    <row r="140" spans="1:11" ht="14.45" customHeight="1" thickBot="1" x14ac:dyDescent="0.25">
      <c r="A140" s="723" t="s">
        <v>461</v>
      </c>
      <c r="B140" s="706">
        <v>12332.605402605101</v>
      </c>
      <c r="C140" s="706">
        <v>13490.703</v>
      </c>
      <c r="D140" s="707">
        <v>1158.0975973949101</v>
      </c>
      <c r="E140" s="713">
        <v>1.09390534762</v>
      </c>
      <c r="F140" s="706">
        <v>14154.9999999998</v>
      </c>
      <c r="G140" s="707">
        <v>7077.49999999989</v>
      </c>
      <c r="H140" s="709">
        <v>1112.0980099999999</v>
      </c>
      <c r="I140" s="706">
        <v>6674.2100199999904</v>
      </c>
      <c r="J140" s="707">
        <v>-403.28997999990099</v>
      </c>
      <c r="K140" s="714">
        <v>0.47150900883000002</v>
      </c>
    </row>
    <row r="141" spans="1:11" ht="14.45" customHeight="1" thickBot="1" x14ac:dyDescent="0.25">
      <c r="A141" s="724" t="s">
        <v>462</v>
      </c>
      <c r="B141" s="701">
        <v>572.17189188699501</v>
      </c>
      <c r="C141" s="701">
        <v>721.16400000000101</v>
      </c>
      <c r="D141" s="702">
        <v>148.99210811300699</v>
      </c>
      <c r="E141" s="703">
        <v>1.2603974613669999</v>
      </c>
      <c r="F141" s="701">
        <v>720.99999999998897</v>
      </c>
      <c r="G141" s="702">
        <v>360.499999999995</v>
      </c>
      <c r="H141" s="704">
        <v>60.118579999999</v>
      </c>
      <c r="I141" s="701">
        <v>360.71145000000001</v>
      </c>
      <c r="J141" s="702">
        <v>0.21145000000399999</v>
      </c>
      <c r="K141" s="705">
        <v>0.50029327323100004</v>
      </c>
    </row>
    <row r="142" spans="1:11" ht="14.45" customHeight="1" thickBot="1" x14ac:dyDescent="0.25">
      <c r="A142" s="724" t="s">
        <v>463</v>
      </c>
      <c r="B142" s="701">
        <v>2366.5992730489302</v>
      </c>
      <c r="C142" s="701">
        <v>2407.8429999999998</v>
      </c>
      <c r="D142" s="702">
        <v>41.243726951077001</v>
      </c>
      <c r="E142" s="703">
        <v>1.017427423147</v>
      </c>
      <c r="F142" s="701">
        <v>3072.99999999996</v>
      </c>
      <c r="G142" s="702">
        <v>1536.49999999998</v>
      </c>
      <c r="H142" s="704">
        <v>188.50003999999899</v>
      </c>
      <c r="I142" s="701">
        <v>1132.61113</v>
      </c>
      <c r="J142" s="702">
        <v>-403.888869999978</v>
      </c>
      <c r="K142" s="705">
        <v>0.36856854214099999</v>
      </c>
    </row>
    <row r="143" spans="1:11" ht="14.45" customHeight="1" thickBot="1" x14ac:dyDescent="0.25">
      <c r="A143" s="724" t="s">
        <v>464</v>
      </c>
      <c r="B143" s="701">
        <v>56.134772197350998</v>
      </c>
      <c r="C143" s="701">
        <v>145.916</v>
      </c>
      <c r="D143" s="702">
        <v>89.781227802648004</v>
      </c>
      <c r="E143" s="703">
        <v>2.599387051701</v>
      </c>
      <c r="F143" s="701">
        <v>145.99999999999801</v>
      </c>
      <c r="G143" s="702">
        <v>72.999999999997996</v>
      </c>
      <c r="H143" s="704">
        <v>12.159000000000001</v>
      </c>
      <c r="I143" s="701">
        <v>72.953999999998999</v>
      </c>
      <c r="J143" s="702">
        <v>-4.5999999999000001E-2</v>
      </c>
      <c r="K143" s="705">
        <v>0.49968493150600002</v>
      </c>
    </row>
    <row r="144" spans="1:11" ht="14.45" customHeight="1" thickBot="1" x14ac:dyDescent="0.25">
      <c r="A144" s="724" t="s">
        <v>465</v>
      </c>
      <c r="B144" s="701">
        <v>778.84498947212796</v>
      </c>
      <c r="C144" s="701">
        <v>962.94000000000199</v>
      </c>
      <c r="D144" s="702">
        <v>184.095010527874</v>
      </c>
      <c r="E144" s="703">
        <v>1.2363692557770001</v>
      </c>
      <c r="F144" s="701">
        <v>961.99999999998602</v>
      </c>
      <c r="G144" s="702">
        <v>480.99999999999301</v>
      </c>
      <c r="H144" s="704">
        <v>80.251429999999004</v>
      </c>
      <c r="I144" s="701">
        <v>481.50857000000002</v>
      </c>
      <c r="J144" s="702">
        <v>0.50857000000599994</v>
      </c>
      <c r="K144" s="705">
        <v>0.50052865904300003</v>
      </c>
    </row>
    <row r="145" spans="1:11" ht="14.45" customHeight="1" thickBot="1" x14ac:dyDescent="0.25">
      <c r="A145" s="724" t="s">
        <v>466</v>
      </c>
      <c r="B145" s="701">
        <v>8558.8544759997094</v>
      </c>
      <c r="C145" s="701">
        <v>9252.8400000000092</v>
      </c>
      <c r="D145" s="702">
        <v>693.98552400030701</v>
      </c>
      <c r="E145" s="703">
        <v>1.0810839261189999</v>
      </c>
      <c r="F145" s="701">
        <v>9252.9999999998599</v>
      </c>
      <c r="G145" s="702">
        <v>4626.49999999993</v>
      </c>
      <c r="H145" s="704">
        <v>771.06895999999699</v>
      </c>
      <c r="I145" s="701">
        <v>4626.4248699999898</v>
      </c>
      <c r="J145" s="702">
        <v>-7.5129999936000003E-2</v>
      </c>
      <c r="K145" s="705">
        <v>0.49999188047100002</v>
      </c>
    </row>
    <row r="146" spans="1:11" ht="14.45" customHeight="1" thickBot="1" x14ac:dyDescent="0.25">
      <c r="A146" s="723" t="s">
        <v>467</v>
      </c>
      <c r="B146" s="706">
        <v>0</v>
      </c>
      <c r="C146" s="706">
        <v>32.994</v>
      </c>
      <c r="D146" s="707">
        <v>32.994</v>
      </c>
      <c r="E146" s="708" t="s">
        <v>329</v>
      </c>
      <c r="F146" s="706">
        <v>0</v>
      </c>
      <c r="G146" s="707">
        <v>0</v>
      </c>
      <c r="H146" s="709">
        <v>0</v>
      </c>
      <c r="I146" s="706">
        <v>0</v>
      </c>
      <c r="J146" s="707">
        <v>0</v>
      </c>
      <c r="K146" s="710" t="s">
        <v>329</v>
      </c>
    </row>
    <row r="147" spans="1:11" ht="14.45" customHeight="1" thickBot="1" x14ac:dyDescent="0.25">
      <c r="A147" s="724" t="s">
        <v>468</v>
      </c>
      <c r="B147" s="701">
        <v>0</v>
      </c>
      <c r="C147" s="701">
        <v>32.994</v>
      </c>
      <c r="D147" s="702">
        <v>32.994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5" customHeight="1" thickBot="1" x14ac:dyDescent="0.25">
      <c r="A148" s="722" t="s">
        <v>469</v>
      </c>
      <c r="B148" s="701">
        <v>55</v>
      </c>
      <c r="C148" s="701">
        <v>120.04893</v>
      </c>
      <c r="D148" s="702">
        <v>65.048929999999999</v>
      </c>
      <c r="E148" s="703">
        <v>2.182707818181</v>
      </c>
      <c r="F148" s="701">
        <v>32</v>
      </c>
      <c r="G148" s="702">
        <v>16</v>
      </c>
      <c r="H148" s="704">
        <v>0</v>
      </c>
      <c r="I148" s="701">
        <v>84.962000000000003</v>
      </c>
      <c r="J148" s="702">
        <v>68.962000000000003</v>
      </c>
      <c r="K148" s="705">
        <v>2.6550625000000001</v>
      </c>
    </row>
    <row r="149" spans="1:11" ht="14.45" customHeight="1" thickBot="1" x14ac:dyDescent="0.25">
      <c r="A149" s="723" t="s">
        <v>470</v>
      </c>
      <c r="B149" s="706">
        <v>55</v>
      </c>
      <c r="C149" s="706">
        <v>116.66092999999999</v>
      </c>
      <c r="D149" s="707">
        <v>61.66093</v>
      </c>
      <c r="E149" s="713">
        <v>2.1211078181810001</v>
      </c>
      <c r="F149" s="706">
        <v>32</v>
      </c>
      <c r="G149" s="707">
        <v>16</v>
      </c>
      <c r="H149" s="709">
        <v>0</v>
      </c>
      <c r="I149" s="706">
        <v>7.7439999999989997</v>
      </c>
      <c r="J149" s="707">
        <v>-8.2560000000000002</v>
      </c>
      <c r="K149" s="714">
        <v>0.24199999999899999</v>
      </c>
    </row>
    <row r="150" spans="1:11" ht="14.45" customHeight="1" thickBot="1" x14ac:dyDescent="0.25">
      <c r="A150" s="724" t="s">
        <v>471</v>
      </c>
      <c r="B150" s="701">
        <v>55</v>
      </c>
      <c r="C150" s="701">
        <v>116.66092999999999</v>
      </c>
      <c r="D150" s="702">
        <v>61.66093</v>
      </c>
      <c r="E150" s="703">
        <v>2.1211078181810001</v>
      </c>
      <c r="F150" s="701">
        <v>32</v>
      </c>
      <c r="G150" s="702">
        <v>16</v>
      </c>
      <c r="H150" s="704">
        <v>0</v>
      </c>
      <c r="I150" s="701">
        <v>7.7439999999989997</v>
      </c>
      <c r="J150" s="702">
        <v>-8.2560000000000002</v>
      </c>
      <c r="K150" s="705">
        <v>0.24199999999899999</v>
      </c>
    </row>
    <row r="151" spans="1:11" ht="14.45" customHeight="1" thickBot="1" x14ac:dyDescent="0.25">
      <c r="A151" s="723" t="s">
        <v>472</v>
      </c>
      <c r="B151" s="706">
        <v>0</v>
      </c>
      <c r="C151" s="706">
        <v>0</v>
      </c>
      <c r="D151" s="707">
        <v>0</v>
      </c>
      <c r="E151" s="708" t="s">
        <v>329</v>
      </c>
      <c r="F151" s="706">
        <v>0</v>
      </c>
      <c r="G151" s="707">
        <v>0</v>
      </c>
      <c r="H151" s="709">
        <v>0</v>
      </c>
      <c r="I151" s="706">
        <v>15.39</v>
      </c>
      <c r="J151" s="707">
        <v>15.39</v>
      </c>
      <c r="K151" s="710" t="s">
        <v>329</v>
      </c>
    </row>
    <row r="152" spans="1:11" ht="14.45" customHeight="1" thickBot="1" x14ac:dyDescent="0.25">
      <c r="A152" s="724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15.39</v>
      </c>
      <c r="J152" s="702">
        <v>15.39</v>
      </c>
      <c r="K152" s="712" t="s">
        <v>329</v>
      </c>
    </row>
    <row r="153" spans="1:11" ht="14.45" customHeight="1" thickBot="1" x14ac:dyDescent="0.25">
      <c r="A153" s="723" t="s">
        <v>474</v>
      </c>
      <c r="B153" s="706">
        <v>0</v>
      </c>
      <c r="C153" s="706">
        <v>3.3879999999999999</v>
      </c>
      <c r="D153" s="707">
        <v>3.3879999999999999</v>
      </c>
      <c r="E153" s="708" t="s">
        <v>329</v>
      </c>
      <c r="F153" s="706">
        <v>0</v>
      </c>
      <c r="G153" s="707">
        <v>0</v>
      </c>
      <c r="H153" s="709">
        <v>0</v>
      </c>
      <c r="I153" s="706">
        <v>57.956000000000003</v>
      </c>
      <c r="J153" s="707">
        <v>57.956000000000003</v>
      </c>
      <c r="K153" s="710" t="s">
        <v>329</v>
      </c>
    </row>
    <row r="154" spans="1:11" ht="14.45" customHeight="1" thickBot="1" x14ac:dyDescent="0.25">
      <c r="A154" s="724" t="s">
        <v>475</v>
      </c>
      <c r="B154" s="701">
        <v>0</v>
      </c>
      <c r="C154" s="701">
        <v>3.3879999999999999</v>
      </c>
      <c r="D154" s="702">
        <v>3.3879999999999999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57.956000000000003</v>
      </c>
      <c r="J154" s="702">
        <v>57.956000000000003</v>
      </c>
      <c r="K154" s="712" t="s">
        <v>329</v>
      </c>
    </row>
    <row r="155" spans="1:11" ht="14.45" customHeight="1" thickBot="1" x14ac:dyDescent="0.25">
      <c r="A155" s="723" t="s">
        <v>476</v>
      </c>
      <c r="B155" s="706">
        <v>0</v>
      </c>
      <c r="C155" s="706">
        <v>0</v>
      </c>
      <c r="D155" s="707">
        <v>0</v>
      </c>
      <c r="E155" s="713">
        <v>1</v>
      </c>
      <c r="F155" s="706">
        <v>0</v>
      </c>
      <c r="G155" s="707">
        <v>0</v>
      </c>
      <c r="H155" s="709">
        <v>0</v>
      </c>
      <c r="I155" s="706">
        <v>3.8719999999989998</v>
      </c>
      <c r="J155" s="707">
        <v>3.8719999999989998</v>
      </c>
      <c r="K155" s="710" t="s">
        <v>335</v>
      </c>
    </row>
    <row r="156" spans="1:11" ht="14.45" customHeight="1" thickBot="1" x14ac:dyDescent="0.25">
      <c r="A156" s="724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3.8719999999989998</v>
      </c>
      <c r="J156" s="702">
        <v>3.8719999999989998</v>
      </c>
      <c r="K156" s="712" t="s">
        <v>335</v>
      </c>
    </row>
    <row r="157" spans="1:11" ht="14.45" customHeight="1" thickBot="1" x14ac:dyDescent="0.25">
      <c r="A157" s="721" t="s">
        <v>478</v>
      </c>
      <c r="B157" s="701">
        <v>0</v>
      </c>
      <c r="C157" s="701">
        <v>0.30459999999999998</v>
      </c>
      <c r="D157" s="702">
        <v>0.30459999999999998</v>
      </c>
      <c r="E157" s="711" t="s">
        <v>329</v>
      </c>
      <c r="F157" s="701">
        <v>0</v>
      </c>
      <c r="G157" s="702">
        <v>0</v>
      </c>
      <c r="H157" s="704">
        <v>0.16719999999900001</v>
      </c>
      <c r="I157" s="701">
        <v>0.16719999999900001</v>
      </c>
      <c r="J157" s="702">
        <v>0.16719999999900001</v>
      </c>
      <c r="K157" s="712" t="s">
        <v>329</v>
      </c>
    </row>
    <row r="158" spans="1:11" ht="14.45" customHeight="1" thickBot="1" x14ac:dyDescent="0.25">
      <c r="A158" s="722" t="s">
        <v>479</v>
      </c>
      <c r="B158" s="701">
        <v>0</v>
      </c>
      <c r="C158" s="701">
        <v>0.30459999999999998</v>
      </c>
      <c r="D158" s="702">
        <v>0.30459999999999998</v>
      </c>
      <c r="E158" s="711" t="s">
        <v>329</v>
      </c>
      <c r="F158" s="701">
        <v>0</v>
      </c>
      <c r="G158" s="702">
        <v>0</v>
      </c>
      <c r="H158" s="704">
        <v>0.16719999999900001</v>
      </c>
      <c r="I158" s="701">
        <v>0.16719999999900001</v>
      </c>
      <c r="J158" s="702">
        <v>0.16719999999900001</v>
      </c>
      <c r="K158" s="712" t="s">
        <v>329</v>
      </c>
    </row>
    <row r="159" spans="1:11" ht="14.45" customHeight="1" thickBot="1" x14ac:dyDescent="0.25">
      <c r="A159" s="723" t="s">
        <v>480</v>
      </c>
      <c r="B159" s="706">
        <v>0</v>
      </c>
      <c r="C159" s="706">
        <v>0.30459999999999998</v>
      </c>
      <c r="D159" s="707">
        <v>0.30459999999999998</v>
      </c>
      <c r="E159" s="708" t="s">
        <v>329</v>
      </c>
      <c r="F159" s="706">
        <v>0</v>
      </c>
      <c r="G159" s="707">
        <v>0</v>
      </c>
      <c r="H159" s="709">
        <v>0.16719999999900001</v>
      </c>
      <c r="I159" s="706">
        <v>0.16719999999900001</v>
      </c>
      <c r="J159" s="707">
        <v>0.16719999999900001</v>
      </c>
      <c r="K159" s="710" t="s">
        <v>329</v>
      </c>
    </row>
    <row r="160" spans="1:11" ht="14.45" customHeight="1" thickBot="1" x14ac:dyDescent="0.25">
      <c r="A160" s="724" t="s">
        <v>481</v>
      </c>
      <c r="B160" s="701">
        <v>0</v>
      </c>
      <c r="C160" s="701">
        <v>0.30459999999999998</v>
      </c>
      <c r="D160" s="702">
        <v>0.30459999999999998</v>
      </c>
      <c r="E160" s="711" t="s">
        <v>329</v>
      </c>
      <c r="F160" s="701">
        <v>0</v>
      </c>
      <c r="G160" s="702">
        <v>0</v>
      </c>
      <c r="H160" s="704">
        <v>0.16719999999900001</v>
      </c>
      <c r="I160" s="701">
        <v>0.16719999999900001</v>
      </c>
      <c r="J160" s="702">
        <v>0.16719999999900001</v>
      </c>
      <c r="K160" s="712" t="s">
        <v>329</v>
      </c>
    </row>
    <row r="161" spans="1:11" ht="14.45" customHeight="1" thickBot="1" x14ac:dyDescent="0.25">
      <c r="A161" s="720" t="s">
        <v>482</v>
      </c>
      <c r="B161" s="701">
        <v>148464.42121127999</v>
      </c>
      <c r="C161" s="701">
        <v>164534.48951000001</v>
      </c>
      <c r="D161" s="702">
        <v>16070.0682987203</v>
      </c>
      <c r="E161" s="703">
        <v>1.1082418815740001</v>
      </c>
      <c r="F161" s="701">
        <v>173251.21442746499</v>
      </c>
      <c r="G161" s="702">
        <v>86625.607213732699</v>
      </c>
      <c r="H161" s="704">
        <v>14082.37796</v>
      </c>
      <c r="I161" s="701">
        <v>84106.032519999993</v>
      </c>
      <c r="J161" s="702">
        <v>-2519.5746937326599</v>
      </c>
      <c r="K161" s="705">
        <v>0.485457102265</v>
      </c>
    </row>
    <row r="162" spans="1:11" ht="14.45" customHeight="1" thickBot="1" x14ac:dyDescent="0.25">
      <c r="A162" s="721" t="s">
        <v>483</v>
      </c>
      <c r="B162" s="701">
        <v>148365.18947250201</v>
      </c>
      <c r="C162" s="701">
        <v>164472.46687999999</v>
      </c>
      <c r="D162" s="702">
        <v>16107.277407497701</v>
      </c>
      <c r="E162" s="703">
        <v>1.1085650715290001</v>
      </c>
      <c r="F162" s="701">
        <v>173251.21442746499</v>
      </c>
      <c r="G162" s="702">
        <v>86625.607213732699</v>
      </c>
      <c r="H162" s="704">
        <v>14074.020500000001</v>
      </c>
      <c r="I162" s="701">
        <v>84070.266570000007</v>
      </c>
      <c r="J162" s="702">
        <v>-2555.3406437326598</v>
      </c>
      <c r="K162" s="705">
        <v>0.48525066244300002</v>
      </c>
    </row>
    <row r="163" spans="1:11" ht="14.45" customHeight="1" thickBot="1" x14ac:dyDescent="0.25">
      <c r="A163" s="722" t="s">
        <v>484</v>
      </c>
      <c r="B163" s="701">
        <v>148365.18947250201</v>
      </c>
      <c r="C163" s="701">
        <v>164472.46687999999</v>
      </c>
      <c r="D163" s="702">
        <v>16107.277407497701</v>
      </c>
      <c r="E163" s="703">
        <v>1.1085650715290001</v>
      </c>
      <c r="F163" s="701">
        <v>173251.21442746499</v>
      </c>
      <c r="G163" s="702">
        <v>86625.607213732699</v>
      </c>
      <c r="H163" s="704">
        <v>14074.020500000001</v>
      </c>
      <c r="I163" s="701">
        <v>84070.266570000007</v>
      </c>
      <c r="J163" s="702">
        <v>-2555.3406437326598</v>
      </c>
      <c r="K163" s="705">
        <v>0.48525066244300002</v>
      </c>
    </row>
    <row r="164" spans="1:11" ht="14.45" customHeight="1" thickBot="1" x14ac:dyDescent="0.25">
      <c r="A164" s="723" t="s">
        <v>485</v>
      </c>
      <c r="B164" s="706">
        <v>68.392012445185998</v>
      </c>
      <c r="C164" s="706">
        <v>120.83553999999999</v>
      </c>
      <c r="D164" s="707">
        <v>52.443527554813002</v>
      </c>
      <c r="E164" s="713">
        <v>1.7668077847070001</v>
      </c>
      <c r="F164" s="706">
        <v>98.199096055994005</v>
      </c>
      <c r="G164" s="707">
        <v>49.099548027997002</v>
      </c>
      <c r="H164" s="709">
        <v>0</v>
      </c>
      <c r="I164" s="706">
        <v>50.223599999999998</v>
      </c>
      <c r="J164" s="707">
        <v>1.1240519720019999</v>
      </c>
      <c r="K164" s="714">
        <v>0.51144666312700005</v>
      </c>
    </row>
    <row r="165" spans="1:11" ht="14.45" customHeight="1" thickBot="1" x14ac:dyDescent="0.25">
      <c r="A165" s="724" t="s">
        <v>486</v>
      </c>
      <c r="B165" s="701">
        <v>67.250683335822004</v>
      </c>
      <c r="C165" s="701">
        <v>95.436199999999999</v>
      </c>
      <c r="D165" s="702">
        <v>28.185516664177001</v>
      </c>
      <c r="E165" s="703">
        <v>1.419111230787</v>
      </c>
      <c r="F165" s="701">
        <v>98.048835675638003</v>
      </c>
      <c r="G165" s="702">
        <v>49.024417837819001</v>
      </c>
      <c r="H165" s="704">
        <v>0</v>
      </c>
      <c r="I165" s="701">
        <v>24.2743</v>
      </c>
      <c r="J165" s="702">
        <v>-24.750117837819001</v>
      </c>
      <c r="K165" s="705">
        <v>0.24757356711799999</v>
      </c>
    </row>
    <row r="166" spans="1:11" ht="14.45" customHeight="1" thickBot="1" x14ac:dyDescent="0.25">
      <c r="A166" s="724" t="s">
        <v>487</v>
      </c>
      <c r="B166" s="701">
        <v>1.141329109363</v>
      </c>
      <c r="C166" s="701">
        <v>25.399339999999999</v>
      </c>
      <c r="D166" s="702">
        <v>24.258010890636001</v>
      </c>
      <c r="E166" s="703">
        <v>22.254176986826</v>
      </c>
      <c r="F166" s="701">
        <v>0.150260380355</v>
      </c>
      <c r="G166" s="702">
        <v>7.5130190176999997E-2</v>
      </c>
      <c r="H166" s="704">
        <v>0</v>
      </c>
      <c r="I166" s="701">
        <v>25.949300000000001</v>
      </c>
      <c r="J166" s="702">
        <v>25.874169809822</v>
      </c>
      <c r="K166" s="705">
        <v>0</v>
      </c>
    </row>
    <row r="167" spans="1:11" ht="14.45" customHeight="1" thickBot="1" x14ac:dyDescent="0.25">
      <c r="A167" s="723" t="s">
        <v>488</v>
      </c>
      <c r="B167" s="706">
        <v>237.48301330620799</v>
      </c>
      <c r="C167" s="706">
        <v>186.69478000000001</v>
      </c>
      <c r="D167" s="707">
        <v>-50.788233306206997</v>
      </c>
      <c r="E167" s="713">
        <v>0.78613951120400005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0" t="s">
        <v>329</v>
      </c>
    </row>
    <row r="168" spans="1:11" ht="14.45" customHeight="1" thickBot="1" x14ac:dyDescent="0.25">
      <c r="A168" s="724" t="s">
        <v>489</v>
      </c>
      <c r="B168" s="701">
        <v>237.48301330620799</v>
      </c>
      <c r="C168" s="701">
        <v>186.69478000000001</v>
      </c>
      <c r="D168" s="702">
        <v>-50.788233306206997</v>
      </c>
      <c r="E168" s="703">
        <v>0.78613951120400005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5" customHeight="1" thickBot="1" x14ac:dyDescent="0.25">
      <c r="A169" s="726" t="s">
        <v>490</v>
      </c>
      <c r="B169" s="701">
        <v>3539.3630696261998</v>
      </c>
      <c r="C169" s="701">
        <v>3708.8958200000002</v>
      </c>
      <c r="D169" s="702">
        <v>169.532750373798</v>
      </c>
      <c r="E169" s="703">
        <v>1.0478992256619999</v>
      </c>
      <c r="F169" s="701">
        <v>3538.6716961040602</v>
      </c>
      <c r="G169" s="702">
        <v>1769.3358480520301</v>
      </c>
      <c r="H169" s="704">
        <v>9.0385399999999994</v>
      </c>
      <c r="I169" s="701">
        <v>603.85766999999998</v>
      </c>
      <c r="J169" s="702">
        <v>-1165.47817805203</v>
      </c>
      <c r="K169" s="705">
        <v>0.170645293448</v>
      </c>
    </row>
    <row r="170" spans="1:11" ht="14.45" customHeight="1" thickBot="1" x14ac:dyDescent="0.25">
      <c r="A170" s="724" t="s">
        <v>491</v>
      </c>
      <c r="B170" s="701">
        <v>0</v>
      </c>
      <c r="C170" s="701">
        <v>0</v>
      </c>
      <c r="D170" s="702">
        <v>0</v>
      </c>
      <c r="E170" s="703">
        <v>1</v>
      </c>
      <c r="F170" s="701">
        <v>3303.7269839106202</v>
      </c>
      <c r="G170" s="702">
        <v>1651.8634919553101</v>
      </c>
      <c r="H170" s="704">
        <v>0</v>
      </c>
      <c r="I170" s="701">
        <v>418.91169000000002</v>
      </c>
      <c r="J170" s="702">
        <v>-1232.95180195531</v>
      </c>
      <c r="K170" s="705">
        <v>0.12679973013500001</v>
      </c>
    </row>
    <row r="171" spans="1:11" ht="14.45" customHeight="1" thickBot="1" x14ac:dyDescent="0.25">
      <c r="A171" s="724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234.94471219344001</v>
      </c>
      <c r="G171" s="702">
        <v>117.47235609672001</v>
      </c>
      <c r="H171" s="704">
        <v>9.0385399999999994</v>
      </c>
      <c r="I171" s="701">
        <v>184.94597999999999</v>
      </c>
      <c r="J171" s="702">
        <v>67.47362390328</v>
      </c>
      <c r="K171" s="705">
        <v>0.78718937010000001</v>
      </c>
    </row>
    <row r="172" spans="1:11" ht="14.45" customHeight="1" thickBot="1" x14ac:dyDescent="0.25">
      <c r="A172" s="724" t="s">
        <v>493</v>
      </c>
      <c r="B172" s="701">
        <v>6.5232913145489997</v>
      </c>
      <c r="C172" s="701">
        <v>0.52356999999999998</v>
      </c>
      <c r="D172" s="702">
        <v>-5.9997213145490003</v>
      </c>
      <c r="E172" s="703">
        <v>8.0261630939000003E-2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5" customHeight="1" thickBot="1" x14ac:dyDescent="0.25">
      <c r="A173" s="724" t="s">
        <v>494</v>
      </c>
      <c r="B173" s="701">
        <v>3400</v>
      </c>
      <c r="C173" s="701">
        <v>3595.6336500000002</v>
      </c>
      <c r="D173" s="702">
        <v>195.63364999999899</v>
      </c>
      <c r="E173" s="703">
        <v>1.0575393088230001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5" customHeight="1" thickBot="1" x14ac:dyDescent="0.25">
      <c r="A174" s="724" t="s">
        <v>495</v>
      </c>
      <c r="B174" s="701">
        <v>132.839778311651</v>
      </c>
      <c r="C174" s="701">
        <v>112.73860000000001</v>
      </c>
      <c r="D174" s="702">
        <v>-20.101178311651001</v>
      </c>
      <c r="E174" s="703">
        <v>0.84868103088400004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5" customHeight="1" thickBot="1" x14ac:dyDescent="0.25">
      <c r="A175" s="723" t="s">
        <v>496</v>
      </c>
      <c r="B175" s="706">
        <v>144519.95137712499</v>
      </c>
      <c r="C175" s="706">
        <v>154737.03559000001</v>
      </c>
      <c r="D175" s="707">
        <v>10217.084212875299</v>
      </c>
      <c r="E175" s="713">
        <v>1.070696703918</v>
      </c>
      <c r="F175" s="706">
        <v>169614.34363530501</v>
      </c>
      <c r="G175" s="707">
        <v>84807.171817652605</v>
      </c>
      <c r="H175" s="709">
        <v>13844.648289999999</v>
      </c>
      <c r="I175" s="706">
        <v>81035.794450000001</v>
      </c>
      <c r="J175" s="707">
        <v>-3771.3773676526498</v>
      </c>
      <c r="K175" s="714">
        <v>0.47776498563199998</v>
      </c>
    </row>
    <row r="176" spans="1:11" ht="14.45" customHeight="1" thickBot="1" x14ac:dyDescent="0.25">
      <c r="A176" s="724" t="s">
        <v>497</v>
      </c>
      <c r="B176" s="701">
        <v>65137.888080999997</v>
      </c>
      <c r="C176" s="701">
        <v>68574.138800000001</v>
      </c>
      <c r="D176" s="702">
        <v>3436.2507190000001</v>
      </c>
      <c r="E176" s="703">
        <v>1.052753486799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5" customHeight="1" thickBot="1" x14ac:dyDescent="0.25">
      <c r="A177" s="724" t="s">
        <v>498</v>
      </c>
      <c r="B177" s="701">
        <v>76679.443776602202</v>
      </c>
      <c r="C177" s="701">
        <v>82248.441049999994</v>
      </c>
      <c r="D177" s="702">
        <v>5568.9972733978102</v>
      </c>
      <c r="E177" s="703">
        <v>1.0726269910040001</v>
      </c>
      <c r="F177" s="701">
        <v>165260.854462774</v>
      </c>
      <c r="G177" s="702">
        <v>82630.427231386799</v>
      </c>
      <c r="H177" s="704">
        <v>13789.15393</v>
      </c>
      <c r="I177" s="701">
        <v>80710.321160000007</v>
      </c>
      <c r="J177" s="702">
        <v>-1920.1060713867801</v>
      </c>
      <c r="K177" s="705">
        <v>0.488381361831</v>
      </c>
    </row>
    <row r="178" spans="1:11" ht="14.45" customHeight="1" thickBot="1" x14ac:dyDescent="0.25">
      <c r="A178" s="724" t="s">
        <v>499</v>
      </c>
      <c r="B178" s="701">
        <v>1048.90075264593</v>
      </c>
      <c r="C178" s="701">
        <v>1750.4489000000001</v>
      </c>
      <c r="D178" s="702">
        <v>701.54814735407194</v>
      </c>
      <c r="E178" s="703">
        <v>1.668841304179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5" customHeight="1" thickBot="1" x14ac:dyDescent="0.25">
      <c r="A179" s="724" t="s">
        <v>500</v>
      </c>
      <c r="B179" s="701">
        <v>1653.7187668766401</v>
      </c>
      <c r="C179" s="701">
        <v>2164.00684</v>
      </c>
      <c r="D179" s="702">
        <v>510.28807312335999</v>
      </c>
      <c r="E179" s="703">
        <v>1.3085700442799999</v>
      </c>
      <c r="F179" s="701">
        <v>4353.4891725317502</v>
      </c>
      <c r="G179" s="702">
        <v>2176.7445862658701</v>
      </c>
      <c r="H179" s="704">
        <v>55.49436</v>
      </c>
      <c r="I179" s="701">
        <v>325.47329000000002</v>
      </c>
      <c r="J179" s="702">
        <v>-1851.27129626587</v>
      </c>
      <c r="K179" s="705">
        <v>7.4761479148999999E-2</v>
      </c>
    </row>
    <row r="180" spans="1:11" ht="14.45" customHeight="1" thickBot="1" x14ac:dyDescent="0.25">
      <c r="A180" s="723" t="s">
        <v>501</v>
      </c>
      <c r="B180" s="706">
        <v>0</v>
      </c>
      <c r="C180" s="706">
        <v>5719.00515</v>
      </c>
      <c r="D180" s="707">
        <v>5719.00515</v>
      </c>
      <c r="E180" s="708" t="s">
        <v>329</v>
      </c>
      <c r="F180" s="706">
        <v>0</v>
      </c>
      <c r="G180" s="707">
        <v>0</v>
      </c>
      <c r="H180" s="709">
        <v>220.33367000000001</v>
      </c>
      <c r="I180" s="706">
        <v>2380.3908499999998</v>
      </c>
      <c r="J180" s="707">
        <v>2380.3908499999998</v>
      </c>
      <c r="K180" s="710" t="s">
        <v>329</v>
      </c>
    </row>
    <row r="181" spans="1:11" ht="14.45" customHeight="1" thickBot="1" x14ac:dyDescent="0.25">
      <c r="A181" s="724" t="s">
        <v>502</v>
      </c>
      <c r="B181" s="701">
        <v>0</v>
      </c>
      <c r="C181" s="701">
        <v>2134.27828</v>
      </c>
      <c r="D181" s="702">
        <v>2134.27828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4" t="s">
        <v>503</v>
      </c>
      <c r="B182" s="701">
        <v>0</v>
      </c>
      <c r="C182" s="701">
        <v>3584.72687</v>
      </c>
      <c r="D182" s="702">
        <v>3584.72687</v>
      </c>
      <c r="E182" s="711" t="s">
        <v>329</v>
      </c>
      <c r="F182" s="701">
        <v>0</v>
      </c>
      <c r="G182" s="702">
        <v>0</v>
      </c>
      <c r="H182" s="704">
        <v>220.33367000000001</v>
      </c>
      <c r="I182" s="701">
        <v>2380.3908499999998</v>
      </c>
      <c r="J182" s="702">
        <v>2380.3908499999998</v>
      </c>
      <c r="K182" s="712" t="s">
        <v>329</v>
      </c>
    </row>
    <row r="183" spans="1:11" ht="14.45" customHeight="1" thickBot="1" x14ac:dyDescent="0.25">
      <c r="A183" s="721" t="s">
        <v>504</v>
      </c>
      <c r="B183" s="701">
        <v>99.231738777358004</v>
      </c>
      <c r="C183" s="701">
        <v>61.965389999999999</v>
      </c>
      <c r="D183" s="702">
        <v>-37.266348777357997</v>
      </c>
      <c r="E183" s="703">
        <v>0.62445131732500003</v>
      </c>
      <c r="F183" s="701">
        <v>0</v>
      </c>
      <c r="G183" s="702">
        <v>0</v>
      </c>
      <c r="H183" s="704">
        <v>8.3574599999999997</v>
      </c>
      <c r="I183" s="701">
        <v>35.765949999999997</v>
      </c>
      <c r="J183" s="702">
        <v>35.765949999999997</v>
      </c>
      <c r="K183" s="712" t="s">
        <v>329</v>
      </c>
    </row>
    <row r="184" spans="1:11" ht="14.45" customHeight="1" thickBot="1" x14ac:dyDescent="0.25">
      <c r="A184" s="722" t="s">
        <v>505</v>
      </c>
      <c r="B184" s="701">
        <v>0</v>
      </c>
      <c r="C184" s="701">
        <v>37</v>
      </c>
      <c r="D184" s="702">
        <v>37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21.5</v>
      </c>
      <c r="J184" s="702">
        <v>21.5</v>
      </c>
      <c r="K184" s="712" t="s">
        <v>329</v>
      </c>
    </row>
    <row r="185" spans="1:11" ht="14.45" customHeight="1" thickBot="1" x14ac:dyDescent="0.25">
      <c r="A185" s="723" t="s">
        <v>506</v>
      </c>
      <c r="B185" s="706">
        <v>0</v>
      </c>
      <c r="C185" s="706">
        <v>37</v>
      </c>
      <c r="D185" s="707">
        <v>37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21.5</v>
      </c>
      <c r="J185" s="707">
        <v>21.5</v>
      </c>
      <c r="K185" s="710" t="s">
        <v>329</v>
      </c>
    </row>
    <row r="186" spans="1:11" ht="14.45" customHeight="1" thickBot="1" x14ac:dyDescent="0.25">
      <c r="A186" s="724" t="s">
        <v>507</v>
      </c>
      <c r="B186" s="701">
        <v>0</v>
      </c>
      <c r="C186" s="701">
        <v>37</v>
      </c>
      <c r="D186" s="702">
        <v>37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21.5</v>
      </c>
      <c r="J186" s="702">
        <v>21.5</v>
      </c>
      <c r="K186" s="712" t="s">
        <v>329</v>
      </c>
    </row>
    <row r="187" spans="1:11" ht="14.45" customHeight="1" thickBot="1" x14ac:dyDescent="0.25">
      <c r="A187" s="727" t="s">
        <v>508</v>
      </c>
      <c r="B187" s="706">
        <v>99.231738777358004</v>
      </c>
      <c r="C187" s="706">
        <v>24.965389999999999</v>
      </c>
      <c r="D187" s="707">
        <v>-74.266348777358004</v>
      </c>
      <c r="E187" s="713">
        <v>0.25158674338999998</v>
      </c>
      <c r="F187" s="706">
        <v>0</v>
      </c>
      <c r="G187" s="707">
        <v>0</v>
      </c>
      <c r="H187" s="709">
        <v>8.3574599999999997</v>
      </c>
      <c r="I187" s="706">
        <v>14.26595</v>
      </c>
      <c r="J187" s="707">
        <v>14.26595</v>
      </c>
      <c r="K187" s="710" t="s">
        <v>329</v>
      </c>
    </row>
    <row r="188" spans="1:11" ht="14.45" customHeight="1" thickBot="1" x14ac:dyDescent="0.25">
      <c r="A188" s="723" t="s">
        <v>509</v>
      </c>
      <c r="B188" s="706">
        <v>0</v>
      </c>
      <c r="C188" s="706">
        <v>3.9740000000000002</v>
      </c>
      <c r="D188" s="707">
        <v>3.9740000000000002</v>
      </c>
      <c r="E188" s="708" t="s">
        <v>335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0" t="s">
        <v>329</v>
      </c>
    </row>
    <row r="189" spans="1:11" ht="14.45" customHeight="1" thickBot="1" x14ac:dyDescent="0.25">
      <c r="A189" s="724" t="s">
        <v>510</v>
      </c>
      <c r="B189" s="701">
        <v>0</v>
      </c>
      <c r="C189" s="701">
        <v>3.9740000000000002</v>
      </c>
      <c r="D189" s="702">
        <v>3.9740000000000002</v>
      </c>
      <c r="E189" s="711" t="s">
        <v>335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3" t="s">
        <v>511</v>
      </c>
      <c r="B190" s="706">
        <v>0</v>
      </c>
      <c r="C190" s="706">
        <v>-3.3E-4</v>
      </c>
      <c r="D190" s="707">
        <v>-3.3E-4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-6.0999999999999997E-4</v>
      </c>
      <c r="J190" s="707">
        <v>-6.0999999999999997E-4</v>
      </c>
      <c r="K190" s="710" t="s">
        <v>329</v>
      </c>
    </row>
    <row r="191" spans="1:11" ht="14.45" customHeight="1" thickBot="1" x14ac:dyDescent="0.25">
      <c r="A191" s="724" t="s">
        <v>512</v>
      </c>
      <c r="B191" s="701">
        <v>0</v>
      </c>
      <c r="C191" s="701">
        <v>-3.3E-4</v>
      </c>
      <c r="D191" s="702">
        <v>-3.3E-4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-6.0999999999999997E-4</v>
      </c>
      <c r="J191" s="702">
        <v>-6.0999999999999997E-4</v>
      </c>
      <c r="K191" s="712" t="s">
        <v>329</v>
      </c>
    </row>
    <row r="192" spans="1:11" ht="14.45" customHeight="1" thickBot="1" x14ac:dyDescent="0.25">
      <c r="A192" s="723" t="s">
        <v>513</v>
      </c>
      <c r="B192" s="706">
        <v>99.231738777358004</v>
      </c>
      <c r="C192" s="706">
        <v>20.991720000000001</v>
      </c>
      <c r="D192" s="707">
        <v>-78.240018777358003</v>
      </c>
      <c r="E192" s="713">
        <v>0.211542398214</v>
      </c>
      <c r="F192" s="706">
        <v>0</v>
      </c>
      <c r="G192" s="707">
        <v>0</v>
      </c>
      <c r="H192" s="709">
        <v>8.3574599999999997</v>
      </c>
      <c r="I192" s="706">
        <v>14.26656</v>
      </c>
      <c r="J192" s="707">
        <v>14.26656</v>
      </c>
      <c r="K192" s="710" t="s">
        <v>329</v>
      </c>
    </row>
    <row r="193" spans="1:11" ht="14.45" customHeight="1" thickBot="1" x14ac:dyDescent="0.25">
      <c r="A193" s="724" t="s">
        <v>514</v>
      </c>
      <c r="B193" s="701">
        <v>0</v>
      </c>
      <c r="C193" s="701">
        <v>0</v>
      </c>
      <c r="D193" s="702">
        <v>0</v>
      </c>
      <c r="E193" s="703">
        <v>1</v>
      </c>
      <c r="F193" s="701">
        <v>0</v>
      </c>
      <c r="G193" s="702">
        <v>0</v>
      </c>
      <c r="H193" s="704">
        <v>9.2999999999999999E-2</v>
      </c>
      <c r="I193" s="701">
        <v>9.2999999999999999E-2</v>
      </c>
      <c r="J193" s="702">
        <v>9.2999999999999999E-2</v>
      </c>
      <c r="K193" s="712" t="s">
        <v>335</v>
      </c>
    </row>
    <row r="194" spans="1:11" ht="14.45" customHeight="1" thickBot="1" x14ac:dyDescent="0.25">
      <c r="A194" s="724" t="s">
        <v>515</v>
      </c>
      <c r="B194" s="701">
        <v>65.337773190921993</v>
      </c>
      <c r="C194" s="701">
        <v>0</v>
      </c>
      <c r="D194" s="702">
        <v>-65.337773190921993</v>
      </c>
      <c r="E194" s="703">
        <v>0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05">
        <v>0</v>
      </c>
    </row>
    <row r="195" spans="1:11" ht="14.45" customHeight="1" thickBot="1" x14ac:dyDescent="0.25">
      <c r="A195" s="724" t="s">
        <v>516</v>
      </c>
      <c r="B195" s="701">
        <v>33.893965586435002</v>
      </c>
      <c r="C195" s="701">
        <v>20.991720000000001</v>
      </c>
      <c r="D195" s="702">
        <v>-12.902245586435001</v>
      </c>
      <c r="E195" s="703">
        <v>0.61933502429700005</v>
      </c>
      <c r="F195" s="701">
        <v>0</v>
      </c>
      <c r="G195" s="702">
        <v>0</v>
      </c>
      <c r="H195" s="704">
        <v>8.2644599999999997</v>
      </c>
      <c r="I195" s="701">
        <v>14.17356</v>
      </c>
      <c r="J195" s="702">
        <v>14.17356</v>
      </c>
      <c r="K195" s="712" t="s">
        <v>329</v>
      </c>
    </row>
    <row r="196" spans="1:11" ht="14.45" customHeight="1" thickBot="1" x14ac:dyDescent="0.25">
      <c r="A196" s="721" t="s">
        <v>517</v>
      </c>
      <c r="B196" s="701">
        <v>0</v>
      </c>
      <c r="C196" s="701">
        <v>5.7239999999999999E-2</v>
      </c>
      <c r="D196" s="702">
        <v>5.7239999999999999E-2</v>
      </c>
      <c r="E196" s="711" t="s">
        <v>335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5" customHeight="1" thickBot="1" x14ac:dyDescent="0.25">
      <c r="A197" s="727" t="s">
        <v>518</v>
      </c>
      <c r="B197" s="706">
        <v>0</v>
      </c>
      <c r="C197" s="706">
        <v>5.7239999999999999E-2</v>
      </c>
      <c r="D197" s="707">
        <v>5.7239999999999999E-2</v>
      </c>
      <c r="E197" s="708" t="s">
        <v>335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0" t="s">
        <v>329</v>
      </c>
    </row>
    <row r="198" spans="1:11" ht="14.45" customHeight="1" thickBot="1" x14ac:dyDescent="0.25">
      <c r="A198" s="723" t="s">
        <v>519</v>
      </c>
      <c r="B198" s="706">
        <v>0</v>
      </c>
      <c r="C198" s="706">
        <v>5.7239999999999999E-2</v>
      </c>
      <c r="D198" s="707">
        <v>5.7239999999999999E-2</v>
      </c>
      <c r="E198" s="708" t="s">
        <v>335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5" customHeight="1" thickBot="1" x14ac:dyDescent="0.25">
      <c r="A199" s="724" t="s">
        <v>520</v>
      </c>
      <c r="B199" s="701">
        <v>0</v>
      </c>
      <c r="C199" s="701">
        <v>5.7239999999999999E-2</v>
      </c>
      <c r="D199" s="702">
        <v>5.7239999999999999E-2</v>
      </c>
      <c r="E199" s="711" t="s">
        <v>335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5" customHeight="1" thickBot="1" x14ac:dyDescent="0.25">
      <c r="A200" s="720" t="s">
        <v>521</v>
      </c>
      <c r="B200" s="701">
        <v>5239.9884694989696</v>
      </c>
      <c r="C200" s="701">
        <v>5204.8897100000004</v>
      </c>
      <c r="D200" s="702">
        <v>-35.098759498972001</v>
      </c>
      <c r="E200" s="703">
        <v>0.99330174871499999</v>
      </c>
      <c r="F200" s="701">
        <v>5316.0098014466303</v>
      </c>
      <c r="G200" s="702">
        <v>2658.0049007233101</v>
      </c>
      <c r="H200" s="704">
        <v>629.68052999999998</v>
      </c>
      <c r="I200" s="701">
        <v>2843.8582900000001</v>
      </c>
      <c r="J200" s="702">
        <v>185.85338927668801</v>
      </c>
      <c r="K200" s="705">
        <v>0.53496106971500001</v>
      </c>
    </row>
    <row r="201" spans="1:11" ht="14.45" customHeight="1" thickBot="1" x14ac:dyDescent="0.25">
      <c r="A201" s="725" t="s">
        <v>522</v>
      </c>
      <c r="B201" s="706">
        <v>5239.9884694989696</v>
      </c>
      <c r="C201" s="706">
        <v>5204.8897100000004</v>
      </c>
      <c r="D201" s="707">
        <v>-35.098759498972001</v>
      </c>
      <c r="E201" s="713">
        <v>0.99330174871499999</v>
      </c>
      <c r="F201" s="706">
        <v>5316.0098014466303</v>
      </c>
      <c r="G201" s="707">
        <v>2658.0049007233101</v>
      </c>
      <c r="H201" s="709">
        <v>629.68052999999998</v>
      </c>
      <c r="I201" s="706">
        <v>2843.8582900000001</v>
      </c>
      <c r="J201" s="707">
        <v>185.85338927668801</v>
      </c>
      <c r="K201" s="714">
        <v>0.53496106971500001</v>
      </c>
    </row>
    <row r="202" spans="1:11" ht="14.45" customHeight="1" thickBot="1" x14ac:dyDescent="0.25">
      <c r="A202" s="727" t="s">
        <v>54</v>
      </c>
      <c r="B202" s="706">
        <v>5239.9884694989696</v>
      </c>
      <c r="C202" s="706">
        <v>5204.8897100000004</v>
      </c>
      <c r="D202" s="707">
        <v>-35.098759498972001</v>
      </c>
      <c r="E202" s="713">
        <v>0.99330174871499999</v>
      </c>
      <c r="F202" s="706">
        <v>5316.0098014466303</v>
      </c>
      <c r="G202" s="707">
        <v>2658.0049007233101</v>
      </c>
      <c r="H202" s="709">
        <v>629.68052999999998</v>
      </c>
      <c r="I202" s="706">
        <v>2843.8582900000001</v>
      </c>
      <c r="J202" s="707">
        <v>185.85338927668801</v>
      </c>
      <c r="K202" s="714">
        <v>0.53496106971500001</v>
      </c>
    </row>
    <row r="203" spans="1:11" ht="14.45" customHeight="1" thickBot="1" x14ac:dyDescent="0.25">
      <c r="A203" s="726" t="s">
        <v>523</v>
      </c>
      <c r="B203" s="701">
        <v>0</v>
      </c>
      <c r="C203" s="701">
        <v>16.183299999999999</v>
      </c>
      <c r="D203" s="702">
        <v>16.183299999999999</v>
      </c>
      <c r="E203" s="711" t="s">
        <v>335</v>
      </c>
      <c r="F203" s="701">
        <v>16.412028795952001</v>
      </c>
      <c r="G203" s="702">
        <v>8.2060143979760003</v>
      </c>
      <c r="H203" s="704">
        <v>1.59229</v>
      </c>
      <c r="I203" s="701">
        <v>13.17333</v>
      </c>
      <c r="J203" s="702">
        <v>4.9673156020229996</v>
      </c>
      <c r="K203" s="705">
        <v>0.80266310544399999</v>
      </c>
    </row>
    <row r="204" spans="1:11" ht="14.45" customHeight="1" thickBot="1" x14ac:dyDescent="0.25">
      <c r="A204" s="724" t="s">
        <v>524</v>
      </c>
      <c r="B204" s="701">
        <v>0</v>
      </c>
      <c r="C204" s="701">
        <v>16.183299999999999</v>
      </c>
      <c r="D204" s="702">
        <v>16.183299999999999</v>
      </c>
      <c r="E204" s="711" t="s">
        <v>335</v>
      </c>
      <c r="F204" s="701">
        <v>16.412028795952001</v>
      </c>
      <c r="G204" s="702">
        <v>8.2060143979760003</v>
      </c>
      <c r="H204" s="704">
        <v>1.59229</v>
      </c>
      <c r="I204" s="701">
        <v>13.17333</v>
      </c>
      <c r="J204" s="702">
        <v>4.9673156020229996</v>
      </c>
      <c r="K204" s="705">
        <v>0.80266310544399999</v>
      </c>
    </row>
    <row r="205" spans="1:11" ht="14.45" customHeight="1" thickBot="1" x14ac:dyDescent="0.25">
      <c r="A205" s="723" t="s">
        <v>525</v>
      </c>
      <c r="B205" s="706">
        <v>179.09030887380999</v>
      </c>
      <c r="C205" s="706">
        <v>50.777000000000001</v>
      </c>
      <c r="D205" s="707">
        <v>-128.31330887381</v>
      </c>
      <c r="E205" s="713">
        <v>0.28352734617100001</v>
      </c>
      <c r="F205" s="706">
        <v>53.412637742560001</v>
      </c>
      <c r="G205" s="707">
        <v>26.706318871280001</v>
      </c>
      <c r="H205" s="709">
        <v>2.31</v>
      </c>
      <c r="I205" s="706">
        <v>9.8379999999999992</v>
      </c>
      <c r="J205" s="707">
        <v>-16.86831887128</v>
      </c>
      <c r="K205" s="714">
        <v>0.18418861931899999</v>
      </c>
    </row>
    <row r="206" spans="1:11" ht="14.45" customHeight="1" thickBot="1" x14ac:dyDescent="0.25">
      <c r="A206" s="724" t="s">
        <v>526</v>
      </c>
      <c r="B206" s="701">
        <v>179.09030887380999</v>
      </c>
      <c r="C206" s="701">
        <v>50.777000000000001</v>
      </c>
      <c r="D206" s="702">
        <v>-128.31330887381</v>
      </c>
      <c r="E206" s="703">
        <v>0.28352734617100001</v>
      </c>
      <c r="F206" s="701">
        <v>53.412637742560001</v>
      </c>
      <c r="G206" s="702">
        <v>26.706318871280001</v>
      </c>
      <c r="H206" s="704">
        <v>2.31</v>
      </c>
      <c r="I206" s="701">
        <v>9.8379999999999992</v>
      </c>
      <c r="J206" s="702">
        <v>-16.86831887128</v>
      </c>
      <c r="K206" s="705">
        <v>0.18418861931899999</v>
      </c>
    </row>
    <row r="207" spans="1:11" ht="14.45" customHeight="1" thickBot="1" x14ac:dyDescent="0.25">
      <c r="A207" s="723" t="s">
        <v>527</v>
      </c>
      <c r="B207" s="706">
        <v>82.670547396152998</v>
      </c>
      <c r="C207" s="706">
        <v>44.122999999999998</v>
      </c>
      <c r="D207" s="707">
        <v>-38.547547396153</v>
      </c>
      <c r="E207" s="713">
        <v>0.53372091258200005</v>
      </c>
      <c r="F207" s="706">
        <v>36.935632630419001</v>
      </c>
      <c r="G207" s="707">
        <v>18.467816315208999</v>
      </c>
      <c r="H207" s="709">
        <v>2.1389999999999998</v>
      </c>
      <c r="I207" s="706">
        <v>19.257180000000002</v>
      </c>
      <c r="J207" s="707">
        <v>0.78936368478999996</v>
      </c>
      <c r="K207" s="714">
        <v>0.52137133246599998</v>
      </c>
    </row>
    <row r="208" spans="1:11" ht="14.45" customHeight="1" thickBot="1" x14ac:dyDescent="0.25">
      <c r="A208" s="724" t="s">
        <v>528</v>
      </c>
      <c r="B208" s="701">
        <v>12.963288741107</v>
      </c>
      <c r="C208" s="701">
        <v>13.32</v>
      </c>
      <c r="D208" s="702">
        <v>0.356711258892</v>
      </c>
      <c r="E208" s="703">
        <v>1.0275170341419999</v>
      </c>
      <c r="F208" s="701">
        <v>22.802024416641</v>
      </c>
      <c r="G208" s="702">
        <v>11.401012208319999</v>
      </c>
      <c r="H208" s="704">
        <v>1.1100000000000001</v>
      </c>
      <c r="I208" s="701">
        <v>6.66</v>
      </c>
      <c r="J208" s="702">
        <v>-4.7410122083199999</v>
      </c>
      <c r="K208" s="705">
        <v>0.292079329374</v>
      </c>
    </row>
    <row r="209" spans="1:11" ht="14.45" customHeight="1" thickBot="1" x14ac:dyDescent="0.25">
      <c r="A209" s="724" t="s">
        <v>529</v>
      </c>
      <c r="B209" s="701">
        <v>53.629704620171999</v>
      </c>
      <c r="C209" s="701">
        <v>18.308</v>
      </c>
      <c r="D209" s="702">
        <v>-35.321704620172</v>
      </c>
      <c r="E209" s="703">
        <v>0.34137797568799999</v>
      </c>
      <c r="F209" s="701">
        <v>0</v>
      </c>
      <c r="G209" s="702">
        <v>0</v>
      </c>
      <c r="H209" s="704">
        <v>0</v>
      </c>
      <c r="I209" s="701">
        <v>6.4320000000000004</v>
      </c>
      <c r="J209" s="702">
        <v>6.4320000000000004</v>
      </c>
      <c r="K209" s="712" t="s">
        <v>335</v>
      </c>
    </row>
    <row r="210" spans="1:11" ht="14.45" customHeight="1" thickBot="1" x14ac:dyDescent="0.25">
      <c r="A210" s="724" t="s">
        <v>530</v>
      </c>
      <c r="B210" s="701">
        <v>16.077554034873</v>
      </c>
      <c r="C210" s="701">
        <v>12.494999999999999</v>
      </c>
      <c r="D210" s="702">
        <v>-3.5825540348730001</v>
      </c>
      <c r="E210" s="703">
        <v>0.77717045595900003</v>
      </c>
      <c r="F210" s="701">
        <v>14.133608213778</v>
      </c>
      <c r="G210" s="702">
        <v>7.0668041068890002</v>
      </c>
      <c r="H210" s="704">
        <v>1.0289999999999999</v>
      </c>
      <c r="I210" s="701">
        <v>6.1651800000000003</v>
      </c>
      <c r="J210" s="702">
        <v>-0.90162410688899997</v>
      </c>
      <c r="K210" s="705">
        <v>0.436207082207</v>
      </c>
    </row>
    <row r="211" spans="1:11" ht="14.45" customHeight="1" thickBot="1" x14ac:dyDescent="0.25">
      <c r="A211" s="726" t="s">
        <v>531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2.0947</v>
      </c>
      <c r="I211" s="701">
        <v>5.2773199999999996</v>
      </c>
      <c r="J211" s="702">
        <v>5.2773199999999996</v>
      </c>
      <c r="K211" s="712" t="s">
        <v>335</v>
      </c>
    </row>
    <row r="212" spans="1:11" ht="14.45" customHeight="1" thickBot="1" x14ac:dyDescent="0.25">
      <c r="A212" s="724" t="s">
        <v>532</v>
      </c>
      <c r="B212" s="701">
        <v>0</v>
      </c>
      <c r="C212" s="701">
        <v>0</v>
      </c>
      <c r="D212" s="702">
        <v>0</v>
      </c>
      <c r="E212" s="703">
        <v>1</v>
      </c>
      <c r="F212" s="701">
        <v>0</v>
      </c>
      <c r="G212" s="702">
        <v>0</v>
      </c>
      <c r="H212" s="704">
        <v>2.0947</v>
      </c>
      <c r="I212" s="701">
        <v>5.2773199999999996</v>
      </c>
      <c r="J212" s="702">
        <v>5.2773199999999996</v>
      </c>
      <c r="K212" s="712" t="s">
        <v>335</v>
      </c>
    </row>
    <row r="213" spans="1:11" ht="14.45" customHeight="1" thickBot="1" x14ac:dyDescent="0.25">
      <c r="A213" s="723" t="s">
        <v>533</v>
      </c>
      <c r="B213" s="706">
        <v>166.20917978892001</v>
      </c>
      <c r="C213" s="706">
        <v>175.70876999999999</v>
      </c>
      <c r="D213" s="707">
        <v>9.4995902110799992</v>
      </c>
      <c r="E213" s="713">
        <v>1.057154425664</v>
      </c>
      <c r="F213" s="706">
        <v>185.98402625647199</v>
      </c>
      <c r="G213" s="707">
        <v>92.992013128235996</v>
      </c>
      <c r="H213" s="709">
        <v>0</v>
      </c>
      <c r="I213" s="706">
        <v>47.462220000000002</v>
      </c>
      <c r="J213" s="707">
        <v>-45.529793128236001</v>
      </c>
      <c r="K213" s="714">
        <v>0.255195142052</v>
      </c>
    </row>
    <row r="214" spans="1:11" ht="14.45" customHeight="1" thickBot="1" x14ac:dyDescent="0.25">
      <c r="A214" s="724" t="s">
        <v>534</v>
      </c>
      <c r="B214" s="701">
        <v>166.20917978892001</v>
      </c>
      <c r="C214" s="701">
        <v>175.70876999999999</v>
      </c>
      <c r="D214" s="702">
        <v>9.4995902110799992</v>
      </c>
      <c r="E214" s="703">
        <v>1.057154425664</v>
      </c>
      <c r="F214" s="701">
        <v>185.98402625647199</v>
      </c>
      <c r="G214" s="702">
        <v>92.992013128235996</v>
      </c>
      <c r="H214" s="704">
        <v>0</v>
      </c>
      <c r="I214" s="701">
        <v>47.462220000000002</v>
      </c>
      <c r="J214" s="702">
        <v>-45.529793128236001</v>
      </c>
      <c r="K214" s="705">
        <v>0.255195142052</v>
      </c>
    </row>
    <row r="215" spans="1:11" ht="14.45" customHeight="1" thickBot="1" x14ac:dyDescent="0.25">
      <c r="A215" s="723" t="s">
        <v>535</v>
      </c>
      <c r="B215" s="706">
        <v>0</v>
      </c>
      <c r="C215" s="706">
        <v>5.1180000000000003</v>
      </c>
      <c r="D215" s="707">
        <v>5.1180000000000003</v>
      </c>
      <c r="E215" s="708" t="s">
        <v>335</v>
      </c>
      <c r="F215" s="706">
        <v>0</v>
      </c>
      <c r="G215" s="707">
        <v>0</v>
      </c>
      <c r="H215" s="709">
        <v>0.20899999999999999</v>
      </c>
      <c r="I215" s="706">
        <v>2.0059999999999998</v>
      </c>
      <c r="J215" s="707">
        <v>2.0059999999999998</v>
      </c>
      <c r="K215" s="710" t="s">
        <v>335</v>
      </c>
    </row>
    <row r="216" spans="1:11" ht="14.45" customHeight="1" thickBot="1" x14ac:dyDescent="0.25">
      <c r="A216" s="724" t="s">
        <v>536</v>
      </c>
      <c r="B216" s="701">
        <v>0</v>
      </c>
      <c r="C216" s="701">
        <v>5.1180000000000003</v>
      </c>
      <c r="D216" s="702">
        <v>5.1180000000000003</v>
      </c>
      <c r="E216" s="711" t="s">
        <v>335</v>
      </c>
      <c r="F216" s="701">
        <v>0</v>
      </c>
      <c r="G216" s="702">
        <v>0</v>
      </c>
      <c r="H216" s="704">
        <v>0.20899999999999999</v>
      </c>
      <c r="I216" s="701">
        <v>2.0059999999999998</v>
      </c>
      <c r="J216" s="702">
        <v>2.0059999999999998</v>
      </c>
      <c r="K216" s="712" t="s">
        <v>335</v>
      </c>
    </row>
    <row r="217" spans="1:11" ht="14.45" customHeight="1" thickBot="1" x14ac:dyDescent="0.25">
      <c r="A217" s="723" t="s">
        <v>537</v>
      </c>
      <c r="B217" s="706">
        <v>1681.9881533241401</v>
      </c>
      <c r="C217" s="706">
        <v>1408.75125</v>
      </c>
      <c r="D217" s="707">
        <v>-273.236903324141</v>
      </c>
      <c r="E217" s="713">
        <v>0.83755123198400006</v>
      </c>
      <c r="F217" s="706">
        <v>1891.53060083179</v>
      </c>
      <c r="G217" s="707">
        <v>945.76530041589297</v>
      </c>
      <c r="H217" s="709">
        <v>281.81502999999998</v>
      </c>
      <c r="I217" s="706">
        <v>910.01667999999995</v>
      </c>
      <c r="J217" s="707">
        <v>-35.748620415891999</v>
      </c>
      <c r="K217" s="714">
        <v>0.48110069147099999</v>
      </c>
    </row>
    <row r="218" spans="1:11" ht="14.45" customHeight="1" thickBot="1" x14ac:dyDescent="0.25">
      <c r="A218" s="724" t="s">
        <v>538</v>
      </c>
      <c r="B218" s="701">
        <v>1681.9881533241401</v>
      </c>
      <c r="C218" s="701">
        <v>1408.75125</v>
      </c>
      <c r="D218" s="702">
        <v>-273.236903324141</v>
      </c>
      <c r="E218" s="703">
        <v>0.83755123198400006</v>
      </c>
      <c r="F218" s="701">
        <v>1891.53060083179</v>
      </c>
      <c r="G218" s="702">
        <v>945.76530041589297</v>
      </c>
      <c r="H218" s="704">
        <v>281.81502999999998</v>
      </c>
      <c r="I218" s="701">
        <v>910.01667999999995</v>
      </c>
      <c r="J218" s="702">
        <v>-35.748620415891999</v>
      </c>
      <c r="K218" s="705">
        <v>0.48110069147099999</v>
      </c>
    </row>
    <row r="219" spans="1:11" ht="14.45" customHeight="1" thickBot="1" x14ac:dyDescent="0.25">
      <c r="A219" s="723" t="s">
        <v>539</v>
      </c>
      <c r="B219" s="706">
        <v>0</v>
      </c>
      <c r="C219" s="706">
        <v>49.629480000000001</v>
      </c>
      <c r="D219" s="707">
        <v>49.629480000000001</v>
      </c>
      <c r="E219" s="708" t="s">
        <v>335</v>
      </c>
      <c r="F219" s="706">
        <v>0</v>
      </c>
      <c r="G219" s="707">
        <v>0</v>
      </c>
      <c r="H219" s="709">
        <v>3.1254599999999999</v>
      </c>
      <c r="I219" s="706">
        <v>35.147930000000002</v>
      </c>
      <c r="J219" s="707">
        <v>35.147930000000002</v>
      </c>
      <c r="K219" s="710" t="s">
        <v>335</v>
      </c>
    </row>
    <row r="220" spans="1:11" ht="14.45" customHeight="1" thickBot="1" x14ac:dyDescent="0.25">
      <c r="A220" s="724" t="s">
        <v>540</v>
      </c>
      <c r="B220" s="701">
        <v>0</v>
      </c>
      <c r="C220" s="701">
        <v>8.7949999999999999</v>
      </c>
      <c r="D220" s="702">
        <v>8.7949999999999999</v>
      </c>
      <c r="E220" s="711" t="s">
        <v>335</v>
      </c>
      <c r="F220" s="701">
        <v>0</v>
      </c>
      <c r="G220" s="702">
        <v>0</v>
      </c>
      <c r="H220" s="704">
        <v>0</v>
      </c>
      <c r="I220" s="701">
        <v>8.907</v>
      </c>
      <c r="J220" s="702">
        <v>8.907</v>
      </c>
      <c r="K220" s="712" t="s">
        <v>335</v>
      </c>
    </row>
    <row r="221" spans="1:11" ht="14.45" customHeight="1" thickBot="1" x14ac:dyDescent="0.25">
      <c r="A221" s="724" t="s">
        <v>541</v>
      </c>
      <c r="B221" s="701">
        <v>0</v>
      </c>
      <c r="C221" s="701">
        <v>40.834479999999999</v>
      </c>
      <c r="D221" s="702">
        <v>40.834479999999999</v>
      </c>
      <c r="E221" s="711" t="s">
        <v>335</v>
      </c>
      <c r="F221" s="701">
        <v>0</v>
      </c>
      <c r="G221" s="702">
        <v>0</v>
      </c>
      <c r="H221" s="704">
        <v>3.1254599999999999</v>
      </c>
      <c r="I221" s="701">
        <v>26.240929999999999</v>
      </c>
      <c r="J221" s="702">
        <v>26.240929999999999</v>
      </c>
      <c r="K221" s="712" t="s">
        <v>335</v>
      </c>
    </row>
    <row r="222" spans="1:11" ht="14.45" customHeight="1" thickBot="1" x14ac:dyDescent="0.25">
      <c r="A222" s="723" t="s">
        <v>542</v>
      </c>
      <c r="B222" s="706">
        <v>3130.0302801159501</v>
      </c>
      <c r="C222" s="706">
        <v>3454.5989100000002</v>
      </c>
      <c r="D222" s="707">
        <v>324.568629884053</v>
      </c>
      <c r="E222" s="713">
        <v>1.1036950447230001</v>
      </c>
      <c r="F222" s="706">
        <v>3131.7348751894401</v>
      </c>
      <c r="G222" s="707">
        <v>1565.8674375947201</v>
      </c>
      <c r="H222" s="709">
        <v>336.39505000000003</v>
      </c>
      <c r="I222" s="706">
        <v>1801.6796300000001</v>
      </c>
      <c r="J222" s="707">
        <v>235.81219240528301</v>
      </c>
      <c r="K222" s="714">
        <v>0.57529762313900001</v>
      </c>
    </row>
    <row r="223" spans="1:11" ht="14.45" customHeight="1" thickBot="1" x14ac:dyDescent="0.25">
      <c r="A223" s="724" t="s">
        <v>543</v>
      </c>
      <c r="B223" s="701">
        <v>3130.0302801159501</v>
      </c>
      <c r="C223" s="701">
        <v>3454.5989100000002</v>
      </c>
      <c r="D223" s="702">
        <v>324.568629884053</v>
      </c>
      <c r="E223" s="703">
        <v>1.1036950447230001</v>
      </c>
      <c r="F223" s="701">
        <v>3131.7348751894401</v>
      </c>
      <c r="G223" s="702">
        <v>1565.8674375947201</v>
      </c>
      <c r="H223" s="704">
        <v>336.39505000000003</v>
      </c>
      <c r="I223" s="701">
        <v>1801.6796300000001</v>
      </c>
      <c r="J223" s="702">
        <v>235.81219240528301</v>
      </c>
      <c r="K223" s="705">
        <v>0.57529762313900001</v>
      </c>
    </row>
    <row r="224" spans="1:11" ht="14.45" customHeight="1" thickBot="1" x14ac:dyDescent="0.25">
      <c r="A224" s="720" t="s">
        <v>544</v>
      </c>
      <c r="B224" s="701">
        <v>0</v>
      </c>
      <c r="C224" s="701">
        <v>933.79675999999995</v>
      </c>
      <c r="D224" s="702">
        <v>933.79675999999995</v>
      </c>
      <c r="E224" s="711" t="s">
        <v>329</v>
      </c>
      <c r="F224" s="701">
        <v>0</v>
      </c>
      <c r="G224" s="702">
        <v>0</v>
      </c>
      <c r="H224" s="704">
        <v>3.7960000000000001E-2</v>
      </c>
      <c r="I224" s="701">
        <v>203.55557999999999</v>
      </c>
      <c r="J224" s="702">
        <v>203.55557999999999</v>
      </c>
      <c r="K224" s="712" t="s">
        <v>335</v>
      </c>
    </row>
    <row r="225" spans="1:11" ht="14.45" customHeight="1" thickBot="1" x14ac:dyDescent="0.25">
      <c r="A225" s="725" t="s">
        <v>545</v>
      </c>
      <c r="B225" s="706">
        <v>0</v>
      </c>
      <c r="C225" s="706">
        <v>933.79675999999995</v>
      </c>
      <c r="D225" s="707">
        <v>933.79675999999995</v>
      </c>
      <c r="E225" s="708" t="s">
        <v>329</v>
      </c>
      <c r="F225" s="706">
        <v>0</v>
      </c>
      <c r="G225" s="707">
        <v>0</v>
      </c>
      <c r="H225" s="709">
        <v>3.7960000000000001E-2</v>
      </c>
      <c r="I225" s="706">
        <v>203.55557999999999</v>
      </c>
      <c r="J225" s="707">
        <v>203.55557999999999</v>
      </c>
      <c r="K225" s="710" t="s">
        <v>335</v>
      </c>
    </row>
    <row r="226" spans="1:11" ht="14.45" customHeight="1" thickBot="1" x14ac:dyDescent="0.25">
      <c r="A226" s="727" t="s">
        <v>546</v>
      </c>
      <c r="B226" s="706">
        <v>0</v>
      </c>
      <c r="C226" s="706">
        <v>933.79675999999995</v>
      </c>
      <c r="D226" s="707">
        <v>933.79675999999995</v>
      </c>
      <c r="E226" s="708" t="s">
        <v>329</v>
      </c>
      <c r="F226" s="706">
        <v>0</v>
      </c>
      <c r="G226" s="707">
        <v>0</v>
      </c>
      <c r="H226" s="709">
        <v>3.7960000000000001E-2</v>
      </c>
      <c r="I226" s="706">
        <v>203.55557999999999</v>
      </c>
      <c r="J226" s="707">
        <v>203.55557999999999</v>
      </c>
      <c r="K226" s="710" t="s">
        <v>335</v>
      </c>
    </row>
    <row r="227" spans="1:11" ht="14.45" customHeight="1" thickBot="1" x14ac:dyDescent="0.25">
      <c r="A227" s="723" t="s">
        <v>547</v>
      </c>
      <c r="B227" s="706">
        <v>0</v>
      </c>
      <c r="C227" s="706">
        <v>933.79675999999995</v>
      </c>
      <c r="D227" s="707">
        <v>933.79675999999995</v>
      </c>
      <c r="E227" s="708" t="s">
        <v>335</v>
      </c>
      <c r="F227" s="706">
        <v>0</v>
      </c>
      <c r="G227" s="707">
        <v>0</v>
      </c>
      <c r="H227" s="709">
        <v>3.7960000000000001E-2</v>
      </c>
      <c r="I227" s="706">
        <v>203.55557999999999</v>
      </c>
      <c r="J227" s="707">
        <v>203.55557999999999</v>
      </c>
      <c r="K227" s="710" t="s">
        <v>335</v>
      </c>
    </row>
    <row r="228" spans="1:11" ht="14.45" customHeight="1" thickBot="1" x14ac:dyDescent="0.25">
      <c r="A228" s="724" t="s">
        <v>548</v>
      </c>
      <c r="B228" s="701">
        <v>0</v>
      </c>
      <c r="C228" s="701">
        <v>0.23956</v>
      </c>
      <c r="D228" s="702">
        <v>0.23956</v>
      </c>
      <c r="E228" s="711" t="s">
        <v>335</v>
      </c>
      <c r="F228" s="701">
        <v>0</v>
      </c>
      <c r="G228" s="702">
        <v>0</v>
      </c>
      <c r="H228" s="704">
        <v>3.7960000000000001E-2</v>
      </c>
      <c r="I228" s="701">
        <v>8.1979999999999997E-2</v>
      </c>
      <c r="J228" s="702">
        <v>8.1979999999999997E-2</v>
      </c>
      <c r="K228" s="712" t="s">
        <v>335</v>
      </c>
    </row>
    <row r="229" spans="1:11" ht="14.45" customHeight="1" thickBot="1" x14ac:dyDescent="0.25">
      <c r="A229" s="724" t="s">
        <v>549</v>
      </c>
      <c r="B229" s="701">
        <v>0</v>
      </c>
      <c r="C229" s="701">
        <v>933.55719999999997</v>
      </c>
      <c r="D229" s="702">
        <v>933.55719999999997</v>
      </c>
      <c r="E229" s="711" t="s">
        <v>335</v>
      </c>
      <c r="F229" s="701">
        <v>0</v>
      </c>
      <c r="G229" s="702">
        <v>0</v>
      </c>
      <c r="H229" s="704">
        <v>0</v>
      </c>
      <c r="I229" s="701">
        <v>203.4736</v>
      </c>
      <c r="J229" s="702">
        <v>203.4736</v>
      </c>
      <c r="K229" s="712" t="s">
        <v>335</v>
      </c>
    </row>
    <row r="230" spans="1:11" ht="14.45" customHeight="1" thickBot="1" x14ac:dyDescent="0.25">
      <c r="A230" s="728"/>
      <c r="B230" s="701">
        <v>57929.485503831202</v>
      </c>
      <c r="C230" s="701">
        <v>69107.660859999902</v>
      </c>
      <c r="D230" s="702">
        <v>11178.1753561687</v>
      </c>
      <c r="E230" s="703">
        <v>1.1929617578839999</v>
      </c>
      <c r="F230" s="701">
        <v>75798.045388296203</v>
      </c>
      <c r="G230" s="702">
        <v>37899.022694148101</v>
      </c>
      <c r="H230" s="704">
        <v>6077.1216000000404</v>
      </c>
      <c r="I230" s="701">
        <v>37232.971380000003</v>
      </c>
      <c r="J230" s="702">
        <v>-666.05131414806999</v>
      </c>
      <c r="K230" s="705">
        <v>0.49121281675799999</v>
      </c>
    </row>
    <row r="231" spans="1:11" ht="14.45" customHeight="1" thickBot="1" x14ac:dyDescent="0.25">
      <c r="A231" s="729" t="s">
        <v>66</v>
      </c>
      <c r="B231" s="716">
        <v>57929.485503831202</v>
      </c>
      <c r="C231" s="716">
        <v>69107.660859999902</v>
      </c>
      <c r="D231" s="717">
        <v>11178.1753561687</v>
      </c>
      <c r="E231" s="718" t="s">
        <v>329</v>
      </c>
      <c r="F231" s="716">
        <v>75798.045388296203</v>
      </c>
      <c r="G231" s="717">
        <v>37899.022694148101</v>
      </c>
      <c r="H231" s="716">
        <v>6077.1216000000404</v>
      </c>
      <c r="I231" s="716">
        <v>37232.971380000097</v>
      </c>
      <c r="J231" s="717">
        <v>-666.05131414805703</v>
      </c>
      <c r="K231" s="719">
        <v>0.49121281675799999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F6932BA-FB2E-4209-BC78-2809EB2E221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550</v>
      </c>
      <c r="B5" s="731" t="s">
        <v>551</v>
      </c>
      <c r="C5" s="732" t="s">
        <v>552</v>
      </c>
      <c r="D5" s="732" t="s">
        <v>552</v>
      </c>
      <c r="E5" s="732"/>
      <c r="F5" s="732" t="s">
        <v>552</v>
      </c>
      <c r="G5" s="732" t="s">
        <v>552</v>
      </c>
      <c r="H5" s="732" t="s">
        <v>552</v>
      </c>
      <c r="I5" s="733" t="s">
        <v>552</v>
      </c>
      <c r="J5" s="734" t="s">
        <v>73</v>
      </c>
    </row>
    <row r="6" spans="1:10" ht="14.45" customHeight="1" x14ac:dyDescent="0.2">
      <c r="A6" s="730" t="s">
        <v>550</v>
      </c>
      <c r="B6" s="731" t="s">
        <v>553</v>
      </c>
      <c r="C6" s="732">
        <v>44.314239999999998</v>
      </c>
      <c r="D6" s="732">
        <v>40.224720000000005</v>
      </c>
      <c r="E6" s="732"/>
      <c r="F6" s="732">
        <v>35.942890000000006</v>
      </c>
      <c r="G6" s="732">
        <v>50.000000000000007</v>
      </c>
      <c r="H6" s="732">
        <v>-14.057110000000002</v>
      </c>
      <c r="I6" s="733">
        <v>0.71885779999999999</v>
      </c>
      <c r="J6" s="734" t="s">
        <v>1</v>
      </c>
    </row>
    <row r="7" spans="1:10" ht="14.45" customHeight="1" x14ac:dyDescent="0.2">
      <c r="A7" s="730" t="s">
        <v>550</v>
      </c>
      <c r="B7" s="731" t="s">
        <v>554</v>
      </c>
      <c r="C7" s="732">
        <v>12930.1999</v>
      </c>
      <c r="D7" s="732">
        <v>13298.659199999998</v>
      </c>
      <c r="E7" s="732"/>
      <c r="F7" s="732">
        <v>13173.78894</v>
      </c>
      <c r="G7" s="732">
        <v>13000.000312499998</v>
      </c>
      <c r="H7" s="732">
        <v>173.78862750000189</v>
      </c>
      <c r="I7" s="733">
        <v>1.013368355640184</v>
      </c>
      <c r="J7" s="734" t="s">
        <v>1</v>
      </c>
    </row>
    <row r="8" spans="1:10" ht="14.45" customHeight="1" x14ac:dyDescent="0.2">
      <c r="A8" s="730" t="s">
        <v>550</v>
      </c>
      <c r="B8" s="731" t="s">
        <v>555</v>
      </c>
      <c r="C8" s="732">
        <v>1457.2213299999999</v>
      </c>
      <c r="D8" s="732">
        <v>901.37564000000009</v>
      </c>
      <c r="E8" s="732"/>
      <c r="F8" s="732">
        <v>766.70636000000002</v>
      </c>
      <c r="G8" s="732">
        <v>1000</v>
      </c>
      <c r="H8" s="732">
        <v>-233.29363999999998</v>
      </c>
      <c r="I8" s="733">
        <v>0.76670636000000003</v>
      </c>
      <c r="J8" s="734" t="s">
        <v>1</v>
      </c>
    </row>
    <row r="9" spans="1:10" ht="14.45" customHeight="1" x14ac:dyDescent="0.2">
      <c r="A9" s="730" t="s">
        <v>550</v>
      </c>
      <c r="B9" s="731" t="s">
        <v>556</v>
      </c>
      <c r="C9" s="732">
        <v>1203.00478</v>
      </c>
      <c r="D9" s="732">
        <v>2296.43451</v>
      </c>
      <c r="E9" s="732"/>
      <c r="F9" s="732">
        <v>356.98523</v>
      </c>
      <c r="G9" s="732">
        <v>1700</v>
      </c>
      <c r="H9" s="732">
        <v>-1343.01477</v>
      </c>
      <c r="I9" s="733">
        <v>0.2099913117647059</v>
      </c>
      <c r="J9" s="734" t="s">
        <v>1</v>
      </c>
    </row>
    <row r="10" spans="1:10" ht="14.45" customHeight="1" x14ac:dyDescent="0.2">
      <c r="A10" s="730" t="s">
        <v>550</v>
      </c>
      <c r="B10" s="731" t="s">
        <v>557</v>
      </c>
      <c r="C10" s="732">
        <v>0</v>
      </c>
      <c r="D10" s="732">
        <v>0.55200000000000005</v>
      </c>
      <c r="E10" s="732"/>
      <c r="F10" s="732">
        <v>0</v>
      </c>
      <c r="G10" s="732">
        <v>2.5</v>
      </c>
      <c r="H10" s="732">
        <v>-2.5</v>
      </c>
      <c r="I10" s="733">
        <v>0</v>
      </c>
      <c r="J10" s="734" t="s">
        <v>1</v>
      </c>
    </row>
    <row r="11" spans="1:10" ht="14.45" customHeight="1" x14ac:dyDescent="0.2">
      <c r="A11" s="730" t="s">
        <v>550</v>
      </c>
      <c r="B11" s="731" t="s">
        <v>558</v>
      </c>
      <c r="C11" s="732">
        <v>15634.740249999999</v>
      </c>
      <c r="D11" s="732">
        <v>16537.246069999997</v>
      </c>
      <c r="E11" s="732"/>
      <c r="F11" s="732">
        <v>14333.423420000001</v>
      </c>
      <c r="G11" s="732">
        <v>15752.500312499998</v>
      </c>
      <c r="H11" s="732">
        <v>-1419.0768924999975</v>
      </c>
      <c r="I11" s="733">
        <v>0.90991418096504184</v>
      </c>
      <c r="J11" s="734" t="s">
        <v>559</v>
      </c>
    </row>
    <row r="13" spans="1:10" ht="14.45" customHeight="1" x14ac:dyDescent="0.2">
      <c r="A13" s="730" t="s">
        <v>550</v>
      </c>
      <c r="B13" s="731" t="s">
        <v>551</v>
      </c>
      <c r="C13" s="732" t="s">
        <v>552</v>
      </c>
      <c r="D13" s="732" t="s">
        <v>552</v>
      </c>
      <c r="E13" s="732"/>
      <c r="F13" s="732" t="s">
        <v>552</v>
      </c>
      <c r="G13" s="732" t="s">
        <v>552</v>
      </c>
      <c r="H13" s="732" t="s">
        <v>552</v>
      </c>
      <c r="I13" s="733" t="s">
        <v>552</v>
      </c>
      <c r="J13" s="734" t="s">
        <v>73</v>
      </c>
    </row>
    <row r="14" spans="1:10" ht="14.45" customHeight="1" x14ac:dyDescent="0.2">
      <c r="A14" s="730" t="s">
        <v>560</v>
      </c>
      <c r="B14" s="731" t="s">
        <v>561</v>
      </c>
      <c r="C14" s="732" t="s">
        <v>552</v>
      </c>
      <c r="D14" s="732" t="s">
        <v>552</v>
      </c>
      <c r="E14" s="732"/>
      <c r="F14" s="732" t="s">
        <v>552</v>
      </c>
      <c r="G14" s="732" t="s">
        <v>552</v>
      </c>
      <c r="H14" s="732" t="s">
        <v>552</v>
      </c>
      <c r="I14" s="733" t="s">
        <v>552</v>
      </c>
      <c r="J14" s="734" t="s">
        <v>0</v>
      </c>
    </row>
    <row r="15" spans="1:10" ht="14.45" customHeight="1" x14ac:dyDescent="0.2">
      <c r="A15" s="730" t="s">
        <v>560</v>
      </c>
      <c r="B15" s="731" t="s">
        <v>553</v>
      </c>
      <c r="C15" s="732">
        <v>5.4963300000000013</v>
      </c>
      <c r="D15" s="732">
        <v>6.4722</v>
      </c>
      <c r="E15" s="732"/>
      <c r="F15" s="732">
        <v>3.8217999999999996</v>
      </c>
      <c r="G15" s="732">
        <v>6</v>
      </c>
      <c r="H15" s="732">
        <v>-2.1782000000000004</v>
      </c>
      <c r="I15" s="733">
        <v>0.63696666666666657</v>
      </c>
      <c r="J15" s="734" t="s">
        <v>1</v>
      </c>
    </row>
    <row r="16" spans="1:10" ht="14.45" customHeight="1" x14ac:dyDescent="0.2">
      <c r="A16" s="730" t="s">
        <v>560</v>
      </c>
      <c r="B16" s="731" t="s">
        <v>554</v>
      </c>
      <c r="C16" s="732">
        <v>456.45600000000002</v>
      </c>
      <c r="D16" s="732">
        <v>650.375</v>
      </c>
      <c r="E16" s="732"/>
      <c r="F16" s="732">
        <v>761.70600000000002</v>
      </c>
      <c r="G16" s="732">
        <v>553</v>
      </c>
      <c r="H16" s="732">
        <v>208.70600000000002</v>
      </c>
      <c r="I16" s="733">
        <v>1.3774068716094032</v>
      </c>
      <c r="J16" s="734" t="s">
        <v>1</v>
      </c>
    </row>
    <row r="17" spans="1:10" ht="14.45" customHeight="1" x14ac:dyDescent="0.2">
      <c r="A17" s="730" t="s">
        <v>560</v>
      </c>
      <c r="B17" s="731" t="s">
        <v>557</v>
      </c>
      <c r="C17" s="732">
        <v>0</v>
      </c>
      <c r="D17" s="732">
        <v>0.55200000000000005</v>
      </c>
      <c r="E17" s="732"/>
      <c r="F17" s="732">
        <v>0</v>
      </c>
      <c r="G17" s="732">
        <v>3</v>
      </c>
      <c r="H17" s="732">
        <v>-3</v>
      </c>
      <c r="I17" s="733">
        <v>0</v>
      </c>
      <c r="J17" s="734" t="s">
        <v>1</v>
      </c>
    </row>
    <row r="18" spans="1:10" ht="14.45" customHeight="1" x14ac:dyDescent="0.2">
      <c r="A18" s="730" t="s">
        <v>560</v>
      </c>
      <c r="B18" s="731" t="s">
        <v>562</v>
      </c>
      <c r="C18" s="732">
        <v>461.95233000000002</v>
      </c>
      <c r="D18" s="732">
        <v>657.39920000000006</v>
      </c>
      <c r="E18" s="732"/>
      <c r="F18" s="732">
        <v>765.52780000000007</v>
      </c>
      <c r="G18" s="732">
        <v>562</v>
      </c>
      <c r="H18" s="732">
        <v>203.52780000000007</v>
      </c>
      <c r="I18" s="733">
        <v>1.3621491103202847</v>
      </c>
      <c r="J18" s="734" t="s">
        <v>563</v>
      </c>
    </row>
    <row r="19" spans="1:10" ht="14.45" customHeight="1" x14ac:dyDescent="0.2">
      <c r="A19" s="730" t="s">
        <v>552</v>
      </c>
      <c r="B19" s="731" t="s">
        <v>552</v>
      </c>
      <c r="C19" s="732" t="s">
        <v>552</v>
      </c>
      <c r="D19" s="732" t="s">
        <v>552</v>
      </c>
      <c r="E19" s="732"/>
      <c r="F19" s="732" t="s">
        <v>552</v>
      </c>
      <c r="G19" s="732" t="s">
        <v>552</v>
      </c>
      <c r="H19" s="732" t="s">
        <v>552</v>
      </c>
      <c r="I19" s="733" t="s">
        <v>552</v>
      </c>
      <c r="J19" s="734" t="s">
        <v>564</v>
      </c>
    </row>
    <row r="20" spans="1:10" ht="14.45" customHeight="1" x14ac:dyDescent="0.2">
      <c r="A20" s="730" t="s">
        <v>565</v>
      </c>
      <c r="B20" s="731" t="s">
        <v>566</v>
      </c>
      <c r="C20" s="732" t="s">
        <v>552</v>
      </c>
      <c r="D20" s="732" t="s">
        <v>552</v>
      </c>
      <c r="E20" s="732"/>
      <c r="F20" s="732" t="s">
        <v>552</v>
      </c>
      <c r="G20" s="732" t="s">
        <v>552</v>
      </c>
      <c r="H20" s="732" t="s">
        <v>552</v>
      </c>
      <c r="I20" s="733" t="s">
        <v>552</v>
      </c>
      <c r="J20" s="734" t="s">
        <v>0</v>
      </c>
    </row>
    <row r="21" spans="1:10" ht="14.45" customHeight="1" x14ac:dyDescent="0.2">
      <c r="A21" s="730" t="s">
        <v>565</v>
      </c>
      <c r="B21" s="731" t="s">
        <v>553</v>
      </c>
      <c r="C21" s="732">
        <v>8.1910799999999977</v>
      </c>
      <c r="D21" s="732">
        <v>6.8869800000000003</v>
      </c>
      <c r="E21" s="732"/>
      <c r="F21" s="732">
        <v>7.8342199999999984</v>
      </c>
      <c r="G21" s="732">
        <v>9</v>
      </c>
      <c r="H21" s="732">
        <v>-1.1657800000000016</v>
      </c>
      <c r="I21" s="733">
        <v>0.87046888888888874</v>
      </c>
      <c r="J21" s="734" t="s">
        <v>1</v>
      </c>
    </row>
    <row r="22" spans="1:10" ht="14.45" customHeight="1" x14ac:dyDescent="0.2">
      <c r="A22" s="730" t="s">
        <v>565</v>
      </c>
      <c r="B22" s="731" t="s">
        <v>554</v>
      </c>
      <c r="C22" s="732">
        <v>3498.4608999999991</v>
      </c>
      <c r="D22" s="732">
        <v>3339.0622999999987</v>
      </c>
      <c r="E22" s="732"/>
      <c r="F22" s="732">
        <v>2928.1799399999991</v>
      </c>
      <c r="G22" s="732">
        <v>3263</v>
      </c>
      <c r="H22" s="732">
        <v>-334.82006000000092</v>
      </c>
      <c r="I22" s="733">
        <v>0.89738888752681556</v>
      </c>
      <c r="J22" s="734" t="s">
        <v>1</v>
      </c>
    </row>
    <row r="23" spans="1:10" ht="14.45" customHeight="1" x14ac:dyDescent="0.2">
      <c r="A23" s="730" t="s">
        <v>565</v>
      </c>
      <c r="B23" s="731" t="s">
        <v>555</v>
      </c>
      <c r="C23" s="732">
        <v>72.731999999999999</v>
      </c>
      <c r="D23" s="732">
        <v>124.41</v>
      </c>
      <c r="E23" s="732"/>
      <c r="F23" s="732">
        <v>133.97999999999999</v>
      </c>
      <c r="G23" s="732">
        <v>250</v>
      </c>
      <c r="H23" s="732">
        <v>-116.02000000000001</v>
      </c>
      <c r="I23" s="733">
        <v>0.53591999999999995</v>
      </c>
      <c r="J23" s="734" t="s">
        <v>1</v>
      </c>
    </row>
    <row r="24" spans="1:10" ht="14.45" customHeight="1" x14ac:dyDescent="0.2">
      <c r="A24" s="730" t="s">
        <v>565</v>
      </c>
      <c r="B24" s="731" t="s">
        <v>567</v>
      </c>
      <c r="C24" s="732">
        <v>3579.3839799999992</v>
      </c>
      <c r="D24" s="732">
        <v>3470.3592799999988</v>
      </c>
      <c r="E24" s="732"/>
      <c r="F24" s="732">
        <v>3069.9941599999993</v>
      </c>
      <c r="G24" s="732">
        <v>3523</v>
      </c>
      <c r="H24" s="732">
        <v>-453.00584000000072</v>
      </c>
      <c r="I24" s="733">
        <v>0.87141474879364156</v>
      </c>
      <c r="J24" s="734" t="s">
        <v>563</v>
      </c>
    </row>
    <row r="25" spans="1:10" ht="14.45" customHeight="1" x14ac:dyDescent="0.2">
      <c r="A25" s="730" t="s">
        <v>552</v>
      </c>
      <c r="B25" s="731" t="s">
        <v>552</v>
      </c>
      <c r="C25" s="732" t="s">
        <v>552</v>
      </c>
      <c r="D25" s="732" t="s">
        <v>552</v>
      </c>
      <c r="E25" s="732"/>
      <c r="F25" s="732" t="s">
        <v>552</v>
      </c>
      <c r="G25" s="732" t="s">
        <v>552</v>
      </c>
      <c r="H25" s="732" t="s">
        <v>552</v>
      </c>
      <c r="I25" s="733" t="s">
        <v>552</v>
      </c>
      <c r="J25" s="734" t="s">
        <v>564</v>
      </c>
    </row>
    <row r="26" spans="1:10" ht="14.45" customHeight="1" x14ac:dyDescent="0.2">
      <c r="A26" s="730" t="s">
        <v>568</v>
      </c>
      <c r="B26" s="731" t="s">
        <v>569</v>
      </c>
      <c r="C26" s="732" t="s">
        <v>552</v>
      </c>
      <c r="D26" s="732" t="s">
        <v>552</v>
      </c>
      <c r="E26" s="732"/>
      <c r="F26" s="732" t="s">
        <v>552</v>
      </c>
      <c r="G26" s="732" t="s">
        <v>552</v>
      </c>
      <c r="H26" s="732" t="s">
        <v>552</v>
      </c>
      <c r="I26" s="733" t="s">
        <v>552</v>
      </c>
      <c r="J26" s="734" t="s">
        <v>0</v>
      </c>
    </row>
    <row r="27" spans="1:10" ht="14.45" customHeight="1" x14ac:dyDescent="0.2">
      <c r="A27" s="730" t="s">
        <v>568</v>
      </c>
      <c r="B27" s="731" t="s">
        <v>553</v>
      </c>
      <c r="C27" s="732">
        <v>4.8399999999999999E-2</v>
      </c>
      <c r="D27" s="732">
        <v>0</v>
      </c>
      <c r="E27" s="732"/>
      <c r="F27" s="732">
        <v>0</v>
      </c>
      <c r="G27" s="732">
        <v>0</v>
      </c>
      <c r="H27" s="732">
        <v>0</v>
      </c>
      <c r="I27" s="733" t="s">
        <v>552</v>
      </c>
      <c r="J27" s="734" t="s">
        <v>1</v>
      </c>
    </row>
    <row r="28" spans="1:10" ht="14.45" customHeight="1" x14ac:dyDescent="0.2">
      <c r="A28" s="730" t="s">
        <v>568</v>
      </c>
      <c r="B28" s="731" t="s">
        <v>570</v>
      </c>
      <c r="C28" s="732">
        <v>4.8399999999999999E-2</v>
      </c>
      <c r="D28" s="732">
        <v>0</v>
      </c>
      <c r="E28" s="732"/>
      <c r="F28" s="732">
        <v>0</v>
      </c>
      <c r="G28" s="732">
        <v>0</v>
      </c>
      <c r="H28" s="732">
        <v>0</v>
      </c>
      <c r="I28" s="733" t="s">
        <v>552</v>
      </c>
      <c r="J28" s="734" t="s">
        <v>563</v>
      </c>
    </row>
    <row r="29" spans="1:10" ht="14.45" customHeight="1" x14ac:dyDescent="0.2">
      <c r="A29" s="730" t="s">
        <v>552</v>
      </c>
      <c r="B29" s="731" t="s">
        <v>552</v>
      </c>
      <c r="C29" s="732" t="s">
        <v>552</v>
      </c>
      <c r="D29" s="732" t="s">
        <v>552</v>
      </c>
      <c r="E29" s="732"/>
      <c r="F29" s="732" t="s">
        <v>552</v>
      </c>
      <c r="G29" s="732" t="s">
        <v>552</v>
      </c>
      <c r="H29" s="732" t="s">
        <v>552</v>
      </c>
      <c r="I29" s="733" t="s">
        <v>552</v>
      </c>
      <c r="J29" s="734" t="s">
        <v>564</v>
      </c>
    </row>
    <row r="30" spans="1:10" ht="14.45" customHeight="1" x14ac:dyDescent="0.2">
      <c r="A30" s="730" t="s">
        <v>571</v>
      </c>
      <c r="B30" s="731" t="s">
        <v>572</v>
      </c>
      <c r="C30" s="732" t="s">
        <v>552</v>
      </c>
      <c r="D30" s="732" t="s">
        <v>552</v>
      </c>
      <c r="E30" s="732"/>
      <c r="F30" s="732" t="s">
        <v>552</v>
      </c>
      <c r="G30" s="732" t="s">
        <v>552</v>
      </c>
      <c r="H30" s="732" t="s">
        <v>552</v>
      </c>
      <c r="I30" s="733" t="s">
        <v>552</v>
      </c>
      <c r="J30" s="734" t="s">
        <v>0</v>
      </c>
    </row>
    <row r="31" spans="1:10" ht="14.45" customHeight="1" x14ac:dyDescent="0.2">
      <c r="A31" s="730" t="s">
        <v>571</v>
      </c>
      <c r="B31" s="731" t="s">
        <v>553</v>
      </c>
      <c r="C31" s="732">
        <v>30.578430000000001</v>
      </c>
      <c r="D31" s="732">
        <v>26.865540000000003</v>
      </c>
      <c r="E31" s="732"/>
      <c r="F31" s="732">
        <v>24.286870000000004</v>
      </c>
      <c r="G31" s="732">
        <v>34</v>
      </c>
      <c r="H31" s="732">
        <v>-9.713129999999996</v>
      </c>
      <c r="I31" s="733">
        <v>0.71431970588235305</v>
      </c>
      <c r="J31" s="734" t="s">
        <v>1</v>
      </c>
    </row>
    <row r="32" spans="1:10" ht="14.45" customHeight="1" x14ac:dyDescent="0.2">
      <c r="A32" s="730" t="s">
        <v>571</v>
      </c>
      <c r="B32" s="731" t="s">
        <v>554</v>
      </c>
      <c r="C32" s="732">
        <v>8975.2829999999994</v>
      </c>
      <c r="D32" s="732">
        <v>9309.2218999999986</v>
      </c>
      <c r="E32" s="732"/>
      <c r="F32" s="732">
        <v>9483.9030000000002</v>
      </c>
      <c r="G32" s="732">
        <v>9184</v>
      </c>
      <c r="H32" s="732">
        <v>299.90300000000025</v>
      </c>
      <c r="I32" s="733">
        <v>1.0326549433797909</v>
      </c>
      <c r="J32" s="734" t="s">
        <v>1</v>
      </c>
    </row>
    <row r="33" spans="1:10" ht="14.45" customHeight="1" x14ac:dyDescent="0.2">
      <c r="A33" s="730" t="s">
        <v>571</v>
      </c>
      <c r="B33" s="731" t="s">
        <v>555</v>
      </c>
      <c r="C33" s="732">
        <v>1384.4893299999999</v>
      </c>
      <c r="D33" s="732">
        <v>776.96564000000012</v>
      </c>
      <c r="E33" s="732"/>
      <c r="F33" s="732">
        <v>632.72636</v>
      </c>
      <c r="G33" s="732">
        <v>750</v>
      </c>
      <c r="H33" s="732">
        <v>-117.27364</v>
      </c>
      <c r="I33" s="733">
        <v>0.84363514666666661</v>
      </c>
      <c r="J33" s="734" t="s">
        <v>1</v>
      </c>
    </row>
    <row r="34" spans="1:10" ht="14.45" customHeight="1" x14ac:dyDescent="0.2">
      <c r="A34" s="730" t="s">
        <v>571</v>
      </c>
      <c r="B34" s="731" t="s">
        <v>573</v>
      </c>
      <c r="C34" s="732">
        <v>10390.350759999999</v>
      </c>
      <c r="D34" s="732">
        <v>10113.05308</v>
      </c>
      <c r="E34" s="732"/>
      <c r="F34" s="732">
        <v>10140.916230000001</v>
      </c>
      <c r="G34" s="732">
        <v>9968</v>
      </c>
      <c r="H34" s="732">
        <v>172.91623000000072</v>
      </c>
      <c r="I34" s="733">
        <v>1.0173471338282505</v>
      </c>
      <c r="J34" s="734" t="s">
        <v>563</v>
      </c>
    </row>
    <row r="35" spans="1:10" ht="14.45" customHeight="1" x14ac:dyDescent="0.2">
      <c r="A35" s="730" t="s">
        <v>552</v>
      </c>
      <c r="B35" s="731" t="s">
        <v>552</v>
      </c>
      <c r="C35" s="732" t="s">
        <v>552</v>
      </c>
      <c r="D35" s="732" t="s">
        <v>552</v>
      </c>
      <c r="E35" s="732"/>
      <c r="F35" s="732" t="s">
        <v>552</v>
      </c>
      <c r="G35" s="732" t="s">
        <v>552</v>
      </c>
      <c r="H35" s="732" t="s">
        <v>552</v>
      </c>
      <c r="I35" s="733" t="s">
        <v>552</v>
      </c>
      <c r="J35" s="734" t="s">
        <v>564</v>
      </c>
    </row>
    <row r="36" spans="1:10" ht="14.45" customHeight="1" x14ac:dyDescent="0.2">
      <c r="A36" s="730" t="s">
        <v>574</v>
      </c>
      <c r="B36" s="731" t="s">
        <v>575</v>
      </c>
      <c r="C36" s="732" t="s">
        <v>552</v>
      </c>
      <c r="D36" s="732" t="s">
        <v>552</v>
      </c>
      <c r="E36" s="732"/>
      <c r="F36" s="732" t="s">
        <v>552</v>
      </c>
      <c r="G36" s="732" t="s">
        <v>552</v>
      </c>
      <c r="H36" s="732" t="s">
        <v>552</v>
      </c>
      <c r="I36" s="733" t="s">
        <v>552</v>
      </c>
      <c r="J36" s="734" t="s">
        <v>0</v>
      </c>
    </row>
    <row r="37" spans="1:10" ht="14.45" customHeight="1" x14ac:dyDescent="0.2">
      <c r="A37" s="730" t="s">
        <v>574</v>
      </c>
      <c r="B37" s="731" t="s">
        <v>556</v>
      </c>
      <c r="C37" s="732">
        <v>1203.00478</v>
      </c>
      <c r="D37" s="732">
        <v>2296.43451</v>
      </c>
      <c r="E37" s="732"/>
      <c r="F37" s="732">
        <v>356.98523</v>
      </c>
      <c r="G37" s="732">
        <v>1700</v>
      </c>
      <c r="H37" s="732">
        <v>-1343.01477</v>
      </c>
      <c r="I37" s="733">
        <v>0.2099913117647059</v>
      </c>
      <c r="J37" s="734" t="s">
        <v>1</v>
      </c>
    </row>
    <row r="38" spans="1:10" ht="14.45" customHeight="1" x14ac:dyDescent="0.2">
      <c r="A38" s="730" t="s">
        <v>574</v>
      </c>
      <c r="B38" s="731" t="s">
        <v>576</v>
      </c>
      <c r="C38" s="732">
        <v>1203.00478</v>
      </c>
      <c r="D38" s="732">
        <v>2296.43451</v>
      </c>
      <c r="E38" s="732"/>
      <c r="F38" s="732">
        <v>356.98523</v>
      </c>
      <c r="G38" s="732">
        <v>1700</v>
      </c>
      <c r="H38" s="732">
        <v>-1343.01477</v>
      </c>
      <c r="I38" s="733">
        <v>0.2099913117647059</v>
      </c>
      <c r="J38" s="734" t="s">
        <v>563</v>
      </c>
    </row>
    <row r="39" spans="1:10" ht="14.45" customHeight="1" x14ac:dyDescent="0.2">
      <c r="A39" s="730" t="s">
        <v>552</v>
      </c>
      <c r="B39" s="731" t="s">
        <v>552</v>
      </c>
      <c r="C39" s="732" t="s">
        <v>552</v>
      </c>
      <c r="D39" s="732" t="s">
        <v>552</v>
      </c>
      <c r="E39" s="732"/>
      <c r="F39" s="732" t="s">
        <v>552</v>
      </c>
      <c r="G39" s="732" t="s">
        <v>552</v>
      </c>
      <c r="H39" s="732" t="s">
        <v>552</v>
      </c>
      <c r="I39" s="733" t="s">
        <v>552</v>
      </c>
      <c r="J39" s="734" t="s">
        <v>564</v>
      </c>
    </row>
    <row r="40" spans="1:10" ht="14.45" customHeight="1" x14ac:dyDescent="0.2">
      <c r="A40" s="730" t="s">
        <v>550</v>
      </c>
      <c r="B40" s="731" t="s">
        <v>558</v>
      </c>
      <c r="C40" s="732">
        <v>15634.740249999999</v>
      </c>
      <c r="D40" s="732">
        <v>16537.246069999997</v>
      </c>
      <c r="E40" s="732"/>
      <c r="F40" s="732">
        <v>14333.423420000001</v>
      </c>
      <c r="G40" s="732">
        <v>15753</v>
      </c>
      <c r="H40" s="732">
        <v>-1419.576579999999</v>
      </c>
      <c r="I40" s="733">
        <v>0.90988531835205999</v>
      </c>
      <c r="J40" s="734" t="s">
        <v>559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1582D75A-83EB-46E3-876E-4E0719C72FF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5793.4486728097263</v>
      </c>
      <c r="M3" s="203">
        <f>SUBTOTAL(9,M5:M1048576)</f>
        <v>2474</v>
      </c>
      <c r="N3" s="204">
        <f>SUBTOTAL(9,N5:N1048576)</f>
        <v>14332992.016531263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550</v>
      </c>
      <c r="B5" s="742" t="s">
        <v>551</v>
      </c>
      <c r="C5" s="743" t="s">
        <v>560</v>
      </c>
      <c r="D5" s="744" t="s">
        <v>561</v>
      </c>
      <c r="E5" s="745">
        <v>50113001</v>
      </c>
      <c r="F5" s="744" t="s">
        <v>577</v>
      </c>
      <c r="G5" s="743" t="s">
        <v>578</v>
      </c>
      <c r="H5" s="743">
        <v>176954</v>
      </c>
      <c r="I5" s="743">
        <v>176954</v>
      </c>
      <c r="J5" s="743" t="s">
        <v>579</v>
      </c>
      <c r="K5" s="743" t="s">
        <v>580</v>
      </c>
      <c r="L5" s="746">
        <v>94.3</v>
      </c>
      <c r="M5" s="746">
        <v>1</v>
      </c>
      <c r="N5" s="747">
        <v>94.3</v>
      </c>
    </row>
    <row r="6" spans="1:14" ht="14.45" customHeight="1" x14ac:dyDescent="0.2">
      <c r="A6" s="748" t="s">
        <v>550</v>
      </c>
      <c r="B6" s="749" t="s">
        <v>551</v>
      </c>
      <c r="C6" s="750" t="s">
        <v>560</v>
      </c>
      <c r="D6" s="751" t="s">
        <v>561</v>
      </c>
      <c r="E6" s="752">
        <v>50113001</v>
      </c>
      <c r="F6" s="751" t="s">
        <v>577</v>
      </c>
      <c r="G6" s="750" t="s">
        <v>578</v>
      </c>
      <c r="H6" s="750">
        <v>847974</v>
      </c>
      <c r="I6" s="750">
        <v>125525</v>
      </c>
      <c r="J6" s="750" t="s">
        <v>581</v>
      </c>
      <c r="K6" s="750" t="s">
        <v>582</v>
      </c>
      <c r="L6" s="753">
        <v>46</v>
      </c>
      <c r="M6" s="753">
        <v>2</v>
      </c>
      <c r="N6" s="754">
        <v>92</v>
      </c>
    </row>
    <row r="7" spans="1:14" ht="14.45" customHeight="1" x14ac:dyDescent="0.2">
      <c r="A7" s="748" t="s">
        <v>550</v>
      </c>
      <c r="B7" s="749" t="s">
        <v>551</v>
      </c>
      <c r="C7" s="750" t="s">
        <v>560</v>
      </c>
      <c r="D7" s="751" t="s">
        <v>561</v>
      </c>
      <c r="E7" s="752">
        <v>50113001</v>
      </c>
      <c r="F7" s="751" t="s">
        <v>577</v>
      </c>
      <c r="G7" s="750" t="s">
        <v>578</v>
      </c>
      <c r="H7" s="750">
        <v>847713</v>
      </c>
      <c r="I7" s="750">
        <v>125526</v>
      </c>
      <c r="J7" s="750" t="s">
        <v>581</v>
      </c>
      <c r="K7" s="750" t="s">
        <v>583</v>
      </c>
      <c r="L7" s="753">
        <v>111.63</v>
      </c>
      <c r="M7" s="753">
        <v>1</v>
      </c>
      <c r="N7" s="754">
        <v>111.63</v>
      </c>
    </row>
    <row r="8" spans="1:14" ht="14.45" customHeight="1" x14ac:dyDescent="0.2">
      <c r="A8" s="748" t="s">
        <v>550</v>
      </c>
      <c r="B8" s="749" t="s">
        <v>551</v>
      </c>
      <c r="C8" s="750" t="s">
        <v>560</v>
      </c>
      <c r="D8" s="751" t="s">
        <v>561</v>
      </c>
      <c r="E8" s="752">
        <v>50113001</v>
      </c>
      <c r="F8" s="751" t="s">
        <v>577</v>
      </c>
      <c r="G8" s="750" t="s">
        <v>578</v>
      </c>
      <c r="H8" s="750">
        <v>156926</v>
      </c>
      <c r="I8" s="750">
        <v>56926</v>
      </c>
      <c r="J8" s="750" t="s">
        <v>584</v>
      </c>
      <c r="K8" s="750" t="s">
        <v>585</v>
      </c>
      <c r="L8" s="753">
        <v>48.4</v>
      </c>
      <c r="M8" s="753">
        <v>2</v>
      </c>
      <c r="N8" s="754">
        <v>96.8</v>
      </c>
    </row>
    <row r="9" spans="1:14" ht="14.45" customHeight="1" x14ac:dyDescent="0.2">
      <c r="A9" s="748" t="s">
        <v>550</v>
      </c>
      <c r="B9" s="749" t="s">
        <v>551</v>
      </c>
      <c r="C9" s="750" t="s">
        <v>560</v>
      </c>
      <c r="D9" s="751" t="s">
        <v>561</v>
      </c>
      <c r="E9" s="752">
        <v>50113001</v>
      </c>
      <c r="F9" s="751" t="s">
        <v>577</v>
      </c>
      <c r="G9" s="750" t="s">
        <v>578</v>
      </c>
      <c r="H9" s="750">
        <v>112892</v>
      </c>
      <c r="I9" s="750">
        <v>12892</v>
      </c>
      <c r="J9" s="750" t="s">
        <v>586</v>
      </c>
      <c r="K9" s="750" t="s">
        <v>587</v>
      </c>
      <c r="L9" s="753">
        <v>104.33999999999999</v>
      </c>
      <c r="M9" s="753">
        <v>1</v>
      </c>
      <c r="N9" s="754">
        <v>104.33999999999999</v>
      </c>
    </row>
    <row r="10" spans="1:14" ht="14.45" customHeight="1" x14ac:dyDescent="0.2">
      <c r="A10" s="748" t="s">
        <v>550</v>
      </c>
      <c r="B10" s="749" t="s">
        <v>551</v>
      </c>
      <c r="C10" s="750" t="s">
        <v>560</v>
      </c>
      <c r="D10" s="751" t="s">
        <v>561</v>
      </c>
      <c r="E10" s="752">
        <v>50113001</v>
      </c>
      <c r="F10" s="751" t="s">
        <v>577</v>
      </c>
      <c r="G10" s="750" t="s">
        <v>578</v>
      </c>
      <c r="H10" s="750">
        <v>156992</v>
      </c>
      <c r="I10" s="750">
        <v>56992</v>
      </c>
      <c r="J10" s="750" t="s">
        <v>588</v>
      </c>
      <c r="K10" s="750" t="s">
        <v>589</v>
      </c>
      <c r="L10" s="753">
        <v>61.44</v>
      </c>
      <c r="M10" s="753">
        <v>1</v>
      </c>
      <c r="N10" s="754">
        <v>61.44</v>
      </c>
    </row>
    <row r="11" spans="1:14" ht="14.45" customHeight="1" x14ac:dyDescent="0.2">
      <c r="A11" s="748" t="s">
        <v>550</v>
      </c>
      <c r="B11" s="749" t="s">
        <v>551</v>
      </c>
      <c r="C11" s="750" t="s">
        <v>560</v>
      </c>
      <c r="D11" s="751" t="s">
        <v>561</v>
      </c>
      <c r="E11" s="752">
        <v>50113001</v>
      </c>
      <c r="F11" s="751" t="s">
        <v>577</v>
      </c>
      <c r="G11" s="750" t="s">
        <v>578</v>
      </c>
      <c r="H11" s="750">
        <v>207940</v>
      </c>
      <c r="I11" s="750">
        <v>207940</v>
      </c>
      <c r="J11" s="750" t="s">
        <v>590</v>
      </c>
      <c r="K11" s="750" t="s">
        <v>591</v>
      </c>
      <c r="L11" s="753">
        <v>73.150000000000006</v>
      </c>
      <c r="M11" s="753">
        <v>1</v>
      </c>
      <c r="N11" s="754">
        <v>73.150000000000006</v>
      </c>
    </row>
    <row r="12" spans="1:14" ht="14.45" customHeight="1" x14ac:dyDescent="0.2">
      <c r="A12" s="748" t="s">
        <v>550</v>
      </c>
      <c r="B12" s="749" t="s">
        <v>551</v>
      </c>
      <c r="C12" s="750" t="s">
        <v>560</v>
      </c>
      <c r="D12" s="751" t="s">
        <v>561</v>
      </c>
      <c r="E12" s="752">
        <v>50113001</v>
      </c>
      <c r="F12" s="751" t="s">
        <v>577</v>
      </c>
      <c r="G12" s="750" t="s">
        <v>578</v>
      </c>
      <c r="H12" s="750">
        <v>226525</v>
      </c>
      <c r="I12" s="750">
        <v>226525</v>
      </c>
      <c r="J12" s="750" t="s">
        <v>592</v>
      </c>
      <c r="K12" s="750" t="s">
        <v>593</v>
      </c>
      <c r="L12" s="753">
        <v>66.34</v>
      </c>
      <c r="M12" s="753">
        <v>1</v>
      </c>
      <c r="N12" s="754">
        <v>66.34</v>
      </c>
    </row>
    <row r="13" spans="1:14" ht="14.45" customHeight="1" x14ac:dyDescent="0.2">
      <c r="A13" s="748" t="s">
        <v>550</v>
      </c>
      <c r="B13" s="749" t="s">
        <v>551</v>
      </c>
      <c r="C13" s="750" t="s">
        <v>560</v>
      </c>
      <c r="D13" s="751" t="s">
        <v>561</v>
      </c>
      <c r="E13" s="752">
        <v>50113001</v>
      </c>
      <c r="F13" s="751" t="s">
        <v>577</v>
      </c>
      <c r="G13" s="750" t="s">
        <v>594</v>
      </c>
      <c r="H13" s="750">
        <v>169189</v>
      </c>
      <c r="I13" s="750">
        <v>69189</v>
      </c>
      <c r="J13" s="750" t="s">
        <v>595</v>
      </c>
      <c r="K13" s="750" t="s">
        <v>596</v>
      </c>
      <c r="L13" s="753">
        <v>61.109999999999992</v>
      </c>
      <c r="M13" s="753">
        <v>1</v>
      </c>
      <c r="N13" s="754">
        <v>61.109999999999992</v>
      </c>
    </row>
    <row r="14" spans="1:14" ht="14.45" customHeight="1" x14ac:dyDescent="0.2">
      <c r="A14" s="748" t="s">
        <v>550</v>
      </c>
      <c r="B14" s="749" t="s">
        <v>551</v>
      </c>
      <c r="C14" s="750" t="s">
        <v>560</v>
      </c>
      <c r="D14" s="751" t="s">
        <v>561</v>
      </c>
      <c r="E14" s="752">
        <v>50113001</v>
      </c>
      <c r="F14" s="751" t="s">
        <v>577</v>
      </c>
      <c r="G14" s="750" t="s">
        <v>578</v>
      </c>
      <c r="H14" s="750">
        <v>173497</v>
      </c>
      <c r="I14" s="750">
        <v>173497</v>
      </c>
      <c r="J14" s="750" t="s">
        <v>597</v>
      </c>
      <c r="K14" s="750" t="s">
        <v>598</v>
      </c>
      <c r="L14" s="753">
        <v>147.41000000000005</v>
      </c>
      <c r="M14" s="753">
        <v>1</v>
      </c>
      <c r="N14" s="754">
        <v>147.41000000000005</v>
      </c>
    </row>
    <row r="15" spans="1:14" ht="14.45" customHeight="1" x14ac:dyDescent="0.2">
      <c r="A15" s="748" t="s">
        <v>550</v>
      </c>
      <c r="B15" s="749" t="s">
        <v>551</v>
      </c>
      <c r="C15" s="750" t="s">
        <v>560</v>
      </c>
      <c r="D15" s="751" t="s">
        <v>561</v>
      </c>
      <c r="E15" s="752">
        <v>50113001</v>
      </c>
      <c r="F15" s="751" t="s">
        <v>577</v>
      </c>
      <c r="G15" s="750" t="s">
        <v>578</v>
      </c>
      <c r="H15" s="750">
        <v>114825</v>
      </c>
      <c r="I15" s="750">
        <v>14825</v>
      </c>
      <c r="J15" s="750" t="s">
        <v>599</v>
      </c>
      <c r="K15" s="750" t="s">
        <v>600</v>
      </c>
      <c r="L15" s="753">
        <v>84.109999999999971</v>
      </c>
      <c r="M15" s="753">
        <v>1</v>
      </c>
      <c r="N15" s="754">
        <v>84.109999999999971</v>
      </c>
    </row>
    <row r="16" spans="1:14" ht="14.45" customHeight="1" x14ac:dyDescent="0.2">
      <c r="A16" s="748" t="s">
        <v>550</v>
      </c>
      <c r="B16" s="749" t="s">
        <v>551</v>
      </c>
      <c r="C16" s="750" t="s">
        <v>560</v>
      </c>
      <c r="D16" s="751" t="s">
        <v>561</v>
      </c>
      <c r="E16" s="752">
        <v>50113001</v>
      </c>
      <c r="F16" s="751" t="s">
        <v>577</v>
      </c>
      <c r="G16" s="750" t="s">
        <v>578</v>
      </c>
      <c r="H16" s="750">
        <v>114826</v>
      </c>
      <c r="I16" s="750">
        <v>14826</v>
      </c>
      <c r="J16" s="750" t="s">
        <v>599</v>
      </c>
      <c r="K16" s="750" t="s">
        <v>601</v>
      </c>
      <c r="L16" s="753">
        <v>137.95000000000002</v>
      </c>
      <c r="M16" s="753">
        <v>1</v>
      </c>
      <c r="N16" s="754">
        <v>137.95000000000002</v>
      </c>
    </row>
    <row r="17" spans="1:14" ht="14.45" customHeight="1" x14ac:dyDescent="0.2">
      <c r="A17" s="748" t="s">
        <v>550</v>
      </c>
      <c r="B17" s="749" t="s">
        <v>551</v>
      </c>
      <c r="C17" s="750" t="s">
        <v>560</v>
      </c>
      <c r="D17" s="751" t="s">
        <v>561</v>
      </c>
      <c r="E17" s="752">
        <v>50113001</v>
      </c>
      <c r="F17" s="751" t="s">
        <v>577</v>
      </c>
      <c r="G17" s="750" t="s">
        <v>578</v>
      </c>
      <c r="H17" s="750">
        <v>125366</v>
      </c>
      <c r="I17" s="750">
        <v>25366</v>
      </c>
      <c r="J17" s="750" t="s">
        <v>602</v>
      </c>
      <c r="K17" s="750" t="s">
        <v>603</v>
      </c>
      <c r="L17" s="753">
        <v>72</v>
      </c>
      <c r="M17" s="753">
        <v>2</v>
      </c>
      <c r="N17" s="754">
        <v>144</v>
      </c>
    </row>
    <row r="18" spans="1:14" ht="14.45" customHeight="1" x14ac:dyDescent="0.2">
      <c r="A18" s="748" t="s">
        <v>550</v>
      </c>
      <c r="B18" s="749" t="s">
        <v>551</v>
      </c>
      <c r="C18" s="750" t="s">
        <v>560</v>
      </c>
      <c r="D18" s="751" t="s">
        <v>561</v>
      </c>
      <c r="E18" s="752">
        <v>50113001</v>
      </c>
      <c r="F18" s="751" t="s">
        <v>577</v>
      </c>
      <c r="G18" s="750" t="s">
        <v>578</v>
      </c>
      <c r="H18" s="750">
        <v>215605</v>
      </c>
      <c r="I18" s="750">
        <v>215605</v>
      </c>
      <c r="J18" s="750" t="s">
        <v>602</v>
      </c>
      <c r="K18" s="750" t="s">
        <v>604</v>
      </c>
      <c r="L18" s="753">
        <v>28.260000000000009</v>
      </c>
      <c r="M18" s="753">
        <v>1</v>
      </c>
      <c r="N18" s="754">
        <v>28.260000000000009</v>
      </c>
    </row>
    <row r="19" spans="1:14" ht="14.45" customHeight="1" x14ac:dyDescent="0.2">
      <c r="A19" s="748" t="s">
        <v>550</v>
      </c>
      <c r="B19" s="749" t="s">
        <v>551</v>
      </c>
      <c r="C19" s="750" t="s">
        <v>560</v>
      </c>
      <c r="D19" s="751" t="s">
        <v>561</v>
      </c>
      <c r="E19" s="752">
        <v>50113001</v>
      </c>
      <c r="F19" s="751" t="s">
        <v>577</v>
      </c>
      <c r="G19" s="750" t="s">
        <v>578</v>
      </c>
      <c r="H19" s="750">
        <v>117189</v>
      </c>
      <c r="I19" s="750">
        <v>17189</v>
      </c>
      <c r="J19" s="750" t="s">
        <v>605</v>
      </c>
      <c r="K19" s="750" t="s">
        <v>606</v>
      </c>
      <c r="L19" s="753">
        <v>55.870000000000005</v>
      </c>
      <c r="M19" s="753">
        <v>1</v>
      </c>
      <c r="N19" s="754">
        <v>55.870000000000005</v>
      </c>
    </row>
    <row r="20" spans="1:14" ht="14.45" customHeight="1" x14ac:dyDescent="0.2">
      <c r="A20" s="748" t="s">
        <v>550</v>
      </c>
      <c r="B20" s="749" t="s">
        <v>551</v>
      </c>
      <c r="C20" s="750" t="s">
        <v>560</v>
      </c>
      <c r="D20" s="751" t="s">
        <v>561</v>
      </c>
      <c r="E20" s="752">
        <v>50113001</v>
      </c>
      <c r="F20" s="751" t="s">
        <v>577</v>
      </c>
      <c r="G20" s="750" t="s">
        <v>594</v>
      </c>
      <c r="H20" s="750">
        <v>187425</v>
      </c>
      <c r="I20" s="750">
        <v>187425</v>
      </c>
      <c r="J20" s="750" t="s">
        <v>607</v>
      </c>
      <c r="K20" s="750" t="s">
        <v>608</v>
      </c>
      <c r="L20" s="753">
        <v>49.380000000000017</v>
      </c>
      <c r="M20" s="753">
        <v>3</v>
      </c>
      <c r="N20" s="754">
        <v>148.14000000000004</v>
      </c>
    </row>
    <row r="21" spans="1:14" ht="14.45" customHeight="1" x14ac:dyDescent="0.2">
      <c r="A21" s="748" t="s">
        <v>550</v>
      </c>
      <c r="B21" s="749" t="s">
        <v>551</v>
      </c>
      <c r="C21" s="750" t="s">
        <v>560</v>
      </c>
      <c r="D21" s="751" t="s">
        <v>561</v>
      </c>
      <c r="E21" s="752">
        <v>50113001</v>
      </c>
      <c r="F21" s="751" t="s">
        <v>577</v>
      </c>
      <c r="G21" s="750" t="s">
        <v>578</v>
      </c>
      <c r="H21" s="750">
        <v>188217</v>
      </c>
      <c r="I21" s="750">
        <v>88217</v>
      </c>
      <c r="J21" s="750" t="s">
        <v>609</v>
      </c>
      <c r="K21" s="750" t="s">
        <v>610</v>
      </c>
      <c r="L21" s="753">
        <v>127.935</v>
      </c>
      <c r="M21" s="753">
        <v>2</v>
      </c>
      <c r="N21" s="754">
        <v>255.87</v>
      </c>
    </row>
    <row r="22" spans="1:14" ht="14.45" customHeight="1" x14ac:dyDescent="0.2">
      <c r="A22" s="748" t="s">
        <v>550</v>
      </c>
      <c r="B22" s="749" t="s">
        <v>551</v>
      </c>
      <c r="C22" s="750" t="s">
        <v>560</v>
      </c>
      <c r="D22" s="751" t="s">
        <v>561</v>
      </c>
      <c r="E22" s="752">
        <v>50113001</v>
      </c>
      <c r="F22" s="751" t="s">
        <v>577</v>
      </c>
      <c r="G22" s="750" t="s">
        <v>578</v>
      </c>
      <c r="H22" s="750">
        <v>216680</v>
      </c>
      <c r="I22" s="750">
        <v>216680</v>
      </c>
      <c r="J22" s="750" t="s">
        <v>611</v>
      </c>
      <c r="K22" s="750" t="s">
        <v>612</v>
      </c>
      <c r="L22" s="753">
        <v>123.90000000000003</v>
      </c>
      <c r="M22" s="753">
        <v>1</v>
      </c>
      <c r="N22" s="754">
        <v>123.90000000000003</v>
      </c>
    </row>
    <row r="23" spans="1:14" ht="14.45" customHeight="1" x14ac:dyDescent="0.2">
      <c r="A23" s="748" t="s">
        <v>550</v>
      </c>
      <c r="B23" s="749" t="s">
        <v>551</v>
      </c>
      <c r="C23" s="750" t="s">
        <v>560</v>
      </c>
      <c r="D23" s="751" t="s">
        <v>561</v>
      </c>
      <c r="E23" s="752">
        <v>50113001</v>
      </c>
      <c r="F23" s="751" t="s">
        <v>577</v>
      </c>
      <c r="G23" s="750" t="s">
        <v>578</v>
      </c>
      <c r="H23" s="750">
        <v>117992</v>
      </c>
      <c r="I23" s="750">
        <v>17992</v>
      </c>
      <c r="J23" s="750" t="s">
        <v>613</v>
      </c>
      <c r="K23" s="750" t="s">
        <v>614</v>
      </c>
      <c r="L23" s="753">
        <v>85.57</v>
      </c>
      <c r="M23" s="753">
        <v>1</v>
      </c>
      <c r="N23" s="754">
        <v>85.57</v>
      </c>
    </row>
    <row r="24" spans="1:14" ht="14.45" customHeight="1" x14ac:dyDescent="0.2">
      <c r="A24" s="748" t="s">
        <v>550</v>
      </c>
      <c r="B24" s="749" t="s">
        <v>551</v>
      </c>
      <c r="C24" s="750" t="s">
        <v>560</v>
      </c>
      <c r="D24" s="751" t="s">
        <v>561</v>
      </c>
      <c r="E24" s="752">
        <v>50113001</v>
      </c>
      <c r="F24" s="751" t="s">
        <v>577</v>
      </c>
      <c r="G24" s="750" t="s">
        <v>552</v>
      </c>
      <c r="H24" s="750">
        <v>223148</v>
      </c>
      <c r="I24" s="750">
        <v>223148</v>
      </c>
      <c r="J24" s="750" t="s">
        <v>615</v>
      </c>
      <c r="K24" s="750" t="s">
        <v>616</v>
      </c>
      <c r="L24" s="753">
        <v>114.02000000000001</v>
      </c>
      <c r="M24" s="753">
        <v>2</v>
      </c>
      <c r="N24" s="754">
        <v>228.04000000000002</v>
      </c>
    </row>
    <row r="25" spans="1:14" ht="14.45" customHeight="1" x14ac:dyDescent="0.2">
      <c r="A25" s="748" t="s">
        <v>550</v>
      </c>
      <c r="B25" s="749" t="s">
        <v>551</v>
      </c>
      <c r="C25" s="750" t="s">
        <v>560</v>
      </c>
      <c r="D25" s="751" t="s">
        <v>561</v>
      </c>
      <c r="E25" s="752">
        <v>50113001</v>
      </c>
      <c r="F25" s="751" t="s">
        <v>577</v>
      </c>
      <c r="G25" s="750" t="s">
        <v>578</v>
      </c>
      <c r="H25" s="750">
        <v>119686</v>
      </c>
      <c r="I25" s="750">
        <v>119686</v>
      </c>
      <c r="J25" s="750" t="s">
        <v>617</v>
      </c>
      <c r="K25" s="750" t="s">
        <v>618</v>
      </c>
      <c r="L25" s="753">
        <v>57.209999999999994</v>
      </c>
      <c r="M25" s="753">
        <v>1</v>
      </c>
      <c r="N25" s="754">
        <v>57.209999999999994</v>
      </c>
    </row>
    <row r="26" spans="1:14" ht="14.45" customHeight="1" x14ac:dyDescent="0.2">
      <c r="A26" s="748" t="s">
        <v>550</v>
      </c>
      <c r="B26" s="749" t="s">
        <v>551</v>
      </c>
      <c r="C26" s="750" t="s">
        <v>560</v>
      </c>
      <c r="D26" s="751" t="s">
        <v>561</v>
      </c>
      <c r="E26" s="752">
        <v>50113001</v>
      </c>
      <c r="F26" s="751" t="s">
        <v>577</v>
      </c>
      <c r="G26" s="750" t="s">
        <v>578</v>
      </c>
      <c r="H26" s="750">
        <v>207962</v>
      </c>
      <c r="I26" s="750">
        <v>207962</v>
      </c>
      <c r="J26" s="750" t="s">
        <v>619</v>
      </c>
      <c r="K26" s="750" t="s">
        <v>620</v>
      </c>
      <c r="L26" s="753">
        <v>32.89</v>
      </c>
      <c r="M26" s="753">
        <v>2</v>
      </c>
      <c r="N26" s="754">
        <v>65.78</v>
      </c>
    </row>
    <row r="27" spans="1:14" ht="14.45" customHeight="1" x14ac:dyDescent="0.2">
      <c r="A27" s="748" t="s">
        <v>550</v>
      </c>
      <c r="B27" s="749" t="s">
        <v>551</v>
      </c>
      <c r="C27" s="750" t="s">
        <v>560</v>
      </c>
      <c r="D27" s="751" t="s">
        <v>561</v>
      </c>
      <c r="E27" s="752">
        <v>50113001</v>
      </c>
      <c r="F27" s="751" t="s">
        <v>577</v>
      </c>
      <c r="G27" s="750" t="s">
        <v>578</v>
      </c>
      <c r="H27" s="750">
        <v>200863</v>
      </c>
      <c r="I27" s="750">
        <v>200863</v>
      </c>
      <c r="J27" s="750" t="s">
        <v>621</v>
      </c>
      <c r="K27" s="750" t="s">
        <v>622</v>
      </c>
      <c r="L27" s="753">
        <v>84.710000000000008</v>
      </c>
      <c r="M27" s="753">
        <v>2</v>
      </c>
      <c r="N27" s="754">
        <v>169.42000000000002</v>
      </c>
    </row>
    <row r="28" spans="1:14" ht="14.45" customHeight="1" x14ac:dyDescent="0.2">
      <c r="A28" s="748" t="s">
        <v>550</v>
      </c>
      <c r="B28" s="749" t="s">
        <v>551</v>
      </c>
      <c r="C28" s="750" t="s">
        <v>560</v>
      </c>
      <c r="D28" s="751" t="s">
        <v>561</v>
      </c>
      <c r="E28" s="752">
        <v>50113001</v>
      </c>
      <c r="F28" s="751" t="s">
        <v>577</v>
      </c>
      <c r="G28" s="750" t="s">
        <v>578</v>
      </c>
      <c r="H28" s="750">
        <v>207820</v>
      </c>
      <c r="I28" s="750">
        <v>207820</v>
      </c>
      <c r="J28" s="750" t="s">
        <v>623</v>
      </c>
      <c r="K28" s="750" t="s">
        <v>624</v>
      </c>
      <c r="L28" s="753">
        <v>31.110000000000007</v>
      </c>
      <c r="M28" s="753">
        <v>1</v>
      </c>
      <c r="N28" s="754">
        <v>31.110000000000007</v>
      </c>
    </row>
    <row r="29" spans="1:14" ht="14.45" customHeight="1" x14ac:dyDescent="0.2">
      <c r="A29" s="748" t="s">
        <v>550</v>
      </c>
      <c r="B29" s="749" t="s">
        <v>551</v>
      </c>
      <c r="C29" s="750" t="s">
        <v>560</v>
      </c>
      <c r="D29" s="751" t="s">
        <v>561</v>
      </c>
      <c r="E29" s="752">
        <v>50113001</v>
      </c>
      <c r="F29" s="751" t="s">
        <v>577</v>
      </c>
      <c r="G29" s="750" t="s">
        <v>578</v>
      </c>
      <c r="H29" s="750">
        <v>102963</v>
      </c>
      <c r="I29" s="750">
        <v>2963</v>
      </c>
      <c r="J29" s="750" t="s">
        <v>625</v>
      </c>
      <c r="K29" s="750" t="s">
        <v>626</v>
      </c>
      <c r="L29" s="753">
        <v>97.06</v>
      </c>
      <c r="M29" s="753">
        <v>9</v>
      </c>
      <c r="N29" s="754">
        <v>873.54</v>
      </c>
    </row>
    <row r="30" spans="1:14" ht="14.45" customHeight="1" x14ac:dyDescent="0.2">
      <c r="A30" s="748" t="s">
        <v>550</v>
      </c>
      <c r="B30" s="749" t="s">
        <v>551</v>
      </c>
      <c r="C30" s="750" t="s">
        <v>560</v>
      </c>
      <c r="D30" s="751" t="s">
        <v>561</v>
      </c>
      <c r="E30" s="752">
        <v>50113001</v>
      </c>
      <c r="F30" s="751" t="s">
        <v>577</v>
      </c>
      <c r="G30" s="750" t="s">
        <v>594</v>
      </c>
      <c r="H30" s="750">
        <v>131934</v>
      </c>
      <c r="I30" s="750">
        <v>31934</v>
      </c>
      <c r="J30" s="750" t="s">
        <v>627</v>
      </c>
      <c r="K30" s="750" t="s">
        <v>628</v>
      </c>
      <c r="L30" s="753">
        <v>49.820000000000014</v>
      </c>
      <c r="M30" s="753">
        <v>1</v>
      </c>
      <c r="N30" s="754">
        <v>49.820000000000014</v>
      </c>
    </row>
    <row r="31" spans="1:14" ht="14.45" customHeight="1" x14ac:dyDescent="0.2">
      <c r="A31" s="748" t="s">
        <v>550</v>
      </c>
      <c r="B31" s="749" t="s">
        <v>551</v>
      </c>
      <c r="C31" s="750" t="s">
        <v>560</v>
      </c>
      <c r="D31" s="751" t="s">
        <v>561</v>
      </c>
      <c r="E31" s="752">
        <v>50113001</v>
      </c>
      <c r="F31" s="751" t="s">
        <v>577</v>
      </c>
      <c r="G31" s="750" t="s">
        <v>578</v>
      </c>
      <c r="H31" s="750">
        <v>840464</v>
      </c>
      <c r="I31" s="750">
        <v>0</v>
      </c>
      <c r="J31" s="750" t="s">
        <v>629</v>
      </c>
      <c r="K31" s="750" t="s">
        <v>630</v>
      </c>
      <c r="L31" s="753">
        <v>45.54</v>
      </c>
      <c r="M31" s="753">
        <v>1</v>
      </c>
      <c r="N31" s="754">
        <v>45.54</v>
      </c>
    </row>
    <row r="32" spans="1:14" ht="14.45" customHeight="1" x14ac:dyDescent="0.2">
      <c r="A32" s="748" t="s">
        <v>550</v>
      </c>
      <c r="B32" s="749" t="s">
        <v>551</v>
      </c>
      <c r="C32" s="750" t="s">
        <v>560</v>
      </c>
      <c r="D32" s="751" t="s">
        <v>561</v>
      </c>
      <c r="E32" s="752">
        <v>50113001</v>
      </c>
      <c r="F32" s="751" t="s">
        <v>577</v>
      </c>
      <c r="G32" s="750" t="s">
        <v>578</v>
      </c>
      <c r="H32" s="750">
        <v>148673</v>
      </c>
      <c r="I32" s="750">
        <v>148673</v>
      </c>
      <c r="J32" s="750" t="s">
        <v>631</v>
      </c>
      <c r="K32" s="750" t="s">
        <v>632</v>
      </c>
      <c r="L32" s="753">
        <v>146.30000000000004</v>
      </c>
      <c r="M32" s="753">
        <v>1</v>
      </c>
      <c r="N32" s="754">
        <v>146.30000000000004</v>
      </c>
    </row>
    <row r="33" spans="1:14" ht="14.45" customHeight="1" x14ac:dyDescent="0.2">
      <c r="A33" s="748" t="s">
        <v>550</v>
      </c>
      <c r="B33" s="749" t="s">
        <v>551</v>
      </c>
      <c r="C33" s="750" t="s">
        <v>560</v>
      </c>
      <c r="D33" s="751" t="s">
        <v>561</v>
      </c>
      <c r="E33" s="752">
        <v>50113001</v>
      </c>
      <c r="F33" s="751" t="s">
        <v>577</v>
      </c>
      <c r="G33" s="750" t="s">
        <v>594</v>
      </c>
      <c r="H33" s="750">
        <v>989453</v>
      </c>
      <c r="I33" s="750">
        <v>146899</v>
      </c>
      <c r="J33" s="750" t="s">
        <v>633</v>
      </c>
      <c r="K33" s="750" t="s">
        <v>634</v>
      </c>
      <c r="L33" s="753">
        <v>45.712500000000006</v>
      </c>
      <c r="M33" s="753">
        <v>4</v>
      </c>
      <c r="N33" s="754">
        <v>182.85000000000002</v>
      </c>
    </row>
    <row r="34" spans="1:14" ht="14.45" customHeight="1" x14ac:dyDescent="0.2">
      <c r="A34" s="748" t="s">
        <v>550</v>
      </c>
      <c r="B34" s="749" t="s">
        <v>551</v>
      </c>
      <c r="C34" s="750" t="s">
        <v>560</v>
      </c>
      <c r="D34" s="751" t="s">
        <v>561</v>
      </c>
      <c r="E34" s="752">
        <v>50113005</v>
      </c>
      <c r="F34" s="751" t="s">
        <v>635</v>
      </c>
      <c r="G34" s="750" t="s">
        <v>578</v>
      </c>
      <c r="H34" s="750">
        <v>43789</v>
      </c>
      <c r="I34" s="750">
        <v>0</v>
      </c>
      <c r="J34" s="750" t="s">
        <v>636</v>
      </c>
      <c r="K34" s="750" t="s">
        <v>637</v>
      </c>
      <c r="L34" s="753">
        <v>2948</v>
      </c>
      <c r="M34" s="753">
        <v>1</v>
      </c>
      <c r="N34" s="754">
        <v>2948</v>
      </c>
    </row>
    <row r="35" spans="1:14" ht="14.45" customHeight="1" x14ac:dyDescent="0.2">
      <c r="A35" s="748" t="s">
        <v>550</v>
      </c>
      <c r="B35" s="749" t="s">
        <v>551</v>
      </c>
      <c r="C35" s="750" t="s">
        <v>560</v>
      </c>
      <c r="D35" s="751" t="s">
        <v>561</v>
      </c>
      <c r="E35" s="752">
        <v>50113005</v>
      </c>
      <c r="F35" s="751" t="s">
        <v>635</v>
      </c>
      <c r="G35" s="750" t="s">
        <v>578</v>
      </c>
      <c r="H35" s="750">
        <v>43795</v>
      </c>
      <c r="I35" s="750">
        <v>0</v>
      </c>
      <c r="J35" s="750" t="s">
        <v>638</v>
      </c>
      <c r="K35" s="750" t="s">
        <v>639</v>
      </c>
      <c r="L35" s="753">
        <v>4576</v>
      </c>
      <c r="M35" s="753">
        <v>6</v>
      </c>
      <c r="N35" s="754">
        <v>27456</v>
      </c>
    </row>
    <row r="36" spans="1:14" ht="14.45" customHeight="1" x14ac:dyDescent="0.2">
      <c r="A36" s="748" t="s">
        <v>550</v>
      </c>
      <c r="B36" s="749" t="s">
        <v>551</v>
      </c>
      <c r="C36" s="750" t="s">
        <v>560</v>
      </c>
      <c r="D36" s="751" t="s">
        <v>561</v>
      </c>
      <c r="E36" s="752">
        <v>50113005</v>
      </c>
      <c r="F36" s="751" t="s">
        <v>635</v>
      </c>
      <c r="G36" s="750" t="s">
        <v>578</v>
      </c>
      <c r="H36" s="750">
        <v>46502</v>
      </c>
      <c r="I36" s="750">
        <v>0</v>
      </c>
      <c r="J36" s="750" t="s">
        <v>640</v>
      </c>
      <c r="K36" s="750" t="s">
        <v>641</v>
      </c>
      <c r="L36" s="753">
        <v>3762</v>
      </c>
      <c r="M36" s="753">
        <v>5</v>
      </c>
      <c r="N36" s="754">
        <v>18810</v>
      </c>
    </row>
    <row r="37" spans="1:14" ht="14.45" customHeight="1" x14ac:dyDescent="0.2">
      <c r="A37" s="748" t="s">
        <v>550</v>
      </c>
      <c r="B37" s="749" t="s">
        <v>551</v>
      </c>
      <c r="C37" s="750" t="s">
        <v>560</v>
      </c>
      <c r="D37" s="751" t="s">
        <v>561</v>
      </c>
      <c r="E37" s="752">
        <v>50113005</v>
      </c>
      <c r="F37" s="751" t="s">
        <v>635</v>
      </c>
      <c r="G37" s="750" t="s">
        <v>578</v>
      </c>
      <c r="H37" s="750">
        <v>46499</v>
      </c>
      <c r="I37" s="750">
        <v>0</v>
      </c>
      <c r="J37" s="750" t="s">
        <v>642</v>
      </c>
      <c r="K37" s="750" t="s">
        <v>643</v>
      </c>
      <c r="L37" s="753">
        <v>1705</v>
      </c>
      <c r="M37" s="753">
        <v>98</v>
      </c>
      <c r="N37" s="754">
        <v>167090</v>
      </c>
    </row>
    <row r="38" spans="1:14" ht="14.45" customHeight="1" x14ac:dyDescent="0.2">
      <c r="A38" s="748" t="s">
        <v>550</v>
      </c>
      <c r="B38" s="749" t="s">
        <v>551</v>
      </c>
      <c r="C38" s="750" t="s">
        <v>560</v>
      </c>
      <c r="D38" s="751" t="s">
        <v>561</v>
      </c>
      <c r="E38" s="752">
        <v>50113005</v>
      </c>
      <c r="F38" s="751" t="s">
        <v>635</v>
      </c>
      <c r="G38" s="750" t="s">
        <v>578</v>
      </c>
      <c r="H38" s="750">
        <v>46509</v>
      </c>
      <c r="I38" s="750">
        <v>0</v>
      </c>
      <c r="J38" s="750" t="s">
        <v>644</v>
      </c>
      <c r="K38" s="750" t="s">
        <v>645</v>
      </c>
      <c r="L38" s="753">
        <v>4620</v>
      </c>
      <c r="M38" s="753">
        <v>25</v>
      </c>
      <c r="N38" s="754">
        <v>115500</v>
      </c>
    </row>
    <row r="39" spans="1:14" ht="14.45" customHeight="1" x14ac:dyDescent="0.2">
      <c r="A39" s="748" t="s">
        <v>550</v>
      </c>
      <c r="B39" s="749" t="s">
        <v>551</v>
      </c>
      <c r="C39" s="750" t="s">
        <v>560</v>
      </c>
      <c r="D39" s="751" t="s">
        <v>561</v>
      </c>
      <c r="E39" s="752">
        <v>50113005</v>
      </c>
      <c r="F39" s="751" t="s">
        <v>635</v>
      </c>
      <c r="G39" s="750" t="s">
        <v>578</v>
      </c>
      <c r="H39" s="750">
        <v>46505</v>
      </c>
      <c r="I39" s="750">
        <v>0</v>
      </c>
      <c r="J39" s="750" t="s">
        <v>646</v>
      </c>
      <c r="K39" s="750" t="s">
        <v>647</v>
      </c>
      <c r="L39" s="753">
        <v>1749</v>
      </c>
      <c r="M39" s="753">
        <v>4</v>
      </c>
      <c r="N39" s="754">
        <v>6996</v>
      </c>
    </row>
    <row r="40" spans="1:14" ht="14.45" customHeight="1" x14ac:dyDescent="0.2">
      <c r="A40" s="748" t="s">
        <v>550</v>
      </c>
      <c r="B40" s="749" t="s">
        <v>551</v>
      </c>
      <c r="C40" s="750" t="s">
        <v>560</v>
      </c>
      <c r="D40" s="751" t="s">
        <v>561</v>
      </c>
      <c r="E40" s="752">
        <v>50113005</v>
      </c>
      <c r="F40" s="751" t="s">
        <v>635</v>
      </c>
      <c r="G40" s="750" t="s">
        <v>578</v>
      </c>
      <c r="H40" s="750">
        <v>125799</v>
      </c>
      <c r="I40" s="750">
        <v>0</v>
      </c>
      <c r="J40" s="750" t="s">
        <v>648</v>
      </c>
      <c r="K40" s="750" t="s">
        <v>649</v>
      </c>
      <c r="L40" s="753">
        <v>1749</v>
      </c>
      <c r="M40" s="753">
        <v>1</v>
      </c>
      <c r="N40" s="754">
        <v>1749</v>
      </c>
    </row>
    <row r="41" spans="1:14" ht="14.45" customHeight="1" x14ac:dyDescent="0.2">
      <c r="A41" s="748" t="s">
        <v>550</v>
      </c>
      <c r="B41" s="749" t="s">
        <v>551</v>
      </c>
      <c r="C41" s="750" t="s">
        <v>560</v>
      </c>
      <c r="D41" s="751" t="s">
        <v>561</v>
      </c>
      <c r="E41" s="752">
        <v>50113005</v>
      </c>
      <c r="F41" s="751" t="s">
        <v>635</v>
      </c>
      <c r="G41" s="750" t="s">
        <v>578</v>
      </c>
      <c r="H41" s="750">
        <v>46498</v>
      </c>
      <c r="I41" s="750">
        <v>0</v>
      </c>
      <c r="J41" s="750" t="s">
        <v>650</v>
      </c>
      <c r="K41" s="750" t="s">
        <v>651</v>
      </c>
      <c r="L41" s="753">
        <v>6017</v>
      </c>
      <c r="M41" s="753">
        <v>69</v>
      </c>
      <c r="N41" s="754">
        <v>415173</v>
      </c>
    </row>
    <row r="42" spans="1:14" ht="14.45" customHeight="1" x14ac:dyDescent="0.2">
      <c r="A42" s="748" t="s">
        <v>550</v>
      </c>
      <c r="B42" s="749" t="s">
        <v>551</v>
      </c>
      <c r="C42" s="750" t="s">
        <v>560</v>
      </c>
      <c r="D42" s="751" t="s">
        <v>561</v>
      </c>
      <c r="E42" s="752">
        <v>50113005</v>
      </c>
      <c r="F42" s="751" t="s">
        <v>635</v>
      </c>
      <c r="G42" s="750" t="s">
        <v>578</v>
      </c>
      <c r="H42" s="750">
        <v>46500</v>
      </c>
      <c r="I42" s="750">
        <v>0</v>
      </c>
      <c r="J42" s="750" t="s">
        <v>652</v>
      </c>
      <c r="K42" s="750" t="s">
        <v>653</v>
      </c>
      <c r="L42" s="753">
        <v>1749</v>
      </c>
      <c r="M42" s="753">
        <v>1</v>
      </c>
      <c r="N42" s="754">
        <v>1749</v>
      </c>
    </row>
    <row r="43" spans="1:14" ht="14.45" customHeight="1" x14ac:dyDescent="0.2">
      <c r="A43" s="748" t="s">
        <v>550</v>
      </c>
      <c r="B43" s="749" t="s">
        <v>551</v>
      </c>
      <c r="C43" s="750" t="s">
        <v>560</v>
      </c>
      <c r="D43" s="751" t="s">
        <v>561</v>
      </c>
      <c r="E43" s="752">
        <v>50113005</v>
      </c>
      <c r="F43" s="751" t="s">
        <v>635</v>
      </c>
      <c r="G43" s="750" t="s">
        <v>578</v>
      </c>
      <c r="H43" s="750">
        <v>46506</v>
      </c>
      <c r="I43" s="750">
        <v>0</v>
      </c>
      <c r="J43" s="750" t="s">
        <v>654</v>
      </c>
      <c r="K43" s="750" t="s">
        <v>655</v>
      </c>
      <c r="L43" s="753">
        <v>2101</v>
      </c>
      <c r="M43" s="753">
        <v>1</v>
      </c>
      <c r="N43" s="754">
        <v>2101</v>
      </c>
    </row>
    <row r="44" spans="1:14" ht="14.45" customHeight="1" x14ac:dyDescent="0.2">
      <c r="A44" s="748" t="s">
        <v>550</v>
      </c>
      <c r="B44" s="749" t="s">
        <v>551</v>
      </c>
      <c r="C44" s="750" t="s">
        <v>560</v>
      </c>
      <c r="D44" s="751" t="s">
        <v>561</v>
      </c>
      <c r="E44" s="752">
        <v>50113005</v>
      </c>
      <c r="F44" s="751" t="s">
        <v>635</v>
      </c>
      <c r="G44" s="750" t="s">
        <v>578</v>
      </c>
      <c r="H44" s="750">
        <v>125809</v>
      </c>
      <c r="I44" s="750">
        <v>0</v>
      </c>
      <c r="J44" s="750" t="s">
        <v>656</v>
      </c>
      <c r="K44" s="750" t="s">
        <v>657</v>
      </c>
      <c r="L44" s="753">
        <v>2134</v>
      </c>
      <c r="M44" s="753">
        <v>1</v>
      </c>
      <c r="N44" s="754">
        <v>2134</v>
      </c>
    </row>
    <row r="45" spans="1:14" ht="14.45" customHeight="1" x14ac:dyDescent="0.2">
      <c r="A45" s="748" t="s">
        <v>550</v>
      </c>
      <c r="B45" s="749" t="s">
        <v>551</v>
      </c>
      <c r="C45" s="750" t="s">
        <v>565</v>
      </c>
      <c r="D45" s="751" t="s">
        <v>566</v>
      </c>
      <c r="E45" s="752">
        <v>50113001</v>
      </c>
      <c r="F45" s="751" t="s">
        <v>577</v>
      </c>
      <c r="G45" s="750" t="s">
        <v>578</v>
      </c>
      <c r="H45" s="750">
        <v>100362</v>
      </c>
      <c r="I45" s="750">
        <v>362</v>
      </c>
      <c r="J45" s="750" t="s">
        <v>658</v>
      </c>
      <c r="K45" s="750" t="s">
        <v>659</v>
      </c>
      <c r="L45" s="753">
        <v>72.600000000000009</v>
      </c>
      <c r="M45" s="753">
        <v>2</v>
      </c>
      <c r="N45" s="754">
        <v>145.20000000000002</v>
      </c>
    </row>
    <row r="46" spans="1:14" ht="14.45" customHeight="1" x14ac:dyDescent="0.2">
      <c r="A46" s="748" t="s">
        <v>550</v>
      </c>
      <c r="B46" s="749" t="s">
        <v>551</v>
      </c>
      <c r="C46" s="750" t="s">
        <v>565</v>
      </c>
      <c r="D46" s="751" t="s">
        <v>566</v>
      </c>
      <c r="E46" s="752">
        <v>50113001</v>
      </c>
      <c r="F46" s="751" t="s">
        <v>577</v>
      </c>
      <c r="G46" s="750" t="s">
        <v>578</v>
      </c>
      <c r="H46" s="750">
        <v>845369</v>
      </c>
      <c r="I46" s="750">
        <v>107987</v>
      </c>
      <c r="J46" s="750" t="s">
        <v>660</v>
      </c>
      <c r="K46" s="750" t="s">
        <v>661</v>
      </c>
      <c r="L46" s="753">
        <v>112.28000000000003</v>
      </c>
      <c r="M46" s="753">
        <v>1</v>
      </c>
      <c r="N46" s="754">
        <v>112.28000000000003</v>
      </c>
    </row>
    <row r="47" spans="1:14" ht="14.45" customHeight="1" x14ac:dyDescent="0.2">
      <c r="A47" s="748" t="s">
        <v>550</v>
      </c>
      <c r="B47" s="749" t="s">
        <v>551</v>
      </c>
      <c r="C47" s="750" t="s">
        <v>565</v>
      </c>
      <c r="D47" s="751" t="s">
        <v>566</v>
      </c>
      <c r="E47" s="752">
        <v>50113001</v>
      </c>
      <c r="F47" s="751" t="s">
        <v>577</v>
      </c>
      <c r="G47" s="750" t="s">
        <v>578</v>
      </c>
      <c r="H47" s="750">
        <v>231696</v>
      </c>
      <c r="I47" s="750">
        <v>231696</v>
      </c>
      <c r="J47" s="750" t="s">
        <v>662</v>
      </c>
      <c r="K47" s="750" t="s">
        <v>663</v>
      </c>
      <c r="L47" s="753">
        <v>207.44</v>
      </c>
      <c r="M47" s="753">
        <v>1</v>
      </c>
      <c r="N47" s="754">
        <v>207.44</v>
      </c>
    </row>
    <row r="48" spans="1:14" ht="14.45" customHeight="1" x14ac:dyDescent="0.2">
      <c r="A48" s="748" t="s">
        <v>550</v>
      </c>
      <c r="B48" s="749" t="s">
        <v>551</v>
      </c>
      <c r="C48" s="750" t="s">
        <v>565</v>
      </c>
      <c r="D48" s="751" t="s">
        <v>566</v>
      </c>
      <c r="E48" s="752">
        <v>50113001</v>
      </c>
      <c r="F48" s="751" t="s">
        <v>577</v>
      </c>
      <c r="G48" s="750" t="s">
        <v>578</v>
      </c>
      <c r="H48" s="750">
        <v>104071</v>
      </c>
      <c r="I48" s="750">
        <v>4071</v>
      </c>
      <c r="J48" s="750" t="s">
        <v>664</v>
      </c>
      <c r="K48" s="750" t="s">
        <v>665</v>
      </c>
      <c r="L48" s="753">
        <v>152.96999999999997</v>
      </c>
      <c r="M48" s="753">
        <v>1</v>
      </c>
      <c r="N48" s="754">
        <v>152.96999999999997</v>
      </c>
    </row>
    <row r="49" spans="1:14" ht="14.45" customHeight="1" x14ac:dyDescent="0.2">
      <c r="A49" s="748" t="s">
        <v>550</v>
      </c>
      <c r="B49" s="749" t="s">
        <v>551</v>
      </c>
      <c r="C49" s="750" t="s">
        <v>565</v>
      </c>
      <c r="D49" s="751" t="s">
        <v>566</v>
      </c>
      <c r="E49" s="752">
        <v>50113001</v>
      </c>
      <c r="F49" s="751" t="s">
        <v>577</v>
      </c>
      <c r="G49" s="750" t="s">
        <v>578</v>
      </c>
      <c r="H49" s="750">
        <v>229191</v>
      </c>
      <c r="I49" s="750">
        <v>229191</v>
      </c>
      <c r="J49" s="750" t="s">
        <v>666</v>
      </c>
      <c r="K49" s="750" t="s">
        <v>667</v>
      </c>
      <c r="L49" s="753">
        <v>141.36999999999998</v>
      </c>
      <c r="M49" s="753">
        <v>1</v>
      </c>
      <c r="N49" s="754">
        <v>141.36999999999998</v>
      </c>
    </row>
    <row r="50" spans="1:14" ht="14.45" customHeight="1" x14ac:dyDescent="0.2">
      <c r="A50" s="748" t="s">
        <v>550</v>
      </c>
      <c r="B50" s="749" t="s">
        <v>551</v>
      </c>
      <c r="C50" s="750" t="s">
        <v>565</v>
      </c>
      <c r="D50" s="751" t="s">
        <v>566</v>
      </c>
      <c r="E50" s="752">
        <v>50113001</v>
      </c>
      <c r="F50" s="751" t="s">
        <v>577</v>
      </c>
      <c r="G50" s="750" t="s">
        <v>594</v>
      </c>
      <c r="H50" s="750">
        <v>214036</v>
      </c>
      <c r="I50" s="750">
        <v>214036</v>
      </c>
      <c r="J50" s="750" t="s">
        <v>668</v>
      </c>
      <c r="K50" s="750" t="s">
        <v>669</v>
      </c>
      <c r="L50" s="753">
        <v>40.390000000000008</v>
      </c>
      <c r="M50" s="753">
        <v>20</v>
      </c>
      <c r="N50" s="754">
        <v>807.80000000000018</v>
      </c>
    </row>
    <row r="51" spans="1:14" ht="14.45" customHeight="1" x14ac:dyDescent="0.2">
      <c r="A51" s="748" t="s">
        <v>550</v>
      </c>
      <c r="B51" s="749" t="s">
        <v>551</v>
      </c>
      <c r="C51" s="750" t="s">
        <v>565</v>
      </c>
      <c r="D51" s="751" t="s">
        <v>566</v>
      </c>
      <c r="E51" s="752">
        <v>50113001</v>
      </c>
      <c r="F51" s="751" t="s">
        <v>577</v>
      </c>
      <c r="G51" s="750" t="s">
        <v>578</v>
      </c>
      <c r="H51" s="750">
        <v>193746</v>
      </c>
      <c r="I51" s="750">
        <v>93746</v>
      </c>
      <c r="J51" s="750" t="s">
        <v>670</v>
      </c>
      <c r="K51" s="750" t="s">
        <v>671</v>
      </c>
      <c r="L51" s="753">
        <v>366.22000000000008</v>
      </c>
      <c r="M51" s="753">
        <v>3</v>
      </c>
      <c r="N51" s="754">
        <v>1098.6600000000003</v>
      </c>
    </row>
    <row r="52" spans="1:14" ht="14.45" customHeight="1" x14ac:dyDescent="0.2">
      <c r="A52" s="748" t="s">
        <v>550</v>
      </c>
      <c r="B52" s="749" t="s">
        <v>551</v>
      </c>
      <c r="C52" s="750" t="s">
        <v>565</v>
      </c>
      <c r="D52" s="751" t="s">
        <v>566</v>
      </c>
      <c r="E52" s="752">
        <v>50113001</v>
      </c>
      <c r="F52" s="751" t="s">
        <v>577</v>
      </c>
      <c r="G52" s="750" t="s">
        <v>578</v>
      </c>
      <c r="H52" s="750">
        <v>51366</v>
      </c>
      <c r="I52" s="750">
        <v>51366</v>
      </c>
      <c r="J52" s="750" t="s">
        <v>672</v>
      </c>
      <c r="K52" s="750" t="s">
        <v>673</v>
      </c>
      <c r="L52" s="753">
        <v>171.6</v>
      </c>
      <c r="M52" s="753">
        <v>9</v>
      </c>
      <c r="N52" s="754">
        <v>1544.3999999999999</v>
      </c>
    </row>
    <row r="53" spans="1:14" ht="14.45" customHeight="1" x14ac:dyDescent="0.2">
      <c r="A53" s="748" t="s">
        <v>550</v>
      </c>
      <c r="B53" s="749" t="s">
        <v>551</v>
      </c>
      <c r="C53" s="750" t="s">
        <v>565</v>
      </c>
      <c r="D53" s="751" t="s">
        <v>566</v>
      </c>
      <c r="E53" s="752">
        <v>50113001</v>
      </c>
      <c r="F53" s="751" t="s">
        <v>577</v>
      </c>
      <c r="G53" s="750" t="s">
        <v>578</v>
      </c>
      <c r="H53" s="750">
        <v>51367</v>
      </c>
      <c r="I53" s="750">
        <v>51367</v>
      </c>
      <c r="J53" s="750" t="s">
        <v>672</v>
      </c>
      <c r="K53" s="750" t="s">
        <v>674</v>
      </c>
      <c r="L53" s="753">
        <v>92.95</v>
      </c>
      <c r="M53" s="753">
        <v>9</v>
      </c>
      <c r="N53" s="754">
        <v>836.55000000000007</v>
      </c>
    </row>
    <row r="54" spans="1:14" ht="14.45" customHeight="1" x14ac:dyDescent="0.2">
      <c r="A54" s="748" t="s">
        <v>550</v>
      </c>
      <c r="B54" s="749" t="s">
        <v>551</v>
      </c>
      <c r="C54" s="750" t="s">
        <v>565</v>
      </c>
      <c r="D54" s="751" t="s">
        <v>566</v>
      </c>
      <c r="E54" s="752">
        <v>50113001</v>
      </c>
      <c r="F54" s="751" t="s">
        <v>577</v>
      </c>
      <c r="G54" s="750" t="s">
        <v>578</v>
      </c>
      <c r="H54" s="750">
        <v>207898</v>
      </c>
      <c r="I54" s="750">
        <v>207898</v>
      </c>
      <c r="J54" s="750" t="s">
        <v>675</v>
      </c>
      <c r="K54" s="750" t="s">
        <v>676</v>
      </c>
      <c r="L54" s="753">
        <v>59.49000000000003</v>
      </c>
      <c r="M54" s="753">
        <v>1</v>
      </c>
      <c r="N54" s="754">
        <v>59.49000000000003</v>
      </c>
    </row>
    <row r="55" spans="1:14" ht="14.45" customHeight="1" x14ac:dyDescent="0.2">
      <c r="A55" s="748" t="s">
        <v>550</v>
      </c>
      <c r="B55" s="749" t="s">
        <v>551</v>
      </c>
      <c r="C55" s="750" t="s">
        <v>565</v>
      </c>
      <c r="D55" s="751" t="s">
        <v>566</v>
      </c>
      <c r="E55" s="752">
        <v>50113001</v>
      </c>
      <c r="F55" s="751" t="s">
        <v>577</v>
      </c>
      <c r="G55" s="750" t="s">
        <v>578</v>
      </c>
      <c r="H55" s="750">
        <v>394627</v>
      </c>
      <c r="I55" s="750">
        <v>0</v>
      </c>
      <c r="J55" s="750" t="s">
        <v>677</v>
      </c>
      <c r="K55" s="750" t="s">
        <v>552</v>
      </c>
      <c r="L55" s="753">
        <v>94.64545588470456</v>
      </c>
      <c r="M55" s="753">
        <v>6</v>
      </c>
      <c r="N55" s="754">
        <v>567.87273530822733</v>
      </c>
    </row>
    <row r="56" spans="1:14" ht="14.45" customHeight="1" x14ac:dyDescent="0.2">
      <c r="A56" s="748" t="s">
        <v>550</v>
      </c>
      <c r="B56" s="749" t="s">
        <v>551</v>
      </c>
      <c r="C56" s="750" t="s">
        <v>565</v>
      </c>
      <c r="D56" s="751" t="s">
        <v>566</v>
      </c>
      <c r="E56" s="752">
        <v>50113001</v>
      </c>
      <c r="F56" s="751" t="s">
        <v>577</v>
      </c>
      <c r="G56" s="750" t="s">
        <v>578</v>
      </c>
      <c r="H56" s="750">
        <v>394072</v>
      </c>
      <c r="I56" s="750">
        <v>1000</v>
      </c>
      <c r="J56" s="750" t="s">
        <v>678</v>
      </c>
      <c r="K56" s="750" t="s">
        <v>552</v>
      </c>
      <c r="L56" s="753">
        <v>1324.3779002785618</v>
      </c>
      <c r="M56" s="753">
        <v>1</v>
      </c>
      <c r="N56" s="754">
        <v>1324.3779002785618</v>
      </c>
    </row>
    <row r="57" spans="1:14" ht="14.45" customHeight="1" x14ac:dyDescent="0.2">
      <c r="A57" s="748" t="s">
        <v>550</v>
      </c>
      <c r="B57" s="749" t="s">
        <v>551</v>
      </c>
      <c r="C57" s="750" t="s">
        <v>565</v>
      </c>
      <c r="D57" s="751" t="s">
        <v>566</v>
      </c>
      <c r="E57" s="752">
        <v>50113001</v>
      </c>
      <c r="F57" s="751" t="s">
        <v>577</v>
      </c>
      <c r="G57" s="750" t="s">
        <v>578</v>
      </c>
      <c r="H57" s="750">
        <v>100498</v>
      </c>
      <c r="I57" s="750">
        <v>498</v>
      </c>
      <c r="J57" s="750" t="s">
        <v>679</v>
      </c>
      <c r="K57" s="750" t="s">
        <v>680</v>
      </c>
      <c r="L57" s="753">
        <v>108.75</v>
      </c>
      <c r="M57" s="753">
        <v>1</v>
      </c>
      <c r="N57" s="754">
        <v>108.75</v>
      </c>
    </row>
    <row r="58" spans="1:14" ht="14.45" customHeight="1" x14ac:dyDescent="0.2">
      <c r="A58" s="748" t="s">
        <v>550</v>
      </c>
      <c r="B58" s="749" t="s">
        <v>551</v>
      </c>
      <c r="C58" s="750" t="s">
        <v>565</v>
      </c>
      <c r="D58" s="751" t="s">
        <v>566</v>
      </c>
      <c r="E58" s="752">
        <v>50113001</v>
      </c>
      <c r="F58" s="751" t="s">
        <v>577</v>
      </c>
      <c r="G58" s="750" t="s">
        <v>578</v>
      </c>
      <c r="H58" s="750">
        <v>900409</v>
      </c>
      <c r="I58" s="750">
        <v>0</v>
      </c>
      <c r="J58" s="750" t="s">
        <v>681</v>
      </c>
      <c r="K58" s="750" t="s">
        <v>682</v>
      </c>
      <c r="L58" s="753">
        <v>7.4999999999999997E-2</v>
      </c>
      <c r="M58" s="753">
        <v>1000</v>
      </c>
      <c r="N58" s="754">
        <v>75</v>
      </c>
    </row>
    <row r="59" spans="1:14" ht="14.45" customHeight="1" x14ac:dyDescent="0.2">
      <c r="A59" s="748" t="s">
        <v>550</v>
      </c>
      <c r="B59" s="749" t="s">
        <v>551</v>
      </c>
      <c r="C59" s="750" t="s">
        <v>565</v>
      </c>
      <c r="D59" s="751" t="s">
        <v>566</v>
      </c>
      <c r="E59" s="752">
        <v>50113001</v>
      </c>
      <c r="F59" s="751" t="s">
        <v>577</v>
      </c>
      <c r="G59" s="750" t="s">
        <v>578</v>
      </c>
      <c r="H59" s="750">
        <v>207962</v>
      </c>
      <c r="I59" s="750">
        <v>207962</v>
      </c>
      <c r="J59" s="750" t="s">
        <v>619</v>
      </c>
      <c r="K59" s="750" t="s">
        <v>620</v>
      </c>
      <c r="L59" s="753">
        <v>32.890000000000008</v>
      </c>
      <c r="M59" s="753">
        <v>1</v>
      </c>
      <c r="N59" s="754">
        <v>32.890000000000008</v>
      </c>
    </row>
    <row r="60" spans="1:14" ht="14.45" customHeight="1" x14ac:dyDescent="0.2">
      <c r="A60" s="748" t="s">
        <v>550</v>
      </c>
      <c r="B60" s="749" t="s">
        <v>551</v>
      </c>
      <c r="C60" s="750" t="s">
        <v>565</v>
      </c>
      <c r="D60" s="751" t="s">
        <v>566</v>
      </c>
      <c r="E60" s="752">
        <v>50113001</v>
      </c>
      <c r="F60" s="751" t="s">
        <v>577</v>
      </c>
      <c r="G60" s="750" t="s">
        <v>578</v>
      </c>
      <c r="H60" s="750">
        <v>192414</v>
      </c>
      <c r="I60" s="750">
        <v>92414</v>
      </c>
      <c r="J60" s="750" t="s">
        <v>683</v>
      </c>
      <c r="K60" s="750" t="s">
        <v>684</v>
      </c>
      <c r="L60" s="753">
        <v>62.589999999999996</v>
      </c>
      <c r="M60" s="753">
        <v>3</v>
      </c>
      <c r="N60" s="754">
        <v>187.76999999999998</v>
      </c>
    </row>
    <row r="61" spans="1:14" ht="14.45" customHeight="1" x14ac:dyDescent="0.2">
      <c r="A61" s="748" t="s">
        <v>550</v>
      </c>
      <c r="B61" s="749" t="s">
        <v>551</v>
      </c>
      <c r="C61" s="750" t="s">
        <v>565</v>
      </c>
      <c r="D61" s="751" t="s">
        <v>566</v>
      </c>
      <c r="E61" s="752">
        <v>50113005</v>
      </c>
      <c r="F61" s="751" t="s">
        <v>635</v>
      </c>
      <c r="G61" s="750" t="s">
        <v>578</v>
      </c>
      <c r="H61" s="750">
        <v>13309</v>
      </c>
      <c r="I61" s="750">
        <v>0</v>
      </c>
      <c r="J61" s="750" t="s">
        <v>685</v>
      </c>
      <c r="K61" s="750" t="s">
        <v>686</v>
      </c>
      <c r="L61" s="753">
        <v>9421.0049999999974</v>
      </c>
      <c r="M61" s="753">
        <v>1</v>
      </c>
      <c r="N61" s="754">
        <v>9421.0049999999974</v>
      </c>
    </row>
    <row r="62" spans="1:14" ht="14.45" customHeight="1" x14ac:dyDescent="0.2">
      <c r="A62" s="748" t="s">
        <v>550</v>
      </c>
      <c r="B62" s="749" t="s">
        <v>551</v>
      </c>
      <c r="C62" s="750" t="s">
        <v>565</v>
      </c>
      <c r="D62" s="751" t="s">
        <v>566</v>
      </c>
      <c r="E62" s="752">
        <v>50113005</v>
      </c>
      <c r="F62" s="751" t="s">
        <v>635</v>
      </c>
      <c r="G62" s="750" t="s">
        <v>578</v>
      </c>
      <c r="H62" s="750">
        <v>25459</v>
      </c>
      <c r="I62" s="750">
        <v>0</v>
      </c>
      <c r="J62" s="750" t="s">
        <v>687</v>
      </c>
      <c r="K62" s="750" t="s">
        <v>688</v>
      </c>
      <c r="L62" s="753">
        <v>23386</v>
      </c>
      <c r="M62" s="753">
        <v>12</v>
      </c>
      <c r="N62" s="754">
        <v>280632</v>
      </c>
    </row>
    <row r="63" spans="1:14" ht="14.45" customHeight="1" x14ac:dyDescent="0.2">
      <c r="A63" s="748" t="s">
        <v>550</v>
      </c>
      <c r="B63" s="749" t="s">
        <v>551</v>
      </c>
      <c r="C63" s="750" t="s">
        <v>565</v>
      </c>
      <c r="D63" s="751" t="s">
        <v>566</v>
      </c>
      <c r="E63" s="752">
        <v>50113005</v>
      </c>
      <c r="F63" s="751" t="s">
        <v>635</v>
      </c>
      <c r="G63" s="750" t="s">
        <v>578</v>
      </c>
      <c r="H63" s="750">
        <v>14004</v>
      </c>
      <c r="I63" s="750">
        <v>0</v>
      </c>
      <c r="J63" s="750" t="s">
        <v>689</v>
      </c>
      <c r="K63" s="750" t="s">
        <v>690</v>
      </c>
      <c r="L63" s="753">
        <v>23012</v>
      </c>
      <c r="M63" s="753">
        <v>2</v>
      </c>
      <c r="N63" s="754">
        <v>46024</v>
      </c>
    </row>
    <row r="64" spans="1:14" ht="14.45" customHeight="1" x14ac:dyDescent="0.2">
      <c r="A64" s="748" t="s">
        <v>550</v>
      </c>
      <c r="B64" s="749" t="s">
        <v>551</v>
      </c>
      <c r="C64" s="750" t="s">
        <v>565</v>
      </c>
      <c r="D64" s="751" t="s">
        <v>566</v>
      </c>
      <c r="E64" s="752">
        <v>50113005</v>
      </c>
      <c r="F64" s="751" t="s">
        <v>635</v>
      </c>
      <c r="G64" s="750" t="s">
        <v>578</v>
      </c>
      <c r="H64" s="750">
        <v>14006</v>
      </c>
      <c r="I64" s="750">
        <v>0</v>
      </c>
      <c r="J64" s="750" t="s">
        <v>691</v>
      </c>
      <c r="K64" s="750" t="s">
        <v>692</v>
      </c>
      <c r="L64" s="753">
        <v>27764</v>
      </c>
      <c r="M64" s="753">
        <v>4</v>
      </c>
      <c r="N64" s="754">
        <v>111056</v>
      </c>
    </row>
    <row r="65" spans="1:14" ht="14.45" customHeight="1" x14ac:dyDescent="0.2">
      <c r="A65" s="748" t="s">
        <v>550</v>
      </c>
      <c r="B65" s="749" t="s">
        <v>551</v>
      </c>
      <c r="C65" s="750" t="s">
        <v>565</v>
      </c>
      <c r="D65" s="751" t="s">
        <v>566</v>
      </c>
      <c r="E65" s="752">
        <v>50113005</v>
      </c>
      <c r="F65" s="751" t="s">
        <v>635</v>
      </c>
      <c r="G65" s="750" t="s">
        <v>578</v>
      </c>
      <c r="H65" s="750">
        <v>66437</v>
      </c>
      <c r="I65" s="750">
        <v>0</v>
      </c>
      <c r="J65" s="750" t="s">
        <v>693</v>
      </c>
      <c r="K65" s="750" t="s">
        <v>694</v>
      </c>
      <c r="L65" s="753">
        <v>2583.9</v>
      </c>
      <c r="M65" s="753">
        <v>1</v>
      </c>
      <c r="N65" s="754">
        <v>2583.9</v>
      </c>
    </row>
    <row r="66" spans="1:14" ht="14.45" customHeight="1" x14ac:dyDescent="0.2">
      <c r="A66" s="748" t="s">
        <v>550</v>
      </c>
      <c r="B66" s="749" t="s">
        <v>551</v>
      </c>
      <c r="C66" s="750" t="s">
        <v>565</v>
      </c>
      <c r="D66" s="751" t="s">
        <v>566</v>
      </c>
      <c r="E66" s="752">
        <v>50113005</v>
      </c>
      <c r="F66" s="751" t="s">
        <v>635</v>
      </c>
      <c r="G66" s="750" t="s">
        <v>578</v>
      </c>
      <c r="H66" s="750">
        <v>169461</v>
      </c>
      <c r="I66" s="750">
        <v>0</v>
      </c>
      <c r="J66" s="750" t="s">
        <v>695</v>
      </c>
      <c r="K66" s="750" t="s">
        <v>696</v>
      </c>
      <c r="L66" s="753">
        <v>6016.4500000000007</v>
      </c>
      <c r="M66" s="753">
        <v>4</v>
      </c>
      <c r="N66" s="754">
        <v>24065.800000000003</v>
      </c>
    </row>
    <row r="67" spans="1:14" ht="14.45" customHeight="1" x14ac:dyDescent="0.2">
      <c r="A67" s="748" t="s">
        <v>550</v>
      </c>
      <c r="B67" s="749" t="s">
        <v>551</v>
      </c>
      <c r="C67" s="750" t="s">
        <v>565</v>
      </c>
      <c r="D67" s="751" t="s">
        <v>566</v>
      </c>
      <c r="E67" s="752">
        <v>50113005</v>
      </c>
      <c r="F67" s="751" t="s">
        <v>635</v>
      </c>
      <c r="G67" s="750" t="s">
        <v>578</v>
      </c>
      <c r="H67" s="750">
        <v>66441</v>
      </c>
      <c r="I67" s="750">
        <v>0</v>
      </c>
      <c r="J67" s="750" t="s">
        <v>697</v>
      </c>
      <c r="K67" s="750" t="s">
        <v>698</v>
      </c>
      <c r="L67" s="753">
        <v>12802.5</v>
      </c>
      <c r="M67" s="753">
        <v>11</v>
      </c>
      <c r="N67" s="754">
        <v>140827.5</v>
      </c>
    </row>
    <row r="68" spans="1:14" ht="14.45" customHeight="1" x14ac:dyDescent="0.2">
      <c r="A68" s="748" t="s">
        <v>550</v>
      </c>
      <c r="B68" s="749" t="s">
        <v>551</v>
      </c>
      <c r="C68" s="750" t="s">
        <v>565</v>
      </c>
      <c r="D68" s="751" t="s">
        <v>566</v>
      </c>
      <c r="E68" s="752">
        <v>50113005</v>
      </c>
      <c r="F68" s="751" t="s">
        <v>635</v>
      </c>
      <c r="G68" s="750" t="s">
        <v>578</v>
      </c>
      <c r="H68" s="750">
        <v>13307</v>
      </c>
      <c r="I68" s="750">
        <v>0</v>
      </c>
      <c r="J68" s="750" t="s">
        <v>699</v>
      </c>
      <c r="K68" s="750" t="s">
        <v>700</v>
      </c>
      <c r="L68" s="753">
        <v>12817.999259957613</v>
      </c>
      <c r="M68" s="753">
        <v>14</v>
      </c>
      <c r="N68" s="754">
        <v>179451.98963940659</v>
      </c>
    </row>
    <row r="69" spans="1:14" ht="14.45" customHeight="1" x14ac:dyDescent="0.2">
      <c r="A69" s="748" t="s">
        <v>550</v>
      </c>
      <c r="B69" s="749" t="s">
        <v>551</v>
      </c>
      <c r="C69" s="750" t="s">
        <v>565</v>
      </c>
      <c r="D69" s="751" t="s">
        <v>566</v>
      </c>
      <c r="E69" s="752">
        <v>50113005</v>
      </c>
      <c r="F69" s="751" t="s">
        <v>635</v>
      </c>
      <c r="G69" s="750" t="s">
        <v>578</v>
      </c>
      <c r="H69" s="750">
        <v>13302</v>
      </c>
      <c r="I69" s="750">
        <v>0</v>
      </c>
      <c r="J69" s="750" t="s">
        <v>701</v>
      </c>
      <c r="K69" s="750" t="s">
        <v>702</v>
      </c>
      <c r="L69" s="753">
        <v>3085.3578292238171</v>
      </c>
      <c r="M69" s="753">
        <v>14</v>
      </c>
      <c r="N69" s="754">
        <v>43195.009609133442</v>
      </c>
    </row>
    <row r="70" spans="1:14" ht="14.45" customHeight="1" x14ac:dyDescent="0.2">
      <c r="A70" s="748" t="s">
        <v>550</v>
      </c>
      <c r="B70" s="749" t="s">
        <v>551</v>
      </c>
      <c r="C70" s="750" t="s">
        <v>565</v>
      </c>
      <c r="D70" s="751" t="s">
        <v>566</v>
      </c>
      <c r="E70" s="752">
        <v>50113005</v>
      </c>
      <c r="F70" s="751" t="s">
        <v>635</v>
      </c>
      <c r="G70" s="750" t="s">
        <v>578</v>
      </c>
      <c r="H70" s="750">
        <v>66401</v>
      </c>
      <c r="I70" s="750">
        <v>0</v>
      </c>
      <c r="J70" s="750" t="s">
        <v>703</v>
      </c>
      <c r="K70" s="750" t="s">
        <v>704</v>
      </c>
      <c r="L70" s="753">
        <v>21707.4</v>
      </c>
      <c r="M70" s="753">
        <v>1</v>
      </c>
      <c r="N70" s="754">
        <v>21707.4</v>
      </c>
    </row>
    <row r="71" spans="1:14" ht="14.45" customHeight="1" x14ac:dyDescent="0.2">
      <c r="A71" s="748" t="s">
        <v>550</v>
      </c>
      <c r="B71" s="749" t="s">
        <v>551</v>
      </c>
      <c r="C71" s="750" t="s">
        <v>565</v>
      </c>
      <c r="D71" s="751" t="s">
        <v>566</v>
      </c>
      <c r="E71" s="752">
        <v>50113005</v>
      </c>
      <c r="F71" s="751" t="s">
        <v>635</v>
      </c>
      <c r="G71" s="750" t="s">
        <v>578</v>
      </c>
      <c r="H71" s="750">
        <v>66402</v>
      </c>
      <c r="I71" s="750">
        <v>0</v>
      </c>
      <c r="J71" s="750" t="s">
        <v>705</v>
      </c>
      <c r="K71" s="750" t="s">
        <v>706</v>
      </c>
      <c r="L71" s="753">
        <v>27395.5</v>
      </c>
      <c r="M71" s="753">
        <v>1</v>
      </c>
      <c r="N71" s="754">
        <v>27395.5</v>
      </c>
    </row>
    <row r="72" spans="1:14" ht="14.45" customHeight="1" x14ac:dyDescent="0.2">
      <c r="A72" s="748" t="s">
        <v>550</v>
      </c>
      <c r="B72" s="749" t="s">
        <v>551</v>
      </c>
      <c r="C72" s="750" t="s">
        <v>565</v>
      </c>
      <c r="D72" s="751" t="s">
        <v>566</v>
      </c>
      <c r="E72" s="752">
        <v>50113005</v>
      </c>
      <c r="F72" s="751" t="s">
        <v>635</v>
      </c>
      <c r="G72" s="750" t="s">
        <v>578</v>
      </c>
      <c r="H72" s="750">
        <v>18765</v>
      </c>
      <c r="I72" s="750">
        <v>0</v>
      </c>
      <c r="J72" s="750" t="s">
        <v>707</v>
      </c>
      <c r="K72" s="750" t="s">
        <v>708</v>
      </c>
      <c r="L72" s="753">
        <v>20350</v>
      </c>
      <c r="M72" s="753">
        <v>2</v>
      </c>
      <c r="N72" s="754">
        <v>40700</v>
      </c>
    </row>
    <row r="73" spans="1:14" ht="14.45" customHeight="1" x14ac:dyDescent="0.2">
      <c r="A73" s="748" t="s">
        <v>550</v>
      </c>
      <c r="B73" s="749" t="s">
        <v>551</v>
      </c>
      <c r="C73" s="750" t="s">
        <v>565</v>
      </c>
      <c r="D73" s="751" t="s">
        <v>566</v>
      </c>
      <c r="E73" s="752">
        <v>50113005</v>
      </c>
      <c r="F73" s="751" t="s">
        <v>635</v>
      </c>
      <c r="G73" s="750" t="s">
        <v>578</v>
      </c>
      <c r="H73" s="750">
        <v>13304</v>
      </c>
      <c r="I73" s="750">
        <v>0</v>
      </c>
      <c r="J73" s="750" t="s">
        <v>709</v>
      </c>
      <c r="K73" s="750" t="s">
        <v>710</v>
      </c>
      <c r="L73" s="753">
        <v>4124.6590500973307</v>
      </c>
      <c r="M73" s="753">
        <v>15</v>
      </c>
      <c r="N73" s="754">
        <v>61869.885751459959</v>
      </c>
    </row>
    <row r="74" spans="1:14" ht="14.45" customHeight="1" x14ac:dyDescent="0.2">
      <c r="A74" s="748" t="s">
        <v>550</v>
      </c>
      <c r="B74" s="749" t="s">
        <v>551</v>
      </c>
      <c r="C74" s="750" t="s">
        <v>565</v>
      </c>
      <c r="D74" s="751" t="s">
        <v>566</v>
      </c>
      <c r="E74" s="752">
        <v>50113005</v>
      </c>
      <c r="F74" s="751" t="s">
        <v>635</v>
      </c>
      <c r="G74" s="750" t="s">
        <v>578</v>
      </c>
      <c r="H74" s="750">
        <v>142203</v>
      </c>
      <c r="I74" s="750">
        <v>0</v>
      </c>
      <c r="J74" s="750" t="s">
        <v>711</v>
      </c>
      <c r="K74" s="750" t="s">
        <v>712</v>
      </c>
      <c r="L74" s="753">
        <v>11784.300000000001</v>
      </c>
      <c r="M74" s="753">
        <v>12</v>
      </c>
      <c r="N74" s="754">
        <v>141411.6</v>
      </c>
    </row>
    <row r="75" spans="1:14" ht="14.45" customHeight="1" x14ac:dyDescent="0.2">
      <c r="A75" s="748" t="s">
        <v>550</v>
      </c>
      <c r="B75" s="749" t="s">
        <v>551</v>
      </c>
      <c r="C75" s="750" t="s">
        <v>565</v>
      </c>
      <c r="D75" s="751" t="s">
        <v>566</v>
      </c>
      <c r="E75" s="752">
        <v>50113005</v>
      </c>
      <c r="F75" s="751" t="s">
        <v>635</v>
      </c>
      <c r="G75" s="750" t="s">
        <v>578</v>
      </c>
      <c r="H75" s="750">
        <v>207641</v>
      </c>
      <c r="I75" s="750">
        <v>0</v>
      </c>
      <c r="J75" s="750" t="s">
        <v>713</v>
      </c>
      <c r="K75" s="750" t="s">
        <v>714</v>
      </c>
      <c r="L75" s="753">
        <v>3247.2</v>
      </c>
      <c r="M75" s="753">
        <v>1</v>
      </c>
      <c r="N75" s="754">
        <v>3247.2</v>
      </c>
    </row>
    <row r="76" spans="1:14" ht="14.45" customHeight="1" x14ac:dyDescent="0.2">
      <c r="A76" s="748" t="s">
        <v>550</v>
      </c>
      <c r="B76" s="749" t="s">
        <v>551</v>
      </c>
      <c r="C76" s="750" t="s">
        <v>565</v>
      </c>
      <c r="D76" s="751" t="s">
        <v>566</v>
      </c>
      <c r="E76" s="752">
        <v>50113005</v>
      </c>
      <c r="F76" s="751" t="s">
        <v>635</v>
      </c>
      <c r="G76" s="750" t="s">
        <v>578</v>
      </c>
      <c r="H76" s="750">
        <v>66429</v>
      </c>
      <c r="I76" s="750">
        <v>0</v>
      </c>
      <c r="J76" s="750" t="s">
        <v>715</v>
      </c>
      <c r="K76" s="750" t="s">
        <v>716</v>
      </c>
      <c r="L76" s="753">
        <v>1578.3428571428569</v>
      </c>
      <c r="M76" s="753">
        <v>7</v>
      </c>
      <c r="N76" s="754">
        <v>11048.399999999998</v>
      </c>
    </row>
    <row r="77" spans="1:14" ht="14.45" customHeight="1" x14ac:dyDescent="0.2">
      <c r="A77" s="748" t="s">
        <v>550</v>
      </c>
      <c r="B77" s="749" t="s">
        <v>551</v>
      </c>
      <c r="C77" s="750" t="s">
        <v>565</v>
      </c>
      <c r="D77" s="751" t="s">
        <v>566</v>
      </c>
      <c r="E77" s="752">
        <v>50113005</v>
      </c>
      <c r="F77" s="751" t="s">
        <v>635</v>
      </c>
      <c r="G77" s="750" t="s">
        <v>578</v>
      </c>
      <c r="H77" s="750">
        <v>66427</v>
      </c>
      <c r="I77" s="750">
        <v>0</v>
      </c>
      <c r="J77" s="750" t="s">
        <v>717</v>
      </c>
      <c r="K77" s="750" t="s">
        <v>718</v>
      </c>
      <c r="L77" s="753">
        <v>1579.6</v>
      </c>
      <c r="M77" s="753">
        <v>5</v>
      </c>
      <c r="N77" s="754">
        <v>7898</v>
      </c>
    </row>
    <row r="78" spans="1:14" ht="14.45" customHeight="1" x14ac:dyDescent="0.2">
      <c r="A78" s="748" t="s">
        <v>550</v>
      </c>
      <c r="B78" s="749" t="s">
        <v>551</v>
      </c>
      <c r="C78" s="750" t="s">
        <v>565</v>
      </c>
      <c r="D78" s="751" t="s">
        <v>566</v>
      </c>
      <c r="E78" s="752">
        <v>50113005</v>
      </c>
      <c r="F78" s="751" t="s">
        <v>635</v>
      </c>
      <c r="G78" s="750" t="s">
        <v>578</v>
      </c>
      <c r="H78" s="750">
        <v>66426</v>
      </c>
      <c r="I78" s="750">
        <v>0</v>
      </c>
      <c r="J78" s="750" t="s">
        <v>719</v>
      </c>
      <c r="K78" s="750" t="s">
        <v>720</v>
      </c>
      <c r="L78" s="753">
        <v>2721.4</v>
      </c>
      <c r="M78" s="753">
        <v>15</v>
      </c>
      <c r="N78" s="754">
        <v>40821</v>
      </c>
    </row>
    <row r="79" spans="1:14" ht="14.45" customHeight="1" x14ac:dyDescent="0.2">
      <c r="A79" s="748" t="s">
        <v>550</v>
      </c>
      <c r="B79" s="749" t="s">
        <v>551</v>
      </c>
      <c r="C79" s="750" t="s">
        <v>565</v>
      </c>
      <c r="D79" s="751" t="s">
        <v>566</v>
      </c>
      <c r="E79" s="752">
        <v>50113005</v>
      </c>
      <c r="F79" s="751" t="s">
        <v>635</v>
      </c>
      <c r="G79" s="750" t="s">
        <v>578</v>
      </c>
      <c r="H79" s="750">
        <v>94428</v>
      </c>
      <c r="I79" s="750">
        <v>0</v>
      </c>
      <c r="J79" s="750" t="s">
        <v>721</v>
      </c>
      <c r="K79" s="750" t="s">
        <v>722</v>
      </c>
      <c r="L79" s="753">
        <v>2510.8285714285712</v>
      </c>
      <c r="M79" s="753">
        <v>7</v>
      </c>
      <c r="N79" s="754">
        <v>17575.8</v>
      </c>
    </row>
    <row r="80" spans="1:14" ht="14.45" customHeight="1" x14ac:dyDescent="0.2">
      <c r="A80" s="748" t="s">
        <v>550</v>
      </c>
      <c r="B80" s="749" t="s">
        <v>551</v>
      </c>
      <c r="C80" s="750" t="s">
        <v>565</v>
      </c>
      <c r="D80" s="751" t="s">
        <v>566</v>
      </c>
      <c r="E80" s="752">
        <v>50113005</v>
      </c>
      <c r="F80" s="751" t="s">
        <v>635</v>
      </c>
      <c r="G80" s="750" t="s">
        <v>578</v>
      </c>
      <c r="H80" s="750">
        <v>119867</v>
      </c>
      <c r="I80" s="750">
        <v>0</v>
      </c>
      <c r="J80" s="750" t="s">
        <v>723</v>
      </c>
      <c r="K80" s="750" t="s">
        <v>722</v>
      </c>
      <c r="L80" s="753">
        <v>15399.633333333333</v>
      </c>
      <c r="M80" s="753">
        <v>15</v>
      </c>
      <c r="N80" s="754">
        <v>230994.5</v>
      </c>
    </row>
    <row r="81" spans="1:14" ht="14.45" customHeight="1" x14ac:dyDescent="0.2">
      <c r="A81" s="748" t="s">
        <v>550</v>
      </c>
      <c r="B81" s="749" t="s">
        <v>551</v>
      </c>
      <c r="C81" s="750" t="s">
        <v>565</v>
      </c>
      <c r="D81" s="751" t="s">
        <v>566</v>
      </c>
      <c r="E81" s="752">
        <v>50113005</v>
      </c>
      <c r="F81" s="751" t="s">
        <v>635</v>
      </c>
      <c r="G81" s="750" t="s">
        <v>578</v>
      </c>
      <c r="H81" s="750">
        <v>115800</v>
      </c>
      <c r="I81" s="750">
        <v>0</v>
      </c>
      <c r="J81" s="750" t="s">
        <v>724</v>
      </c>
      <c r="K81" s="750" t="s">
        <v>725</v>
      </c>
      <c r="L81" s="753">
        <v>15470.526923076923</v>
      </c>
      <c r="M81" s="753">
        <v>26</v>
      </c>
      <c r="N81" s="754">
        <v>402233.7</v>
      </c>
    </row>
    <row r="82" spans="1:14" ht="14.45" customHeight="1" x14ac:dyDescent="0.2">
      <c r="A82" s="748" t="s">
        <v>550</v>
      </c>
      <c r="B82" s="749" t="s">
        <v>551</v>
      </c>
      <c r="C82" s="750" t="s">
        <v>565</v>
      </c>
      <c r="D82" s="751" t="s">
        <v>566</v>
      </c>
      <c r="E82" s="752">
        <v>50113005</v>
      </c>
      <c r="F82" s="751" t="s">
        <v>635</v>
      </c>
      <c r="G82" s="750" t="s">
        <v>578</v>
      </c>
      <c r="H82" s="750">
        <v>61199</v>
      </c>
      <c r="I82" s="750">
        <v>0</v>
      </c>
      <c r="J82" s="750" t="s">
        <v>726</v>
      </c>
      <c r="K82" s="750" t="s">
        <v>727</v>
      </c>
      <c r="L82" s="753">
        <v>28549.360714285714</v>
      </c>
      <c r="M82" s="753">
        <v>14</v>
      </c>
      <c r="N82" s="754">
        <v>399691.05</v>
      </c>
    </row>
    <row r="83" spans="1:14" ht="14.45" customHeight="1" x14ac:dyDescent="0.2">
      <c r="A83" s="748" t="s">
        <v>550</v>
      </c>
      <c r="B83" s="749" t="s">
        <v>551</v>
      </c>
      <c r="C83" s="750" t="s">
        <v>565</v>
      </c>
      <c r="D83" s="751" t="s">
        <v>566</v>
      </c>
      <c r="E83" s="752">
        <v>50113005</v>
      </c>
      <c r="F83" s="751" t="s">
        <v>635</v>
      </c>
      <c r="G83" s="750" t="s">
        <v>578</v>
      </c>
      <c r="H83" s="750">
        <v>61197</v>
      </c>
      <c r="I83" s="750">
        <v>0</v>
      </c>
      <c r="J83" s="750" t="s">
        <v>728</v>
      </c>
      <c r="K83" s="750" t="s">
        <v>729</v>
      </c>
      <c r="L83" s="753">
        <v>23373.46</v>
      </c>
      <c r="M83" s="753">
        <v>25</v>
      </c>
      <c r="N83" s="754">
        <v>584336.5</v>
      </c>
    </row>
    <row r="84" spans="1:14" ht="14.45" customHeight="1" x14ac:dyDescent="0.2">
      <c r="A84" s="748" t="s">
        <v>550</v>
      </c>
      <c r="B84" s="749" t="s">
        <v>551</v>
      </c>
      <c r="C84" s="750" t="s">
        <v>565</v>
      </c>
      <c r="D84" s="751" t="s">
        <v>566</v>
      </c>
      <c r="E84" s="752">
        <v>50113005</v>
      </c>
      <c r="F84" s="751" t="s">
        <v>635</v>
      </c>
      <c r="G84" s="750" t="s">
        <v>578</v>
      </c>
      <c r="H84" s="750">
        <v>61198</v>
      </c>
      <c r="I84" s="750">
        <v>0</v>
      </c>
      <c r="J84" s="750" t="s">
        <v>730</v>
      </c>
      <c r="K84" s="750" t="s">
        <v>731</v>
      </c>
      <c r="L84" s="753">
        <v>26308.333333333332</v>
      </c>
      <c r="M84" s="753">
        <v>3</v>
      </c>
      <c r="N84" s="754">
        <v>78925</v>
      </c>
    </row>
    <row r="85" spans="1:14" ht="14.45" customHeight="1" x14ac:dyDescent="0.2">
      <c r="A85" s="748" t="s">
        <v>550</v>
      </c>
      <c r="B85" s="749" t="s">
        <v>551</v>
      </c>
      <c r="C85" s="750" t="s">
        <v>565</v>
      </c>
      <c r="D85" s="751" t="s">
        <v>566</v>
      </c>
      <c r="E85" s="752">
        <v>50113005</v>
      </c>
      <c r="F85" s="751" t="s">
        <v>635</v>
      </c>
      <c r="G85" s="750" t="s">
        <v>578</v>
      </c>
      <c r="H85" s="750">
        <v>199390</v>
      </c>
      <c r="I85" s="750">
        <v>0</v>
      </c>
      <c r="J85" s="750" t="s">
        <v>732</v>
      </c>
      <c r="K85" s="750" t="s">
        <v>733</v>
      </c>
      <c r="L85" s="753">
        <v>6030.2</v>
      </c>
      <c r="M85" s="753">
        <v>1</v>
      </c>
      <c r="N85" s="754">
        <v>6030.2</v>
      </c>
    </row>
    <row r="86" spans="1:14" ht="14.45" customHeight="1" x14ac:dyDescent="0.2">
      <c r="A86" s="748" t="s">
        <v>550</v>
      </c>
      <c r="B86" s="749" t="s">
        <v>551</v>
      </c>
      <c r="C86" s="750" t="s">
        <v>565</v>
      </c>
      <c r="D86" s="751" t="s">
        <v>566</v>
      </c>
      <c r="E86" s="752">
        <v>50113005</v>
      </c>
      <c r="F86" s="751" t="s">
        <v>635</v>
      </c>
      <c r="G86" s="750" t="s">
        <v>578</v>
      </c>
      <c r="H86" s="750">
        <v>199393</v>
      </c>
      <c r="I86" s="750">
        <v>0</v>
      </c>
      <c r="J86" s="750" t="s">
        <v>734</v>
      </c>
      <c r="K86" s="750" t="s">
        <v>735</v>
      </c>
      <c r="L86" s="753">
        <v>6790.3</v>
      </c>
      <c r="M86" s="753">
        <v>1</v>
      </c>
      <c r="N86" s="754">
        <v>6790.3</v>
      </c>
    </row>
    <row r="87" spans="1:14" ht="14.45" customHeight="1" x14ac:dyDescent="0.2">
      <c r="A87" s="748" t="s">
        <v>550</v>
      </c>
      <c r="B87" s="749" t="s">
        <v>551</v>
      </c>
      <c r="C87" s="750" t="s">
        <v>565</v>
      </c>
      <c r="D87" s="751" t="s">
        <v>566</v>
      </c>
      <c r="E87" s="752">
        <v>50113005</v>
      </c>
      <c r="F87" s="751" t="s">
        <v>635</v>
      </c>
      <c r="G87" s="750" t="s">
        <v>578</v>
      </c>
      <c r="H87" s="750">
        <v>59196</v>
      </c>
      <c r="I87" s="750">
        <v>0</v>
      </c>
      <c r="J87" s="750" t="s">
        <v>736</v>
      </c>
      <c r="K87" s="750" t="s">
        <v>737</v>
      </c>
      <c r="L87" s="753">
        <v>8246.7000000000007</v>
      </c>
      <c r="M87" s="753">
        <v>1</v>
      </c>
      <c r="N87" s="754">
        <v>8246.7000000000007</v>
      </c>
    </row>
    <row r="88" spans="1:14" ht="14.45" customHeight="1" x14ac:dyDescent="0.2">
      <c r="A88" s="748" t="s">
        <v>550</v>
      </c>
      <c r="B88" s="749" t="s">
        <v>551</v>
      </c>
      <c r="C88" s="750" t="s">
        <v>565</v>
      </c>
      <c r="D88" s="751" t="s">
        <v>566</v>
      </c>
      <c r="E88" s="752">
        <v>50113009</v>
      </c>
      <c r="F88" s="751" t="s">
        <v>738</v>
      </c>
      <c r="G88" s="750" t="s">
        <v>578</v>
      </c>
      <c r="H88" s="750">
        <v>167779</v>
      </c>
      <c r="I88" s="750">
        <v>167779</v>
      </c>
      <c r="J88" s="750" t="s">
        <v>739</v>
      </c>
      <c r="K88" s="750" t="s">
        <v>740</v>
      </c>
      <c r="L88" s="753">
        <v>1914</v>
      </c>
      <c r="M88" s="753">
        <v>70</v>
      </c>
      <c r="N88" s="754">
        <v>133980</v>
      </c>
    </row>
    <row r="89" spans="1:14" ht="14.45" customHeight="1" x14ac:dyDescent="0.2">
      <c r="A89" s="748" t="s">
        <v>550</v>
      </c>
      <c r="B89" s="749" t="s">
        <v>551</v>
      </c>
      <c r="C89" s="750" t="s">
        <v>571</v>
      </c>
      <c r="D89" s="751" t="s">
        <v>572</v>
      </c>
      <c r="E89" s="752">
        <v>50113001</v>
      </c>
      <c r="F89" s="751" t="s">
        <v>577</v>
      </c>
      <c r="G89" s="750" t="s">
        <v>578</v>
      </c>
      <c r="H89" s="750">
        <v>196886</v>
      </c>
      <c r="I89" s="750">
        <v>96886</v>
      </c>
      <c r="J89" s="750" t="s">
        <v>741</v>
      </c>
      <c r="K89" s="750" t="s">
        <v>742</v>
      </c>
      <c r="L89" s="753">
        <v>50.160000000000011</v>
      </c>
      <c r="M89" s="753">
        <v>5</v>
      </c>
      <c r="N89" s="754">
        <v>250.80000000000007</v>
      </c>
    </row>
    <row r="90" spans="1:14" ht="14.45" customHeight="1" x14ac:dyDescent="0.2">
      <c r="A90" s="748" t="s">
        <v>550</v>
      </c>
      <c r="B90" s="749" t="s">
        <v>551</v>
      </c>
      <c r="C90" s="750" t="s">
        <v>571</v>
      </c>
      <c r="D90" s="751" t="s">
        <v>572</v>
      </c>
      <c r="E90" s="752">
        <v>50113001</v>
      </c>
      <c r="F90" s="751" t="s">
        <v>577</v>
      </c>
      <c r="G90" s="750" t="s">
        <v>578</v>
      </c>
      <c r="H90" s="750">
        <v>100362</v>
      </c>
      <c r="I90" s="750">
        <v>362</v>
      </c>
      <c r="J90" s="750" t="s">
        <v>658</v>
      </c>
      <c r="K90" s="750" t="s">
        <v>659</v>
      </c>
      <c r="L90" s="753">
        <v>72.929999999999993</v>
      </c>
      <c r="M90" s="753">
        <v>2</v>
      </c>
      <c r="N90" s="754">
        <v>145.85999999999999</v>
      </c>
    </row>
    <row r="91" spans="1:14" ht="14.45" customHeight="1" x14ac:dyDescent="0.2">
      <c r="A91" s="748" t="s">
        <v>550</v>
      </c>
      <c r="B91" s="749" t="s">
        <v>551</v>
      </c>
      <c r="C91" s="750" t="s">
        <v>571</v>
      </c>
      <c r="D91" s="751" t="s">
        <v>572</v>
      </c>
      <c r="E91" s="752">
        <v>50113001</v>
      </c>
      <c r="F91" s="751" t="s">
        <v>577</v>
      </c>
      <c r="G91" s="750" t="s">
        <v>578</v>
      </c>
      <c r="H91" s="750">
        <v>847713</v>
      </c>
      <c r="I91" s="750">
        <v>125526</v>
      </c>
      <c r="J91" s="750" t="s">
        <v>581</v>
      </c>
      <c r="K91" s="750" t="s">
        <v>583</v>
      </c>
      <c r="L91" s="753">
        <v>111.63000000000002</v>
      </c>
      <c r="M91" s="753">
        <v>2</v>
      </c>
      <c r="N91" s="754">
        <v>223.26000000000005</v>
      </c>
    </row>
    <row r="92" spans="1:14" ht="14.45" customHeight="1" x14ac:dyDescent="0.2">
      <c r="A92" s="748" t="s">
        <v>550</v>
      </c>
      <c r="B92" s="749" t="s">
        <v>551</v>
      </c>
      <c r="C92" s="750" t="s">
        <v>571</v>
      </c>
      <c r="D92" s="751" t="s">
        <v>572</v>
      </c>
      <c r="E92" s="752">
        <v>50113001</v>
      </c>
      <c r="F92" s="751" t="s">
        <v>577</v>
      </c>
      <c r="G92" s="750" t="s">
        <v>578</v>
      </c>
      <c r="H92" s="750">
        <v>156926</v>
      </c>
      <c r="I92" s="750">
        <v>56926</v>
      </c>
      <c r="J92" s="750" t="s">
        <v>584</v>
      </c>
      <c r="K92" s="750" t="s">
        <v>585</v>
      </c>
      <c r="L92" s="753">
        <v>48.4</v>
      </c>
      <c r="M92" s="753">
        <v>6</v>
      </c>
      <c r="N92" s="754">
        <v>290.39999999999998</v>
      </c>
    </row>
    <row r="93" spans="1:14" ht="14.45" customHeight="1" x14ac:dyDescent="0.2">
      <c r="A93" s="748" t="s">
        <v>550</v>
      </c>
      <c r="B93" s="749" t="s">
        <v>551</v>
      </c>
      <c r="C93" s="750" t="s">
        <v>571</v>
      </c>
      <c r="D93" s="751" t="s">
        <v>572</v>
      </c>
      <c r="E93" s="752">
        <v>50113001</v>
      </c>
      <c r="F93" s="751" t="s">
        <v>577</v>
      </c>
      <c r="G93" s="750" t="s">
        <v>578</v>
      </c>
      <c r="H93" s="750">
        <v>173394</v>
      </c>
      <c r="I93" s="750">
        <v>173394</v>
      </c>
      <c r="J93" s="750" t="s">
        <v>743</v>
      </c>
      <c r="K93" s="750" t="s">
        <v>744</v>
      </c>
      <c r="L93" s="753">
        <v>423.72</v>
      </c>
      <c r="M93" s="753">
        <v>8</v>
      </c>
      <c r="N93" s="754">
        <v>3389.76</v>
      </c>
    </row>
    <row r="94" spans="1:14" ht="14.45" customHeight="1" x14ac:dyDescent="0.2">
      <c r="A94" s="748" t="s">
        <v>550</v>
      </c>
      <c r="B94" s="749" t="s">
        <v>551</v>
      </c>
      <c r="C94" s="750" t="s">
        <v>571</v>
      </c>
      <c r="D94" s="751" t="s">
        <v>572</v>
      </c>
      <c r="E94" s="752">
        <v>50113001</v>
      </c>
      <c r="F94" s="751" t="s">
        <v>577</v>
      </c>
      <c r="G94" s="750" t="s">
        <v>578</v>
      </c>
      <c r="H94" s="750">
        <v>225150</v>
      </c>
      <c r="I94" s="750">
        <v>225150</v>
      </c>
      <c r="J94" s="750" t="s">
        <v>745</v>
      </c>
      <c r="K94" s="750" t="s">
        <v>746</v>
      </c>
      <c r="L94" s="753">
        <v>88.210000000000008</v>
      </c>
      <c r="M94" s="753">
        <v>80</v>
      </c>
      <c r="N94" s="754">
        <v>7056.8</v>
      </c>
    </row>
    <row r="95" spans="1:14" ht="14.45" customHeight="1" x14ac:dyDescent="0.2">
      <c r="A95" s="748" t="s">
        <v>550</v>
      </c>
      <c r="B95" s="749" t="s">
        <v>551</v>
      </c>
      <c r="C95" s="750" t="s">
        <v>571</v>
      </c>
      <c r="D95" s="751" t="s">
        <v>572</v>
      </c>
      <c r="E95" s="752">
        <v>50113001</v>
      </c>
      <c r="F95" s="751" t="s">
        <v>577</v>
      </c>
      <c r="G95" s="750" t="s">
        <v>578</v>
      </c>
      <c r="H95" s="750">
        <v>207940</v>
      </c>
      <c r="I95" s="750">
        <v>207940</v>
      </c>
      <c r="J95" s="750" t="s">
        <v>590</v>
      </c>
      <c r="K95" s="750" t="s">
        <v>591</v>
      </c>
      <c r="L95" s="753">
        <v>73.150000000000006</v>
      </c>
      <c r="M95" s="753">
        <v>2</v>
      </c>
      <c r="N95" s="754">
        <v>146.30000000000001</v>
      </c>
    </row>
    <row r="96" spans="1:14" ht="14.45" customHeight="1" x14ac:dyDescent="0.2">
      <c r="A96" s="748" t="s">
        <v>550</v>
      </c>
      <c r="B96" s="749" t="s">
        <v>551</v>
      </c>
      <c r="C96" s="750" t="s">
        <v>571</v>
      </c>
      <c r="D96" s="751" t="s">
        <v>572</v>
      </c>
      <c r="E96" s="752">
        <v>50113001</v>
      </c>
      <c r="F96" s="751" t="s">
        <v>577</v>
      </c>
      <c r="G96" s="750" t="s">
        <v>578</v>
      </c>
      <c r="H96" s="750">
        <v>230422</v>
      </c>
      <c r="I96" s="750">
        <v>230422</v>
      </c>
      <c r="J96" s="750" t="s">
        <v>747</v>
      </c>
      <c r="K96" s="750" t="s">
        <v>748</v>
      </c>
      <c r="L96" s="753">
        <v>39.900000000000006</v>
      </c>
      <c r="M96" s="753">
        <v>1</v>
      </c>
      <c r="N96" s="754">
        <v>39.900000000000006</v>
      </c>
    </row>
    <row r="97" spans="1:14" ht="14.45" customHeight="1" x14ac:dyDescent="0.2">
      <c r="A97" s="748" t="s">
        <v>550</v>
      </c>
      <c r="B97" s="749" t="s">
        <v>551</v>
      </c>
      <c r="C97" s="750" t="s">
        <v>571</v>
      </c>
      <c r="D97" s="751" t="s">
        <v>572</v>
      </c>
      <c r="E97" s="752">
        <v>50113001</v>
      </c>
      <c r="F97" s="751" t="s">
        <v>577</v>
      </c>
      <c r="G97" s="750" t="s">
        <v>578</v>
      </c>
      <c r="H97" s="750">
        <v>31915</v>
      </c>
      <c r="I97" s="750">
        <v>31915</v>
      </c>
      <c r="J97" s="750" t="s">
        <v>749</v>
      </c>
      <c r="K97" s="750" t="s">
        <v>750</v>
      </c>
      <c r="L97" s="753">
        <v>173.69</v>
      </c>
      <c r="M97" s="753">
        <v>1</v>
      </c>
      <c r="N97" s="754">
        <v>173.69</v>
      </c>
    </row>
    <row r="98" spans="1:14" ht="14.45" customHeight="1" x14ac:dyDescent="0.2">
      <c r="A98" s="748" t="s">
        <v>550</v>
      </c>
      <c r="B98" s="749" t="s">
        <v>551</v>
      </c>
      <c r="C98" s="750" t="s">
        <v>571</v>
      </c>
      <c r="D98" s="751" t="s">
        <v>572</v>
      </c>
      <c r="E98" s="752">
        <v>50113001</v>
      </c>
      <c r="F98" s="751" t="s">
        <v>577</v>
      </c>
      <c r="G98" s="750" t="s">
        <v>578</v>
      </c>
      <c r="H98" s="750">
        <v>193746</v>
      </c>
      <c r="I98" s="750">
        <v>93746</v>
      </c>
      <c r="J98" s="750" t="s">
        <v>670</v>
      </c>
      <c r="K98" s="750" t="s">
        <v>671</v>
      </c>
      <c r="L98" s="753">
        <v>366.22000000000008</v>
      </c>
      <c r="M98" s="753">
        <v>2</v>
      </c>
      <c r="N98" s="754">
        <v>732.44000000000017</v>
      </c>
    </row>
    <row r="99" spans="1:14" ht="14.45" customHeight="1" x14ac:dyDescent="0.2">
      <c r="A99" s="748" t="s">
        <v>550</v>
      </c>
      <c r="B99" s="749" t="s">
        <v>551</v>
      </c>
      <c r="C99" s="750" t="s">
        <v>571</v>
      </c>
      <c r="D99" s="751" t="s">
        <v>572</v>
      </c>
      <c r="E99" s="752">
        <v>50113001</v>
      </c>
      <c r="F99" s="751" t="s">
        <v>577</v>
      </c>
      <c r="G99" s="750" t="s">
        <v>578</v>
      </c>
      <c r="H99" s="750">
        <v>51367</v>
      </c>
      <c r="I99" s="750">
        <v>51367</v>
      </c>
      <c r="J99" s="750" t="s">
        <v>672</v>
      </c>
      <c r="K99" s="750" t="s">
        <v>674</v>
      </c>
      <c r="L99" s="753">
        <v>92.950000000000017</v>
      </c>
      <c r="M99" s="753">
        <v>14</v>
      </c>
      <c r="N99" s="754">
        <v>1301.3000000000002</v>
      </c>
    </row>
    <row r="100" spans="1:14" ht="14.45" customHeight="1" x14ac:dyDescent="0.2">
      <c r="A100" s="748" t="s">
        <v>550</v>
      </c>
      <c r="B100" s="749" t="s">
        <v>551</v>
      </c>
      <c r="C100" s="750" t="s">
        <v>571</v>
      </c>
      <c r="D100" s="751" t="s">
        <v>572</v>
      </c>
      <c r="E100" s="752">
        <v>50113001</v>
      </c>
      <c r="F100" s="751" t="s">
        <v>577</v>
      </c>
      <c r="G100" s="750" t="s">
        <v>578</v>
      </c>
      <c r="H100" s="750">
        <v>187660</v>
      </c>
      <c r="I100" s="750">
        <v>187660</v>
      </c>
      <c r="J100" s="750" t="s">
        <v>672</v>
      </c>
      <c r="K100" s="750" t="s">
        <v>751</v>
      </c>
      <c r="L100" s="753">
        <v>577.83000000000004</v>
      </c>
      <c r="M100" s="753">
        <v>3</v>
      </c>
      <c r="N100" s="754">
        <v>1733.4900000000002</v>
      </c>
    </row>
    <row r="101" spans="1:14" ht="14.45" customHeight="1" x14ac:dyDescent="0.2">
      <c r="A101" s="748" t="s">
        <v>550</v>
      </c>
      <c r="B101" s="749" t="s">
        <v>551</v>
      </c>
      <c r="C101" s="750" t="s">
        <v>571</v>
      </c>
      <c r="D101" s="751" t="s">
        <v>572</v>
      </c>
      <c r="E101" s="752">
        <v>50113001</v>
      </c>
      <c r="F101" s="751" t="s">
        <v>577</v>
      </c>
      <c r="G101" s="750" t="s">
        <v>578</v>
      </c>
      <c r="H101" s="750">
        <v>51366</v>
      </c>
      <c r="I101" s="750">
        <v>51366</v>
      </c>
      <c r="J101" s="750" t="s">
        <v>672</v>
      </c>
      <c r="K101" s="750" t="s">
        <v>673</v>
      </c>
      <c r="L101" s="753">
        <v>171.6</v>
      </c>
      <c r="M101" s="753">
        <v>3</v>
      </c>
      <c r="N101" s="754">
        <v>514.79999999999995</v>
      </c>
    </row>
    <row r="102" spans="1:14" ht="14.45" customHeight="1" x14ac:dyDescent="0.2">
      <c r="A102" s="748" t="s">
        <v>550</v>
      </c>
      <c r="B102" s="749" t="s">
        <v>551</v>
      </c>
      <c r="C102" s="750" t="s">
        <v>571</v>
      </c>
      <c r="D102" s="751" t="s">
        <v>572</v>
      </c>
      <c r="E102" s="752">
        <v>50113001</v>
      </c>
      <c r="F102" s="751" t="s">
        <v>577</v>
      </c>
      <c r="G102" s="750" t="s">
        <v>578</v>
      </c>
      <c r="H102" s="750">
        <v>51383</v>
      </c>
      <c r="I102" s="750">
        <v>51383</v>
      </c>
      <c r="J102" s="750" t="s">
        <v>672</v>
      </c>
      <c r="K102" s="750" t="s">
        <v>752</v>
      </c>
      <c r="L102" s="753">
        <v>93.5</v>
      </c>
      <c r="M102" s="753">
        <v>10</v>
      </c>
      <c r="N102" s="754">
        <v>935</v>
      </c>
    </row>
    <row r="103" spans="1:14" ht="14.45" customHeight="1" x14ac:dyDescent="0.2">
      <c r="A103" s="748" t="s">
        <v>550</v>
      </c>
      <c r="B103" s="749" t="s">
        <v>551</v>
      </c>
      <c r="C103" s="750" t="s">
        <v>571</v>
      </c>
      <c r="D103" s="751" t="s">
        <v>572</v>
      </c>
      <c r="E103" s="752">
        <v>50113001</v>
      </c>
      <c r="F103" s="751" t="s">
        <v>577</v>
      </c>
      <c r="G103" s="750" t="s">
        <v>578</v>
      </c>
      <c r="H103" s="750">
        <v>187659</v>
      </c>
      <c r="I103" s="750">
        <v>187659</v>
      </c>
      <c r="J103" s="750" t="s">
        <v>672</v>
      </c>
      <c r="K103" s="750" t="s">
        <v>753</v>
      </c>
      <c r="L103" s="753">
        <v>282.14999999999998</v>
      </c>
      <c r="M103" s="753">
        <v>2</v>
      </c>
      <c r="N103" s="754">
        <v>564.29999999999995</v>
      </c>
    </row>
    <row r="104" spans="1:14" ht="14.45" customHeight="1" x14ac:dyDescent="0.2">
      <c r="A104" s="748" t="s">
        <v>550</v>
      </c>
      <c r="B104" s="749" t="s">
        <v>551</v>
      </c>
      <c r="C104" s="750" t="s">
        <v>571</v>
      </c>
      <c r="D104" s="751" t="s">
        <v>572</v>
      </c>
      <c r="E104" s="752">
        <v>50113001</v>
      </c>
      <c r="F104" s="751" t="s">
        <v>577</v>
      </c>
      <c r="G104" s="750" t="s">
        <v>578</v>
      </c>
      <c r="H104" s="750">
        <v>51384</v>
      </c>
      <c r="I104" s="750">
        <v>51384</v>
      </c>
      <c r="J104" s="750" t="s">
        <v>672</v>
      </c>
      <c r="K104" s="750" t="s">
        <v>754</v>
      </c>
      <c r="L104" s="753">
        <v>192.5</v>
      </c>
      <c r="M104" s="753">
        <v>30</v>
      </c>
      <c r="N104" s="754">
        <v>5775</v>
      </c>
    </row>
    <row r="105" spans="1:14" ht="14.45" customHeight="1" x14ac:dyDescent="0.2">
      <c r="A105" s="748" t="s">
        <v>550</v>
      </c>
      <c r="B105" s="749" t="s">
        <v>551</v>
      </c>
      <c r="C105" s="750" t="s">
        <v>571</v>
      </c>
      <c r="D105" s="751" t="s">
        <v>572</v>
      </c>
      <c r="E105" s="752">
        <v>50113001</v>
      </c>
      <c r="F105" s="751" t="s">
        <v>577</v>
      </c>
      <c r="G105" s="750" t="s">
        <v>578</v>
      </c>
      <c r="H105" s="750">
        <v>216679</v>
      </c>
      <c r="I105" s="750">
        <v>216679</v>
      </c>
      <c r="J105" s="750" t="s">
        <v>609</v>
      </c>
      <c r="K105" s="750" t="s">
        <v>755</v>
      </c>
      <c r="L105" s="753">
        <v>115.19</v>
      </c>
      <c r="M105" s="753">
        <v>1</v>
      </c>
      <c r="N105" s="754">
        <v>115.19</v>
      </c>
    </row>
    <row r="106" spans="1:14" ht="14.45" customHeight="1" x14ac:dyDescent="0.2">
      <c r="A106" s="748" t="s">
        <v>550</v>
      </c>
      <c r="B106" s="749" t="s">
        <v>551</v>
      </c>
      <c r="C106" s="750" t="s">
        <v>571</v>
      </c>
      <c r="D106" s="751" t="s">
        <v>572</v>
      </c>
      <c r="E106" s="752">
        <v>50113001</v>
      </c>
      <c r="F106" s="751" t="s">
        <v>577</v>
      </c>
      <c r="G106" s="750" t="s">
        <v>578</v>
      </c>
      <c r="H106" s="750">
        <v>67558</v>
      </c>
      <c r="I106" s="750">
        <v>67558</v>
      </c>
      <c r="J106" s="750" t="s">
        <v>756</v>
      </c>
      <c r="K106" s="750" t="s">
        <v>757</v>
      </c>
      <c r="L106" s="753">
        <v>27.49</v>
      </c>
      <c r="M106" s="753">
        <v>1</v>
      </c>
      <c r="N106" s="754">
        <v>27.49</v>
      </c>
    </row>
    <row r="107" spans="1:14" ht="14.45" customHeight="1" x14ac:dyDescent="0.2">
      <c r="A107" s="748" t="s">
        <v>550</v>
      </c>
      <c r="B107" s="749" t="s">
        <v>551</v>
      </c>
      <c r="C107" s="750" t="s">
        <v>571</v>
      </c>
      <c r="D107" s="751" t="s">
        <v>572</v>
      </c>
      <c r="E107" s="752">
        <v>50113001</v>
      </c>
      <c r="F107" s="751" t="s">
        <v>577</v>
      </c>
      <c r="G107" s="750" t="s">
        <v>578</v>
      </c>
      <c r="H107" s="750">
        <v>100502</v>
      </c>
      <c r="I107" s="750">
        <v>502</v>
      </c>
      <c r="J107" s="750" t="s">
        <v>758</v>
      </c>
      <c r="K107" s="750" t="s">
        <v>759</v>
      </c>
      <c r="L107" s="753">
        <v>269.26000000000005</v>
      </c>
      <c r="M107" s="753">
        <v>1</v>
      </c>
      <c r="N107" s="754">
        <v>269.26000000000005</v>
      </c>
    </row>
    <row r="108" spans="1:14" ht="14.45" customHeight="1" x14ac:dyDescent="0.2">
      <c r="A108" s="748" t="s">
        <v>550</v>
      </c>
      <c r="B108" s="749" t="s">
        <v>551</v>
      </c>
      <c r="C108" s="750" t="s">
        <v>571</v>
      </c>
      <c r="D108" s="751" t="s">
        <v>572</v>
      </c>
      <c r="E108" s="752">
        <v>50113001</v>
      </c>
      <c r="F108" s="751" t="s">
        <v>577</v>
      </c>
      <c r="G108" s="750" t="s">
        <v>578</v>
      </c>
      <c r="H108" s="750">
        <v>131089</v>
      </c>
      <c r="I108" s="750">
        <v>31089</v>
      </c>
      <c r="J108" s="750" t="s">
        <v>760</v>
      </c>
      <c r="K108" s="750" t="s">
        <v>761</v>
      </c>
      <c r="L108" s="753">
        <v>56.28</v>
      </c>
      <c r="M108" s="753">
        <v>1</v>
      </c>
      <c r="N108" s="754">
        <v>56.28</v>
      </c>
    </row>
    <row r="109" spans="1:14" ht="14.45" customHeight="1" x14ac:dyDescent="0.2">
      <c r="A109" s="748" t="s">
        <v>550</v>
      </c>
      <c r="B109" s="749" t="s">
        <v>551</v>
      </c>
      <c r="C109" s="750" t="s">
        <v>571</v>
      </c>
      <c r="D109" s="751" t="s">
        <v>572</v>
      </c>
      <c r="E109" s="752">
        <v>50113001</v>
      </c>
      <c r="F109" s="751" t="s">
        <v>577</v>
      </c>
      <c r="G109" s="750" t="s">
        <v>594</v>
      </c>
      <c r="H109" s="750">
        <v>126786</v>
      </c>
      <c r="I109" s="750">
        <v>26786</v>
      </c>
      <c r="J109" s="750" t="s">
        <v>762</v>
      </c>
      <c r="K109" s="750" t="s">
        <v>763</v>
      </c>
      <c r="L109" s="753">
        <v>405.97</v>
      </c>
      <c r="M109" s="753">
        <v>1</v>
      </c>
      <c r="N109" s="754">
        <v>405.97</v>
      </c>
    </row>
    <row r="110" spans="1:14" ht="14.45" customHeight="1" x14ac:dyDescent="0.2">
      <c r="A110" s="748" t="s">
        <v>550</v>
      </c>
      <c r="B110" s="749" t="s">
        <v>551</v>
      </c>
      <c r="C110" s="750" t="s">
        <v>571</v>
      </c>
      <c r="D110" s="751" t="s">
        <v>572</v>
      </c>
      <c r="E110" s="752">
        <v>50113001</v>
      </c>
      <c r="F110" s="751" t="s">
        <v>577</v>
      </c>
      <c r="G110" s="750" t="s">
        <v>578</v>
      </c>
      <c r="H110" s="750">
        <v>157992</v>
      </c>
      <c r="I110" s="750">
        <v>57992</v>
      </c>
      <c r="J110" s="750" t="s">
        <v>764</v>
      </c>
      <c r="K110" s="750" t="s">
        <v>765</v>
      </c>
      <c r="L110" s="753">
        <v>44.879999999999995</v>
      </c>
      <c r="M110" s="753">
        <v>2</v>
      </c>
      <c r="N110" s="754">
        <v>89.759999999999991</v>
      </c>
    </row>
    <row r="111" spans="1:14" ht="14.45" customHeight="1" x14ac:dyDescent="0.2">
      <c r="A111" s="748" t="s">
        <v>550</v>
      </c>
      <c r="B111" s="749" t="s">
        <v>551</v>
      </c>
      <c r="C111" s="750" t="s">
        <v>571</v>
      </c>
      <c r="D111" s="751" t="s">
        <v>572</v>
      </c>
      <c r="E111" s="752">
        <v>50113001</v>
      </c>
      <c r="F111" s="751" t="s">
        <v>577</v>
      </c>
      <c r="G111" s="750" t="s">
        <v>594</v>
      </c>
      <c r="H111" s="750">
        <v>131934</v>
      </c>
      <c r="I111" s="750">
        <v>31934</v>
      </c>
      <c r="J111" s="750" t="s">
        <v>627</v>
      </c>
      <c r="K111" s="750" t="s">
        <v>628</v>
      </c>
      <c r="L111" s="753">
        <v>49.819999999999993</v>
      </c>
      <c r="M111" s="753">
        <v>1</v>
      </c>
      <c r="N111" s="754">
        <v>49.819999999999993</v>
      </c>
    </row>
    <row r="112" spans="1:14" ht="14.45" customHeight="1" x14ac:dyDescent="0.2">
      <c r="A112" s="748" t="s">
        <v>550</v>
      </c>
      <c r="B112" s="749" t="s">
        <v>551</v>
      </c>
      <c r="C112" s="750" t="s">
        <v>571</v>
      </c>
      <c r="D112" s="751" t="s">
        <v>572</v>
      </c>
      <c r="E112" s="752">
        <v>50113005</v>
      </c>
      <c r="F112" s="751" t="s">
        <v>635</v>
      </c>
      <c r="G112" s="750" t="s">
        <v>578</v>
      </c>
      <c r="H112" s="750">
        <v>142249</v>
      </c>
      <c r="I112" s="750">
        <v>0</v>
      </c>
      <c r="J112" s="750" t="s">
        <v>766</v>
      </c>
      <c r="K112" s="750" t="s">
        <v>767</v>
      </c>
      <c r="L112" s="753">
        <v>48225.1</v>
      </c>
      <c r="M112" s="753">
        <v>1</v>
      </c>
      <c r="N112" s="754">
        <v>48225.1</v>
      </c>
    </row>
    <row r="113" spans="1:14" ht="14.45" customHeight="1" x14ac:dyDescent="0.2">
      <c r="A113" s="748" t="s">
        <v>550</v>
      </c>
      <c r="B113" s="749" t="s">
        <v>551</v>
      </c>
      <c r="C113" s="750" t="s">
        <v>571</v>
      </c>
      <c r="D113" s="751" t="s">
        <v>572</v>
      </c>
      <c r="E113" s="752">
        <v>50113005</v>
      </c>
      <c r="F113" s="751" t="s">
        <v>635</v>
      </c>
      <c r="G113" s="750" t="s">
        <v>578</v>
      </c>
      <c r="H113" s="750">
        <v>142248</v>
      </c>
      <c r="I113" s="750">
        <v>0</v>
      </c>
      <c r="J113" s="750" t="s">
        <v>768</v>
      </c>
      <c r="K113" s="750" t="s">
        <v>769</v>
      </c>
      <c r="L113" s="753">
        <v>67405.8</v>
      </c>
      <c r="M113" s="753">
        <v>4</v>
      </c>
      <c r="N113" s="754">
        <v>269623.2</v>
      </c>
    </row>
    <row r="114" spans="1:14" ht="14.45" customHeight="1" x14ac:dyDescent="0.2">
      <c r="A114" s="748" t="s">
        <v>550</v>
      </c>
      <c r="B114" s="749" t="s">
        <v>551</v>
      </c>
      <c r="C114" s="750" t="s">
        <v>571</v>
      </c>
      <c r="D114" s="751" t="s">
        <v>572</v>
      </c>
      <c r="E114" s="752">
        <v>50113005</v>
      </c>
      <c r="F114" s="751" t="s">
        <v>635</v>
      </c>
      <c r="G114" s="750" t="s">
        <v>578</v>
      </c>
      <c r="H114" s="750">
        <v>222264</v>
      </c>
      <c r="I114" s="750">
        <v>0</v>
      </c>
      <c r="J114" s="750" t="s">
        <v>770</v>
      </c>
      <c r="K114" s="750" t="s">
        <v>771</v>
      </c>
      <c r="L114" s="753">
        <v>24700.5</v>
      </c>
      <c r="M114" s="753">
        <v>2</v>
      </c>
      <c r="N114" s="754">
        <v>49401</v>
      </c>
    </row>
    <row r="115" spans="1:14" ht="14.45" customHeight="1" x14ac:dyDescent="0.2">
      <c r="A115" s="748" t="s">
        <v>550</v>
      </c>
      <c r="B115" s="749" t="s">
        <v>551</v>
      </c>
      <c r="C115" s="750" t="s">
        <v>571</v>
      </c>
      <c r="D115" s="751" t="s">
        <v>572</v>
      </c>
      <c r="E115" s="752">
        <v>50113005</v>
      </c>
      <c r="F115" s="751" t="s">
        <v>635</v>
      </c>
      <c r="G115" s="750" t="s">
        <v>578</v>
      </c>
      <c r="H115" s="750">
        <v>498535</v>
      </c>
      <c r="I115" s="750">
        <v>0</v>
      </c>
      <c r="J115" s="750" t="s">
        <v>772</v>
      </c>
      <c r="K115" s="750" t="s">
        <v>773</v>
      </c>
      <c r="L115" s="753">
        <v>32670</v>
      </c>
      <c r="M115" s="753">
        <v>1</v>
      </c>
      <c r="N115" s="754">
        <v>32670</v>
      </c>
    </row>
    <row r="116" spans="1:14" ht="14.45" customHeight="1" x14ac:dyDescent="0.2">
      <c r="A116" s="748" t="s">
        <v>550</v>
      </c>
      <c r="B116" s="749" t="s">
        <v>551</v>
      </c>
      <c r="C116" s="750" t="s">
        <v>571</v>
      </c>
      <c r="D116" s="751" t="s">
        <v>572</v>
      </c>
      <c r="E116" s="752">
        <v>50113005</v>
      </c>
      <c r="F116" s="751" t="s">
        <v>635</v>
      </c>
      <c r="G116" s="750" t="s">
        <v>578</v>
      </c>
      <c r="H116" s="750">
        <v>31556</v>
      </c>
      <c r="I116" s="750">
        <v>0</v>
      </c>
      <c r="J116" s="750" t="s">
        <v>774</v>
      </c>
      <c r="K116" s="750" t="s">
        <v>775</v>
      </c>
      <c r="L116" s="753">
        <v>13068</v>
      </c>
      <c r="M116" s="753">
        <v>1</v>
      </c>
      <c r="N116" s="754">
        <v>13068</v>
      </c>
    </row>
    <row r="117" spans="1:14" ht="14.45" customHeight="1" x14ac:dyDescent="0.2">
      <c r="A117" s="748" t="s">
        <v>550</v>
      </c>
      <c r="B117" s="749" t="s">
        <v>551</v>
      </c>
      <c r="C117" s="750" t="s">
        <v>571</v>
      </c>
      <c r="D117" s="751" t="s">
        <v>572</v>
      </c>
      <c r="E117" s="752">
        <v>50113005</v>
      </c>
      <c r="F117" s="751" t="s">
        <v>635</v>
      </c>
      <c r="G117" s="750" t="s">
        <v>578</v>
      </c>
      <c r="H117" s="750">
        <v>31557</v>
      </c>
      <c r="I117" s="750">
        <v>0</v>
      </c>
      <c r="J117" s="750" t="s">
        <v>776</v>
      </c>
      <c r="K117" s="750" t="s">
        <v>777</v>
      </c>
      <c r="L117" s="753">
        <v>19602</v>
      </c>
      <c r="M117" s="753">
        <v>6</v>
      </c>
      <c r="N117" s="754">
        <v>117612</v>
      </c>
    </row>
    <row r="118" spans="1:14" ht="14.45" customHeight="1" x14ac:dyDescent="0.2">
      <c r="A118" s="748" t="s">
        <v>550</v>
      </c>
      <c r="B118" s="749" t="s">
        <v>551</v>
      </c>
      <c r="C118" s="750" t="s">
        <v>571</v>
      </c>
      <c r="D118" s="751" t="s">
        <v>572</v>
      </c>
      <c r="E118" s="752">
        <v>50113005</v>
      </c>
      <c r="F118" s="751" t="s">
        <v>635</v>
      </c>
      <c r="G118" s="750" t="s">
        <v>578</v>
      </c>
      <c r="H118" s="750">
        <v>31558</v>
      </c>
      <c r="I118" s="750">
        <v>0</v>
      </c>
      <c r="J118" s="750" t="s">
        <v>778</v>
      </c>
      <c r="K118" s="750" t="s">
        <v>779</v>
      </c>
      <c r="L118" s="753">
        <v>26136</v>
      </c>
      <c r="M118" s="753">
        <v>88</v>
      </c>
      <c r="N118" s="754">
        <v>2299968</v>
      </c>
    </row>
    <row r="119" spans="1:14" ht="14.45" customHeight="1" x14ac:dyDescent="0.2">
      <c r="A119" s="748" t="s">
        <v>550</v>
      </c>
      <c r="B119" s="749" t="s">
        <v>551</v>
      </c>
      <c r="C119" s="750" t="s">
        <v>571</v>
      </c>
      <c r="D119" s="751" t="s">
        <v>572</v>
      </c>
      <c r="E119" s="752">
        <v>50113005</v>
      </c>
      <c r="F119" s="751" t="s">
        <v>635</v>
      </c>
      <c r="G119" s="750" t="s">
        <v>578</v>
      </c>
      <c r="H119" s="750">
        <v>31559</v>
      </c>
      <c r="I119" s="750">
        <v>0</v>
      </c>
      <c r="J119" s="750" t="s">
        <v>780</v>
      </c>
      <c r="K119" s="750" t="s">
        <v>781</v>
      </c>
      <c r="L119" s="753">
        <v>32670</v>
      </c>
      <c r="M119" s="753">
        <v>115</v>
      </c>
      <c r="N119" s="754">
        <v>3757050</v>
      </c>
    </row>
    <row r="120" spans="1:14" ht="14.45" customHeight="1" x14ac:dyDescent="0.2">
      <c r="A120" s="748" t="s">
        <v>550</v>
      </c>
      <c r="B120" s="749" t="s">
        <v>551</v>
      </c>
      <c r="C120" s="750" t="s">
        <v>571</v>
      </c>
      <c r="D120" s="751" t="s">
        <v>572</v>
      </c>
      <c r="E120" s="752">
        <v>50113005</v>
      </c>
      <c r="F120" s="751" t="s">
        <v>635</v>
      </c>
      <c r="G120" s="750" t="s">
        <v>578</v>
      </c>
      <c r="H120" s="750">
        <v>31560</v>
      </c>
      <c r="I120" s="750">
        <v>0</v>
      </c>
      <c r="J120" s="750" t="s">
        <v>782</v>
      </c>
      <c r="K120" s="750" t="s">
        <v>783</v>
      </c>
      <c r="L120" s="753">
        <v>39688</v>
      </c>
      <c r="M120" s="753">
        <v>27</v>
      </c>
      <c r="N120" s="754">
        <v>1071576</v>
      </c>
    </row>
    <row r="121" spans="1:14" ht="14.45" customHeight="1" x14ac:dyDescent="0.2">
      <c r="A121" s="748" t="s">
        <v>550</v>
      </c>
      <c r="B121" s="749" t="s">
        <v>551</v>
      </c>
      <c r="C121" s="750" t="s">
        <v>571</v>
      </c>
      <c r="D121" s="751" t="s">
        <v>572</v>
      </c>
      <c r="E121" s="752">
        <v>50113005</v>
      </c>
      <c r="F121" s="751" t="s">
        <v>635</v>
      </c>
      <c r="G121" s="750" t="s">
        <v>578</v>
      </c>
      <c r="H121" s="750">
        <v>31561</v>
      </c>
      <c r="I121" s="750">
        <v>0</v>
      </c>
      <c r="J121" s="750" t="s">
        <v>784</v>
      </c>
      <c r="K121" s="750" t="s">
        <v>785</v>
      </c>
      <c r="L121" s="753">
        <v>45738</v>
      </c>
      <c r="M121" s="753">
        <v>2</v>
      </c>
      <c r="N121" s="754">
        <v>91476</v>
      </c>
    </row>
    <row r="122" spans="1:14" ht="14.45" customHeight="1" x14ac:dyDescent="0.2">
      <c r="A122" s="748" t="s">
        <v>550</v>
      </c>
      <c r="B122" s="749" t="s">
        <v>551</v>
      </c>
      <c r="C122" s="750" t="s">
        <v>571</v>
      </c>
      <c r="D122" s="751" t="s">
        <v>572</v>
      </c>
      <c r="E122" s="752">
        <v>50113005</v>
      </c>
      <c r="F122" s="751" t="s">
        <v>635</v>
      </c>
      <c r="G122" s="750" t="s">
        <v>578</v>
      </c>
      <c r="H122" s="750">
        <v>498247</v>
      </c>
      <c r="I122" s="750">
        <v>0</v>
      </c>
      <c r="J122" s="750" t="s">
        <v>786</v>
      </c>
      <c r="K122" s="750" t="s">
        <v>787</v>
      </c>
      <c r="L122" s="753">
        <v>86647</v>
      </c>
      <c r="M122" s="753">
        <v>2</v>
      </c>
      <c r="N122" s="754">
        <v>173294</v>
      </c>
    </row>
    <row r="123" spans="1:14" ht="14.45" customHeight="1" x14ac:dyDescent="0.2">
      <c r="A123" s="748" t="s">
        <v>550</v>
      </c>
      <c r="B123" s="749" t="s">
        <v>551</v>
      </c>
      <c r="C123" s="750" t="s">
        <v>571</v>
      </c>
      <c r="D123" s="751" t="s">
        <v>572</v>
      </c>
      <c r="E123" s="752">
        <v>50113005</v>
      </c>
      <c r="F123" s="751" t="s">
        <v>635</v>
      </c>
      <c r="G123" s="750" t="s">
        <v>578</v>
      </c>
      <c r="H123" s="750">
        <v>182695</v>
      </c>
      <c r="I123" s="750">
        <v>0</v>
      </c>
      <c r="J123" s="750" t="s">
        <v>788</v>
      </c>
      <c r="K123" s="750" t="s">
        <v>789</v>
      </c>
      <c r="L123" s="753">
        <v>97496.231249999997</v>
      </c>
      <c r="M123" s="753">
        <v>16</v>
      </c>
      <c r="N123" s="754">
        <v>1559939.7</v>
      </c>
    </row>
    <row r="124" spans="1:14" ht="14.45" customHeight="1" x14ac:dyDescent="0.2">
      <c r="A124" s="748" t="s">
        <v>550</v>
      </c>
      <c r="B124" s="749" t="s">
        <v>551</v>
      </c>
      <c r="C124" s="750" t="s">
        <v>571</v>
      </c>
      <c r="D124" s="751" t="s">
        <v>572</v>
      </c>
      <c r="E124" s="752">
        <v>50113009</v>
      </c>
      <c r="F124" s="751" t="s">
        <v>738</v>
      </c>
      <c r="G124" s="750" t="s">
        <v>578</v>
      </c>
      <c r="H124" s="750">
        <v>167779</v>
      </c>
      <c r="I124" s="750">
        <v>167779</v>
      </c>
      <c r="J124" s="750" t="s">
        <v>739</v>
      </c>
      <c r="K124" s="750" t="s">
        <v>740</v>
      </c>
      <c r="L124" s="753">
        <v>1914</v>
      </c>
      <c r="M124" s="753">
        <v>60</v>
      </c>
      <c r="N124" s="754">
        <v>114840</v>
      </c>
    </row>
    <row r="125" spans="1:14" ht="14.45" customHeight="1" x14ac:dyDescent="0.2">
      <c r="A125" s="748" t="s">
        <v>550</v>
      </c>
      <c r="B125" s="749" t="s">
        <v>551</v>
      </c>
      <c r="C125" s="750" t="s">
        <v>571</v>
      </c>
      <c r="D125" s="751" t="s">
        <v>572</v>
      </c>
      <c r="E125" s="752">
        <v>50113009</v>
      </c>
      <c r="F125" s="751" t="s">
        <v>738</v>
      </c>
      <c r="G125" s="750" t="s">
        <v>578</v>
      </c>
      <c r="H125" s="750">
        <v>224707</v>
      </c>
      <c r="I125" s="750">
        <v>224707</v>
      </c>
      <c r="J125" s="750" t="s">
        <v>790</v>
      </c>
      <c r="K125" s="750" t="s">
        <v>791</v>
      </c>
      <c r="L125" s="753">
        <v>655.52300044114031</v>
      </c>
      <c r="M125" s="753">
        <v>320</v>
      </c>
      <c r="N125" s="754">
        <v>209767.36014116491</v>
      </c>
    </row>
    <row r="126" spans="1:14" ht="14.45" customHeight="1" x14ac:dyDescent="0.2">
      <c r="A126" s="748" t="s">
        <v>550</v>
      </c>
      <c r="B126" s="749" t="s">
        <v>551</v>
      </c>
      <c r="C126" s="750" t="s">
        <v>571</v>
      </c>
      <c r="D126" s="751" t="s">
        <v>572</v>
      </c>
      <c r="E126" s="752">
        <v>50113009</v>
      </c>
      <c r="F126" s="751" t="s">
        <v>738</v>
      </c>
      <c r="G126" s="750" t="s">
        <v>578</v>
      </c>
      <c r="H126" s="750">
        <v>224708</v>
      </c>
      <c r="I126" s="750">
        <v>224708</v>
      </c>
      <c r="J126" s="750" t="s">
        <v>790</v>
      </c>
      <c r="K126" s="750" t="s">
        <v>792</v>
      </c>
      <c r="L126" s="753">
        <v>3275.9206250000002</v>
      </c>
      <c r="M126" s="753">
        <v>2</v>
      </c>
      <c r="N126" s="754">
        <v>6551.8412500000004</v>
      </c>
    </row>
    <row r="127" spans="1:14" ht="14.45" customHeight="1" x14ac:dyDescent="0.2">
      <c r="A127" s="748" t="s">
        <v>550</v>
      </c>
      <c r="B127" s="749" t="s">
        <v>551</v>
      </c>
      <c r="C127" s="750" t="s">
        <v>571</v>
      </c>
      <c r="D127" s="751" t="s">
        <v>572</v>
      </c>
      <c r="E127" s="752">
        <v>50113009</v>
      </c>
      <c r="F127" s="751" t="s">
        <v>738</v>
      </c>
      <c r="G127" s="750" t="s">
        <v>578</v>
      </c>
      <c r="H127" s="750">
        <v>224716</v>
      </c>
      <c r="I127" s="750">
        <v>224716</v>
      </c>
      <c r="J127" s="750" t="s">
        <v>790</v>
      </c>
      <c r="K127" s="750" t="s">
        <v>793</v>
      </c>
      <c r="L127" s="753">
        <v>13111.615413239615</v>
      </c>
      <c r="M127" s="753">
        <v>23</v>
      </c>
      <c r="N127" s="754">
        <v>301567.15450451116</v>
      </c>
    </row>
    <row r="128" spans="1:14" ht="14.45" customHeight="1" thickBot="1" x14ac:dyDescent="0.25">
      <c r="A128" s="755" t="s">
        <v>550</v>
      </c>
      <c r="B128" s="756" t="s">
        <v>551</v>
      </c>
      <c r="C128" s="757" t="s">
        <v>574</v>
      </c>
      <c r="D128" s="758" t="s">
        <v>575</v>
      </c>
      <c r="E128" s="759">
        <v>50113016</v>
      </c>
      <c r="F128" s="758" t="s">
        <v>794</v>
      </c>
      <c r="G128" s="757" t="s">
        <v>578</v>
      </c>
      <c r="H128" s="757">
        <v>27720</v>
      </c>
      <c r="I128" s="757">
        <v>27720</v>
      </c>
      <c r="J128" s="757" t="s">
        <v>795</v>
      </c>
      <c r="K128" s="757" t="s">
        <v>796</v>
      </c>
      <c r="L128" s="760">
        <v>18788.696315789475</v>
      </c>
      <c r="M128" s="760">
        <v>19</v>
      </c>
      <c r="N128" s="761">
        <v>356985.23000000004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23F3DF4-6D94-43B2-80A2-F5BC2F80EE9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797</v>
      </c>
      <c r="B5" s="746">
        <v>228.04000000000002</v>
      </c>
      <c r="C5" s="766">
        <v>0.34037853006149621</v>
      </c>
      <c r="D5" s="746">
        <v>441.92000000000007</v>
      </c>
      <c r="E5" s="766">
        <v>0.6596214699385039</v>
      </c>
      <c r="F5" s="747">
        <v>669.96</v>
      </c>
    </row>
    <row r="6" spans="1:6" ht="14.45" customHeight="1" x14ac:dyDescent="0.2">
      <c r="A6" s="777" t="s">
        <v>798</v>
      </c>
      <c r="B6" s="753"/>
      <c r="C6" s="767">
        <v>0</v>
      </c>
      <c r="D6" s="753">
        <v>807.80000000000018</v>
      </c>
      <c r="E6" s="767">
        <v>1</v>
      </c>
      <c r="F6" s="754">
        <v>807.80000000000018</v>
      </c>
    </row>
    <row r="7" spans="1:6" ht="14.45" customHeight="1" thickBot="1" x14ac:dyDescent="0.25">
      <c r="A7" s="778" t="s">
        <v>799</v>
      </c>
      <c r="B7" s="769"/>
      <c r="C7" s="770">
        <v>0</v>
      </c>
      <c r="D7" s="769">
        <v>455.79</v>
      </c>
      <c r="E7" s="770">
        <v>1</v>
      </c>
      <c r="F7" s="771">
        <v>455.79</v>
      </c>
    </row>
    <row r="8" spans="1:6" ht="14.45" customHeight="1" thickBot="1" x14ac:dyDescent="0.25">
      <c r="A8" s="772" t="s">
        <v>3</v>
      </c>
      <c r="B8" s="773">
        <v>228.04000000000002</v>
      </c>
      <c r="C8" s="774">
        <v>0.11793850689146906</v>
      </c>
      <c r="D8" s="773">
        <v>1705.5100000000002</v>
      </c>
      <c r="E8" s="774">
        <v>0.88206149310853099</v>
      </c>
      <c r="F8" s="775">
        <v>1933.5500000000002</v>
      </c>
    </row>
    <row r="9" spans="1:6" ht="14.45" customHeight="1" thickBot="1" x14ac:dyDescent="0.25"/>
    <row r="10" spans="1:6" ht="14.45" customHeight="1" x14ac:dyDescent="0.2">
      <c r="A10" s="776" t="s">
        <v>800</v>
      </c>
      <c r="B10" s="746"/>
      <c r="C10" s="766">
        <v>0</v>
      </c>
      <c r="D10" s="746">
        <v>807.80000000000018</v>
      </c>
      <c r="E10" s="766">
        <v>1</v>
      </c>
      <c r="F10" s="747">
        <v>807.80000000000018</v>
      </c>
    </row>
    <row r="11" spans="1:6" ht="14.45" customHeight="1" x14ac:dyDescent="0.2">
      <c r="A11" s="777" t="s">
        <v>801</v>
      </c>
      <c r="B11" s="753"/>
      <c r="C11" s="767">
        <v>0</v>
      </c>
      <c r="D11" s="753">
        <v>182.85</v>
      </c>
      <c r="E11" s="767">
        <v>1</v>
      </c>
      <c r="F11" s="754">
        <v>182.85</v>
      </c>
    </row>
    <row r="12" spans="1:6" ht="14.45" customHeight="1" x14ac:dyDescent="0.2">
      <c r="A12" s="777" t="s">
        <v>802</v>
      </c>
      <c r="B12" s="753"/>
      <c r="C12" s="767">
        <v>0</v>
      </c>
      <c r="D12" s="753">
        <v>99.640000000000015</v>
      </c>
      <c r="E12" s="767">
        <v>1</v>
      </c>
      <c r="F12" s="754">
        <v>99.640000000000015</v>
      </c>
    </row>
    <row r="13" spans="1:6" ht="14.45" customHeight="1" x14ac:dyDescent="0.2">
      <c r="A13" s="777" t="s">
        <v>803</v>
      </c>
      <c r="B13" s="753">
        <v>228.04000000000002</v>
      </c>
      <c r="C13" s="767">
        <v>1</v>
      </c>
      <c r="D13" s="753"/>
      <c r="E13" s="767">
        <v>0</v>
      </c>
      <c r="F13" s="754">
        <v>228.04000000000002</v>
      </c>
    </row>
    <row r="14" spans="1:6" ht="14.45" customHeight="1" x14ac:dyDescent="0.2">
      <c r="A14" s="777" t="s">
        <v>804</v>
      </c>
      <c r="B14" s="753"/>
      <c r="C14" s="767">
        <v>0</v>
      </c>
      <c r="D14" s="753">
        <v>405.97</v>
      </c>
      <c r="E14" s="767">
        <v>1</v>
      </c>
      <c r="F14" s="754">
        <v>405.97</v>
      </c>
    </row>
    <row r="15" spans="1:6" ht="14.45" customHeight="1" thickBot="1" x14ac:dyDescent="0.25">
      <c r="A15" s="778" t="s">
        <v>805</v>
      </c>
      <c r="B15" s="769"/>
      <c r="C15" s="770">
        <v>0</v>
      </c>
      <c r="D15" s="769">
        <v>209.25000000000003</v>
      </c>
      <c r="E15" s="770">
        <v>1</v>
      </c>
      <c r="F15" s="771">
        <v>209.25000000000003</v>
      </c>
    </row>
    <row r="16" spans="1:6" ht="14.45" customHeight="1" thickBot="1" x14ac:dyDescent="0.25">
      <c r="A16" s="772" t="s">
        <v>3</v>
      </c>
      <c r="B16" s="773">
        <v>228.04000000000002</v>
      </c>
      <c r="C16" s="774">
        <v>0.11793850689146906</v>
      </c>
      <c r="D16" s="773">
        <v>1705.5100000000002</v>
      </c>
      <c r="E16" s="774">
        <v>0.88206149310853099</v>
      </c>
      <c r="F16" s="775">
        <v>1933.5500000000002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B3830EA-A40A-4A4D-8F56-934F64170A7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827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</v>
      </c>
      <c r="G3" s="47">
        <f>SUBTOTAL(9,G6:G1048576)</f>
        <v>228.04000000000002</v>
      </c>
      <c r="H3" s="48">
        <f>IF(M3=0,0,G3/M3)</f>
        <v>0.11793850689146906</v>
      </c>
      <c r="I3" s="47">
        <f>SUBTOTAL(9,I6:I1048576)</f>
        <v>31</v>
      </c>
      <c r="J3" s="47">
        <f>SUBTOTAL(9,J6:J1048576)</f>
        <v>1705.5100000000002</v>
      </c>
      <c r="K3" s="48">
        <f>IF(M3=0,0,J3/M3)</f>
        <v>0.88206149310853099</v>
      </c>
      <c r="L3" s="47">
        <f>SUBTOTAL(9,L6:L1048576)</f>
        <v>33</v>
      </c>
      <c r="M3" s="49">
        <f>SUBTOTAL(9,M6:M1048576)</f>
        <v>1933.5500000000002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560</v>
      </c>
      <c r="B6" s="742" t="s">
        <v>806</v>
      </c>
      <c r="C6" s="742" t="s">
        <v>807</v>
      </c>
      <c r="D6" s="742" t="s">
        <v>808</v>
      </c>
      <c r="E6" s="742" t="s">
        <v>809</v>
      </c>
      <c r="F6" s="746"/>
      <c r="G6" s="746"/>
      <c r="H6" s="766">
        <v>0</v>
      </c>
      <c r="I6" s="746">
        <v>3</v>
      </c>
      <c r="J6" s="746">
        <v>148.14000000000004</v>
      </c>
      <c r="K6" s="766">
        <v>1</v>
      </c>
      <c r="L6" s="746">
        <v>3</v>
      </c>
      <c r="M6" s="747">
        <v>148.14000000000004</v>
      </c>
    </row>
    <row r="7" spans="1:13" ht="14.45" customHeight="1" x14ac:dyDescent="0.2">
      <c r="A7" s="748" t="s">
        <v>560</v>
      </c>
      <c r="B7" s="749" t="s">
        <v>806</v>
      </c>
      <c r="C7" s="749" t="s">
        <v>810</v>
      </c>
      <c r="D7" s="749" t="s">
        <v>811</v>
      </c>
      <c r="E7" s="749" t="s">
        <v>812</v>
      </c>
      <c r="F7" s="753"/>
      <c r="G7" s="753"/>
      <c r="H7" s="767">
        <v>0</v>
      </c>
      <c r="I7" s="753">
        <v>1</v>
      </c>
      <c r="J7" s="753">
        <v>61.109999999999992</v>
      </c>
      <c r="K7" s="767">
        <v>1</v>
      </c>
      <c r="L7" s="753">
        <v>1</v>
      </c>
      <c r="M7" s="754">
        <v>61.109999999999992</v>
      </c>
    </row>
    <row r="8" spans="1:13" ht="14.45" customHeight="1" x14ac:dyDescent="0.2">
      <c r="A8" s="748" t="s">
        <v>560</v>
      </c>
      <c r="B8" s="749" t="s">
        <v>813</v>
      </c>
      <c r="C8" s="749" t="s">
        <v>814</v>
      </c>
      <c r="D8" s="749" t="s">
        <v>633</v>
      </c>
      <c r="E8" s="749" t="s">
        <v>815</v>
      </c>
      <c r="F8" s="753"/>
      <c r="G8" s="753"/>
      <c r="H8" s="767">
        <v>0</v>
      </c>
      <c r="I8" s="753">
        <v>4</v>
      </c>
      <c r="J8" s="753">
        <v>182.85</v>
      </c>
      <c r="K8" s="767">
        <v>1</v>
      </c>
      <c r="L8" s="753">
        <v>4</v>
      </c>
      <c r="M8" s="754">
        <v>182.85</v>
      </c>
    </row>
    <row r="9" spans="1:13" ht="14.45" customHeight="1" x14ac:dyDescent="0.2">
      <c r="A9" s="748" t="s">
        <v>560</v>
      </c>
      <c r="B9" s="749" t="s">
        <v>816</v>
      </c>
      <c r="C9" s="749" t="s">
        <v>817</v>
      </c>
      <c r="D9" s="749" t="s">
        <v>627</v>
      </c>
      <c r="E9" s="749" t="s">
        <v>818</v>
      </c>
      <c r="F9" s="753"/>
      <c r="G9" s="753"/>
      <c r="H9" s="767">
        <v>0</v>
      </c>
      <c r="I9" s="753">
        <v>1</v>
      </c>
      <c r="J9" s="753">
        <v>49.820000000000014</v>
      </c>
      <c r="K9" s="767">
        <v>1</v>
      </c>
      <c r="L9" s="753">
        <v>1</v>
      </c>
      <c r="M9" s="754">
        <v>49.820000000000014</v>
      </c>
    </row>
    <row r="10" spans="1:13" ht="14.45" customHeight="1" x14ac:dyDescent="0.2">
      <c r="A10" s="748" t="s">
        <v>560</v>
      </c>
      <c r="B10" s="749" t="s">
        <v>819</v>
      </c>
      <c r="C10" s="749" t="s">
        <v>820</v>
      </c>
      <c r="D10" s="749" t="s">
        <v>615</v>
      </c>
      <c r="E10" s="749" t="s">
        <v>616</v>
      </c>
      <c r="F10" s="753">
        <v>2</v>
      </c>
      <c r="G10" s="753">
        <v>228.04000000000002</v>
      </c>
      <c r="H10" s="767">
        <v>1</v>
      </c>
      <c r="I10" s="753"/>
      <c r="J10" s="753"/>
      <c r="K10" s="767">
        <v>0</v>
      </c>
      <c r="L10" s="753">
        <v>2</v>
      </c>
      <c r="M10" s="754">
        <v>228.04000000000002</v>
      </c>
    </row>
    <row r="11" spans="1:13" ht="14.45" customHeight="1" x14ac:dyDescent="0.2">
      <c r="A11" s="748" t="s">
        <v>565</v>
      </c>
      <c r="B11" s="749" t="s">
        <v>821</v>
      </c>
      <c r="C11" s="749" t="s">
        <v>822</v>
      </c>
      <c r="D11" s="749" t="s">
        <v>668</v>
      </c>
      <c r="E11" s="749" t="s">
        <v>669</v>
      </c>
      <c r="F11" s="753"/>
      <c r="G11" s="753"/>
      <c r="H11" s="767">
        <v>0</v>
      </c>
      <c r="I11" s="753">
        <v>20</v>
      </c>
      <c r="J11" s="753">
        <v>807.80000000000018</v>
      </c>
      <c r="K11" s="767">
        <v>1</v>
      </c>
      <c r="L11" s="753">
        <v>20</v>
      </c>
      <c r="M11" s="754">
        <v>807.80000000000018</v>
      </c>
    </row>
    <row r="12" spans="1:13" ht="14.45" customHeight="1" x14ac:dyDescent="0.2">
      <c r="A12" s="748" t="s">
        <v>571</v>
      </c>
      <c r="B12" s="749" t="s">
        <v>823</v>
      </c>
      <c r="C12" s="749" t="s">
        <v>824</v>
      </c>
      <c r="D12" s="749" t="s">
        <v>825</v>
      </c>
      <c r="E12" s="749" t="s">
        <v>826</v>
      </c>
      <c r="F12" s="753"/>
      <c r="G12" s="753"/>
      <c r="H12" s="767">
        <v>0</v>
      </c>
      <c r="I12" s="753">
        <v>1</v>
      </c>
      <c r="J12" s="753">
        <v>405.97</v>
      </c>
      <c r="K12" s="767">
        <v>1</v>
      </c>
      <c r="L12" s="753">
        <v>1</v>
      </c>
      <c r="M12" s="754">
        <v>405.97</v>
      </c>
    </row>
    <row r="13" spans="1:13" ht="14.45" customHeight="1" thickBot="1" x14ac:dyDescent="0.25">
      <c r="A13" s="755" t="s">
        <v>571</v>
      </c>
      <c r="B13" s="756" t="s">
        <v>816</v>
      </c>
      <c r="C13" s="756" t="s">
        <v>817</v>
      </c>
      <c r="D13" s="756" t="s">
        <v>627</v>
      </c>
      <c r="E13" s="756" t="s">
        <v>818</v>
      </c>
      <c r="F13" s="760"/>
      <c r="G13" s="760"/>
      <c r="H13" s="768">
        <v>0</v>
      </c>
      <c r="I13" s="760">
        <v>1</v>
      </c>
      <c r="J13" s="760">
        <v>49.819999999999993</v>
      </c>
      <c r="K13" s="768">
        <v>1</v>
      </c>
      <c r="L13" s="760">
        <v>1</v>
      </c>
      <c r="M13" s="761">
        <v>49.819999999999993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BE028712-6F19-480F-BC0F-6972840DA9B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156</v>
      </c>
      <c r="C3" s="396">
        <f>SUM(C6:C1048576)</f>
        <v>4</v>
      </c>
      <c r="D3" s="396">
        <f>SUM(D6:D1048576)</f>
        <v>0</v>
      </c>
      <c r="E3" s="397">
        <f>SUM(E6:E1048576)</f>
        <v>4</v>
      </c>
      <c r="F3" s="394">
        <f>IF(SUM($B3:$E3)=0,"",B3/SUM($B3:$E3))</f>
        <v>0.95121951219512191</v>
      </c>
      <c r="G3" s="392">
        <f t="shared" ref="G3:I3" si="0">IF(SUM($B3:$E3)=0,"",C3/SUM($B3:$E3))</f>
        <v>2.4390243902439025E-2</v>
      </c>
      <c r="H3" s="392">
        <f t="shared" si="0"/>
        <v>0</v>
      </c>
      <c r="I3" s="393">
        <f t="shared" si="0"/>
        <v>2.4390243902439025E-2</v>
      </c>
      <c r="J3" s="396">
        <f>SUM(J6:J1048576)</f>
        <v>73</v>
      </c>
      <c r="K3" s="396">
        <f>SUM(K6:K1048576)</f>
        <v>1</v>
      </c>
      <c r="L3" s="396">
        <f>SUM(L6:L1048576)</f>
        <v>0</v>
      </c>
      <c r="M3" s="397">
        <f>SUM(M6:M1048576)</f>
        <v>4</v>
      </c>
      <c r="N3" s="394">
        <f>IF(SUM($J3:$M3)=0,"",J3/SUM($J3:$M3))</f>
        <v>0.9358974358974359</v>
      </c>
      <c r="O3" s="392">
        <f t="shared" ref="O3:Q3" si="1">IF(SUM($J3:$M3)=0,"",K3/SUM($J3:$M3))</f>
        <v>1.282051282051282E-2</v>
      </c>
      <c r="P3" s="392">
        <f t="shared" si="1"/>
        <v>0</v>
      </c>
      <c r="Q3" s="393">
        <f t="shared" si="1"/>
        <v>5.128205128205128E-2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828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797</v>
      </c>
      <c r="B7" s="799">
        <v>43</v>
      </c>
      <c r="C7" s="753">
        <v>4</v>
      </c>
      <c r="D7" s="753"/>
      <c r="E7" s="754"/>
      <c r="F7" s="796">
        <v>0.91489361702127658</v>
      </c>
      <c r="G7" s="767">
        <v>8.5106382978723402E-2</v>
      </c>
      <c r="H7" s="767">
        <v>0</v>
      </c>
      <c r="I7" s="802">
        <v>0</v>
      </c>
      <c r="J7" s="799">
        <v>7</v>
      </c>
      <c r="K7" s="753">
        <v>1</v>
      </c>
      <c r="L7" s="753"/>
      <c r="M7" s="754"/>
      <c r="N7" s="796">
        <v>0.875</v>
      </c>
      <c r="O7" s="767">
        <v>0.125</v>
      </c>
      <c r="P7" s="767">
        <v>0</v>
      </c>
      <c r="Q7" s="790">
        <v>0</v>
      </c>
    </row>
    <row r="8" spans="1:17" ht="14.45" customHeight="1" x14ac:dyDescent="0.2">
      <c r="A8" s="793" t="s">
        <v>798</v>
      </c>
      <c r="B8" s="799">
        <v>38</v>
      </c>
      <c r="C8" s="753"/>
      <c r="D8" s="753"/>
      <c r="E8" s="754"/>
      <c r="F8" s="796">
        <v>1</v>
      </c>
      <c r="G8" s="767">
        <v>0</v>
      </c>
      <c r="H8" s="767">
        <v>0</v>
      </c>
      <c r="I8" s="802">
        <v>0</v>
      </c>
      <c r="J8" s="799">
        <v>19</v>
      </c>
      <c r="K8" s="753"/>
      <c r="L8" s="753"/>
      <c r="M8" s="754"/>
      <c r="N8" s="796">
        <v>1</v>
      </c>
      <c r="O8" s="767">
        <v>0</v>
      </c>
      <c r="P8" s="767">
        <v>0</v>
      </c>
      <c r="Q8" s="790">
        <v>0</v>
      </c>
    </row>
    <row r="9" spans="1:17" ht="14.45" customHeight="1" x14ac:dyDescent="0.2">
      <c r="A9" s="793" t="s">
        <v>829</v>
      </c>
      <c r="B9" s="799">
        <v>75</v>
      </c>
      <c r="C9" s="753"/>
      <c r="D9" s="753"/>
      <c r="E9" s="754"/>
      <c r="F9" s="796">
        <v>1</v>
      </c>
      <c r="G9" s="767">
        <v>0</v>
      </c>
      <c r="H9" s="767">
        <v>0</v>
      </c>
      <c r="I9" s="802">
        <v>0</v>
      </c>
      <c r="J9" s="799">
        <v>47</v>
      </c>
      <c r="K9" s="753"/>
      <c r="L9" s="753"/>
      <c r="M9" s="754"/>
      <c r="N9" s="796">
        <v>1</v>
      </c>
      <c r="O9" s="767">
        <v>0</v>
      </c>
      <c r="P9" s="767">
        <v>0</v>
      </c>
      <c r="Q9" s="790">
        <v>0</v>
      </c>
    </row>
    <row r="10" spans="1:17" ht="14.45" customHeight="1" thickBot="1" x14ac:dyDescent="0.25">
      <c r="A10" s="794" t="s">
        <v>830</v>
      </c>
      <c r="B10" s="800"/>
      <c r="C10" s="760"/>
      <c r="D10" s="760"/>
      <c r="E10" s="761">
        <v>4</v>
      </c>
      <c r="F10" s="797">
        <v>0</v>
      </c>
      <c r="G10" s="768">
        <v>0</v>
      </c>
      <c r="H10" s="768">
        <v>0</v>
      </c>
      <c r="I10" s="803">
        <v>1</v>
      </c>
      <c r="J10" s="800"/>
      <c r="K10" s="760"/>
      <c r="L10" s="760"/>
      <c r="M10" s="761">
        <v>4</v>
      </c>
      <c r="N10" s="797">
        <v>0</v>
      </c>
      <c r="O10" s="768">
        <v>0</v>
      </c>
      <c r="P10" s="768">
        <v>0</v>
      </c>
      <c r="Q10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098BFC4-584F-4E6F-B769-33B0294C93D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22</v>
      </c>
      <c r="B5" s="731" t="s">
        <v>831</v>
      </c>
      <c r="C5" s="734">
        <v>146769.13</v>
      </c>
      <c r="D5" s="734">
        <v>1256</v>
      </c>
      <c r="E5" s="734">
        <v>72453.85000000002</v>
      </c>
      <c r="F5" s="804">
        <v>0.49365864606542276</v>
      </c>
      <c r="G5" s="734">
        <v>646</v>
      </c>
      <c r="H5" s="804">
        <v>0.51433121019108285</v>
      </c>
      <c r="I5" s="734">
        <v>74315.279999999984</v>
      </c>
      <c r="J5" s="804">
        <v>0.50634135393457724</v>
      </c>
      <c r="K5" s="734">
        <v>610</v>
      </c>
      <c r="L5" s="804">
        <v>0.4856687898089172</v>
      </c>
      <c r="M5" s="734" t="s">
        <v>73</v>
      </c>
      <c r="N5" s="270"/>
    </row>
    <row r="6" spans="1:14" ht="14.45" customHeight="1" x14ac:dyDescent="0.2">
      <c r="A6" s="730">
        <v>22</v>
      </c>
      <c r="B6" s="731" t="s">
        <v>832</v>
      </c>
      <c r="C6" s="734">
        <v>146769.13</v>
      </c>
      <c r="D6" s="734">
        <v>1256</v>
      </c>
      <c r="E6" s="734">
        <v>72453.85000000002</v>
      </c>
      <c r="F6" s="804">
        <v>0.49365864606542276</v>
      </c>
      <c r="G6" s="734">
        <v>646</v>
      </c>
      <c r="H6" s="804">
        <v>0.51433121019108285</v>
      </c>
      <c r="I6" s="734">
        <v>74315.279999999984</v>
      </c>
      <c r="J6" s="804">
        <v>0.50634135393457724</v>
      </c>
      <c r="K6" s="734">
        <v>610</v>
      </c>
      <c r="L6" s="804">
        <v>0.4856687898089172</v>
      </c>
      <c r="M6" s="734" t="s">
        <v>1</v>
      </c>
      <c r="N6" s="270"/>
    </row>
    <row r="7" spans="1:14" ht="14.45" customHeight="1" x14ac:dyDescent="0.2">
      <c r="A7" s="730" t="s">
        <v>550</v>
      </c>
      <c r="B7" s="731" t="s">
        <v>3</v>
      </c>
      <c r="C7" s="734">
        <v>146769.13</v>
      </c>
      <c r="D7" s="734">
        <v>1256</v>
      </c>
      <c r="E7" s="734">
        <v>72453.85000000002</v>
      </c>
      <c r="F7" s="804">
        <v>0.49365864606542276</v>
      </c>
      <c r="G7" s="734">
        <v>646</v>
      </c>
      <c r="H7" s="804">
        <v>0.51433121019108285</v>
      </c>
      <c r="I7" s="734">
        <v>74315.279999999984</v>
      </c>
      <c r="J7" s="804">
        <v>0.50634135393457724</v>
      </c>
      <c r="K7" s="734">
        <v>610</v>
      </c>
      <c r="L7" s="804">
        <v>0.4856687898089172</v>
      </c>
      <c r="M7" s="734" t="s">
        <v>559</v>
      </c>
      <c r="N7" s="270"/>
    </row>
    <row r="9" spans="1:14" ht="14.45" customHeight="1" x14ac:dyDescent="0.2">
      <c r="A9" s="730">
        <v>22</v>
      </c>
      <c r="B9" s="731" t="s">
        <v>831</v>
      </c>
      <c r="C9" s="734" t="s">
        <v>552</v>
      </c>
      <c r="D9" s="734" t="s">
        <v>552</v>
      </c>
      <c r="E9" s="734" t="s">
        <v>552</v>
      </c>
      <c r="F9" s="804" t="s">
        <v>552</v>
      </c>
      <c r="G9" s="734" t="s">
        <v>552</v>
      </c>
      <c r="H9" s="804" t="s">
        <v>552</v>
      </c>
      <c r="I9" s="734" t="s">
        <v>552</v>
      </c>
      <c r="J9" s="804" t="s">
        <v>552</v>
      </c>
      <c r="K9" s="734" t="s">
        <v>552</v>
      </c>
      <c r="L9" s="804" t="s">
        <v>552</v>
      </c>
      <c r="M9" s="734" t="s">
        <v>73</v>
      </c>
      <c r="N9" s="270"/>
    </row>
    <row r="10" spans="1:14" ht="14.45" customHeight="1" x14ac:dyDescent="0.2">
      <c r="A10" s="730" t="s">
        <v>833</v>
      </c>
      <c r="B10" s="731" t="s">
        <v>832</v>
      </c>
      <c r="C10" s="734">
        <v>115.33</v>
      </c>
      <c r="D10" s="734">
        <v>1</v>
      </c>
      <c r="E10" s="734" t="s">
        <v>552</v>
      </c>
      <c r="F10" s="804">
        <v>0</v>
      </c>
      <c r="G10" s="734" t="s">
        <v>552</v>
      </c>
      <c r="H10" s="804">
        <v>0</v>
      </c>
      <c r="I10" s="734">
        <v>115.33</v>
      </c>
      <c r="J10" s="804">
        <v>1</v>
      </c>
      <c r="K10" s="734">
        <v>1</v>
      </c>
      <c r="L10" s="804">
        <v>1</v>
      </c>
      <c r="M10" s="734" t="s">
        <v>1</v>
      </c>
      <c r="N10" s="270"/>
    </row>
    <row r="11" spans="1:14" ht="14.45" customHeight="1" x14ac:dyDescent="0.2">
      <c r="A11" s="730" t="s">
        <v>833</v>
      </c>
      <c r="B11" s="731" t="s">
        <v>834</v>
      </c>
      <c r="C11" s="734">
        <v>115.33</v>
      </c>
      <c r="D11" s="734">
        <v>1</v>
      </c>
      <c r="E11" s="734" t="s">
        <v>552</v>
      </c>
      <c r="F11" s="804">
        <v>0</v>
      </c>
      <c r="G11" s="734" t="s">
        <v>552</v>
      </c>
      <c r="H11" s="804">
        <v>0</v>
      </c>
      <c r="I11" s="734">
        <v>115.33</v>
      </c>
      <c r="J11" s="804">
        <v>1</v>
      </c>
      <c r="K11" s="734">
        <v>1</v>
      </c>
      <c r="L11" s="804">
        <v>1</v>
      </c>
      <c r="M11" s="734" t="s">
        <v>563</v>
      </c>
      <c r="N11" s="270"/>
    </row>
    <row r="12" spans="1:14" ht="14.45" customHeight="1" x14ac:dyDescent="0.2">
      <c r="A12" s="730" t="s">
        <v>552</v>
      </c>
      <c r="B12" s="731" t="s">
        <v>552</v>
      </c>
      <c r="C12" s="734" t="s">
        <v>552</v>
      </c>
      <c r="D12" s="734" t="s">
        <v>552</v>
      </c>
      <c r="E12" s="734" t="s">
        <v>552</v>
      </c>
      <c r="F12" s="804" t="s">
        <v>552</v>
      </c>
      <c r="G12" s="734" t="s">
        <v>552</v>
      </c>
      <c r="H12" s="804" t="s">
        <v>552</v>
      </c>
      <c r="I12" s="734" t="s">
        <v>552</v>
      </c>
      <c r="J12" s="804" t="s">
        <v>552</v>
      </c>
      <c r="K12" s="734" t="s">
        <v>552</v>
      </c>
      <c r="L12" s="804" t="s">
        <v>552</v>
      </c>
      <c r="M12" s="734" t="s">
        <v>564</v>
      </c>
      <c r="N12" s="270"/>
    </row>
    <row r="13" spans="1:14" ht="14.45" customHeight="1" x14ac:dyDescent="0.2">
      <c r="A13" s="730" t="s">
        <v>835</v>
      </c>
      <c r="B13" s="731" t="s">
        <v>832</v>
      </c>
      <c r="C13" s="734">
        <v>146653.79999999999</v>
      </c>
      <c r="D13" s="734">
        <v>1255</v>
      </c>
      <c r="E13" s="734">
        <v>72453.85000000002</v>
      </c>
      <c r="F13" s="804">
        <v>0.49404686411126086</v>
      </c>
      <c r="G13" s="734">
        <v>646</v>
      </c>
      <c r="H13" s="804">
        <v>0.51474103585657371</v>
      </c>
      <c r="I13" s="734">
        <v>74199.949999999983</v>
      </c>
      <c r="J13" s="804">
        <v>0.50595313588873925</v>
      </c>
      <c r="K13" s="734">
        <v>609</v>
      </c>
      <c r="L13" s="804">
        <v>0.48525896414342629</v>
      </c>
      <c r="M13" s="734" t="s">
        <v>1</v>
      </c>
      <c r="N13" s="270"/>
    </row>
    <row r="14" spans="1:14" ht="14.45" customHeight="1" x14ac:dyDescent="0.2">
      <c r="A14" s="730" t="s">
        <v>835</v>
      </c>
      <c r="B14" s="731" t="s">
        <v>836</v>
      </c>
      <c r="C14" s="734">
        <v>146653.79999999999</v>
      </c>
      <c r="D14" s="734">
        <v>1255</v>
      </c>
      <c r="E14" s="734">
        <v>72453.85000000002</v>
      </c>
      <c r="F14" s="804">
        <v>0.49404686411126086</v>
      </c>
      <c r="G14" s="734">
        <v>646</v>
      </c>
      <c r="H14" s="804">
        <v>0.51474103585657371</v>
      </c>
      <c r="I14" s="734">
        <v>74199.949999999983</v>
      </c>
      <c r="J14" s="804">
        <v>0.50595313588873925</v>
      </c>
      <c r="K14" s="734">
        <v>609</v>
      </c>
      <c r="L14" s="804">
        <v>0.48525896414342629</v>
      </c>
      <c r="M14" s="734" t="s">
        <v>563</v>
      </c>
      <c r="N14" s="270"/>
    </row>
    <row r="15" spans="1:14" ht="14.45" customHeight="1" x14ac:dyDescent="0.2">
      <c r="A15" s="730" t="s">
        <v>552</v>
      </c>
      <c r="B15" s="731" t="s">
        <v>552</v>
      </c>
      <c r="C15" s="734" t="s">
        <v>552</v>
      </c>
      <c r="D15" s="734" t="s">
        <v>552</v>
      </c>
      <c r="E15" s="734" t="s">
        <v>552</v>
      </c>
      <c r="F15" s="804" t="s">
        <v>552</v>
      </c>
      <c r="G15" s="734" t="s">
        <v>552</v>
      </c>
      <c r="H15" s="804" t="s">
        <v>552</v>
      </c>
      <c r="I15" s="734" t="s">
        <v>552</v>
      </c>
      <c r="J15" s="804" t="s">
        <v>552</v>
      </c>
      <c r="K15" s="734" t="s">
        <v>552</v>
      </c>
      <c r="L15" s="804" t="s">
        <v>552</v>
      </c>
      <c r="M15" s="734" t="s">
        <v>564</v>
      </c>
      <c r="N15" s="270"/>
    </row>
    <row r="16" spans="1:14" ht="14.45" customHeight="1" x14ac:dyDescent="0.2">
      <c r="A16" s="730" t="s">
        <v>550</v>
      </c>
      <c r="B16" s="731" t="s">
        <v>837</v>
      </c>
      <c r="C16" s="734">
        <v>146769.12999999998</v>
      </c>
      <c r="D16" s="734">
        <v>1256</v>
      </c>
      <c r="E16" s="734">
        <v>72453.85000000002</v>
      </c>
      <c r="F16" s="804">
        <v>0.49365864606542281</v>
      </c>
      <c r="G16" s="734">
        <v>646</v>
      </c>
      <c r="H16" s="804">
        <v>0.51433121019108285</v>
      </c>
      <c r="I16" s="734">
        <v>74315.279999999984</v>
      </c>
      <c r="J16" s="804">
        <v>0.50634135393457735</v>
      </c>
      <c r="K16" s="734">
        <v>610</v>
      </c>
      <c r="L16" s="804">
        <v>0.4856687898089172</v>
      </c>
      <c r="M16" s="734" t="s">
        <v>559</v>
      </c>
      <c r="N16" s="270"/>
    </row>
    <row r="17" spans="1:1" ht="14.45" customHeight="1" x14ac:dyDescent="0.2">
      <c r="A17" s="805" t="s">
        <v>301</v>
      </c>
    </row>
    <row r="18" spans="1:1" ht="14.45" customHeight="1" x14ac:dyDescent="0.2">
      <c r="A18" s="806" t="s">
        <v>838</v>
      </c>
    </row>
    <row r="19" spans="1:1" ht="14.45" customHeight="1" x14ac:dyDescent="0.2">
      <c r="A19" s="805" t="s">
        <v>839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 xr:uid="{D636C5D2-0F56-409E-AB83-082E625E573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840</v>
      </c>
      <c r="B5" s="798">
        <v>22550.400000000005</v>
      </c>
      <c r="C5" s="742">
        <v>1</v>
      </c>
      <c r="D5" s="811">
        <v>206</v>
      </c>
      <c r="E5" s="814" t="s">
        <v>840</v>
      </c>
      <c r="F5" s="798">
        <v>8856.7200000000012</v>
      </c>
      <c r="G5" s="766">
        <v>0.39275223499361428</v>
      </c>
      <c r="H5" s="746">
        <v>83</v>
      </c>
      <c r="I5" s="789">
        <v>0.40291262135922329</v>
      </c>
      <c r="J5" s="817">
        <v>13693.680000000004</v>
      </c>
      <c r="K5" s="766">
        <v>0.60724776500638578</v>
      </c>
      <c r="L5" s="746">
        <v>123</v>
      </c>
      <c r="M5" s="789">
        <v>0.59708737864077666</v>
      </c>
    </row>
    <row r="6" spans="1:13" ht="14.45" customHeight="1" x14ac:dyDescent="0.2">
      <c r="A6" s="808" t="s">
        <v>841</v>
      </c>
      <c r="B6" s="799">
        <v>278.2</v>
      </c>
      <c r="C6" s="749">
        <v>1</v>
      </c>
      <c r="D6" s="812">
        <v>5</v>
      </c>
      <c r="E6" s="815" t="s">
        <v>841</v>
      </c>
      <c r="F6" s="799">
        <v>201.07</v>
      </c>
      <c r="G6" s="767">
        <v>0.72275341480948962</v>
      </c>
      <c r="H6" s="753">
        <v>3</v>
      </c>
      <c r="I6" s="790">
        <v>0.6</v>
      </c>
      <c r="J6" s="818">
        <v>77.13</v>
      </c>
      <c r="K6" s="767">
        <v>0.27724658519051043</v>
      </c>
      <c r="L6" s="753">
        <v>2</v>
      </c>
      <c r="M6" s="790">
        <v>0.4</v>
      </c>
    </row>
    <row r="7" spans="1:13" ht="14.45" customHeight="1" x14ac:dyDescent="0.2">
      <c r="A7" s="808" t="s">
        <v>842</v>
      </c>
      <c r="B7" s="799">
        <v>26685.620000000006</v>
      </c>
      <c r="C7" s="749">
        <v>1</v>
      </c>
      <c r="D7" s="812">
        <v>217</v>
      </c>
      <c r="E7" s="815" t="s">
        <v>842</v>
      </c>
      <c r="F7" s="799">
        <v>10260.490000000002</v>
      </c>
      <c r="G7" s="767">
        <v>0.38449509511114971</v>
      </c>
      <c r="H7" s="753">
        <v>104</v>
      </c>
      <c r="I7" s="790">
        <v>0.47926267281105989</v>
      </c>
      <c r="J7" s="818">
        <v>16425.130000000005</v>
      </c>
      <c r="K7" s="767">
        <v>0.61550490488885023</v>
      </c>
      <c r="L7" s="753">
        <v>113</v>
      </c>
      <c r="M7" s="790">
        <v>0.52073732718894006</v>
      </c>
    </row>
    <row r="8" spans="1:13" ht="14.45" customHeight="1" x14ac:dyDescent="0.2">
      <c r="A8" s="808" t="s">
        <v>843</v>
      </c>
      <c r="B8" s="799">
        <v>4814.1799999999994</v>
      </c>
      <c r="C8" s="749">
        <v>1</v>
      </c>
      <c r="D8" s="812">
        <v>22</v>
      </c>
      <c r="E8" s="815" t="s">
        <v>843</v>
      </c>
      <c r="F8" s="799">
        <v>4648.119999999999</v>
      </c>
      <c r="G8" s="767">
        <v>0.96550606749228307</v>
      </c>
      <c r="H8" s="753">
        <v>17</v>
      </c>
      <c r="I8" s="790">
        <v>0.77272727272727271</v>
      </c>
      <c r="J8" s="818">
        <v>166.06</v>
      </c>
      <c r="K8" s="767">
        <v>3.449393250771679E-2</v>
      </c>
      <c r="L8" s="753">
        <v>5</v>
      </c>
      <c r="M8" s="790">
        <v>0.22727272727272727</v>
      </c>
    </row>
    <row r="9" spans="1:13" ht="14.45" customHeight="1" x14ac:dyDescent="0.2">
      <c r="A9" s="808" t="s">
        <v>844</v>
      </c>
      <c r="B9" s="799">
        <v>20230.570000000007</v>
      </c>
      <c r="C9" s="749">
        <v>1</v>
      </c>
      <c r="D9" s="812">
        <v>185</v>
      </c>
      <c r="E9" s="815" t="s">
        <v>844</v>
      </c>
      <c r="F9" s="799">
        <v>9592.590000000002</v>
      </c>
      <c r="G9" s="767">
        <v>0.47416311057968208</v>
      </c>
      <c r="H9" s="753">
        <v>95</v>
      </c>
      <c r="I9" s="790">
        <v>0.51351351351351349</v>
      </c>
      <c r="J9" s="818">
        <v>10637.980000000003</v>
      </c>
      <c r="K9" s="767">
        <v>0.52583688942031781</v>
      </c>
      <c r="L9" s="753">
        <v>90</v>
      </c>
      <c r="M9" s="790">
        <v>0.48648648648648651</v>
      </c>
    </row>
    <row r="10" spans="1:13" ht="14.45" customHeight="1" x14ac:dyDescent="0.2">
      <c r="A10" s="808" t="s">
        <v>845</v>
      </c>
      <c r="B10" s="799">
        <v>977.69999999999993</v>
      </c>
      <c r="C10" s="749">
        <v>1</v>
      </c>
      <c r="D10" s="812">
        <v>6</v>
      </c>
      <c r="E10" s="815" t="s">
        <v>845</v>
      </c>
      <c r="F10" s="799">
        <v>977.69999999999993</v>
      </c>
      <c r="G10" s="767">
        <v>1</v>
      </c>
      <c r="H10" s="753">
        <v>6</v>
      </c>
      <c r="I10" s="790">
        <v>1</v>
      </c>
      <c r="J10" s="818"/>
      <c r="K10" s="767">
        <v>0</v>
      </c>
      <c r="L10" s="753"/>
      <c r="M10" s="790">
        <v>0</v>
      </c>
    </row>
    <row r="11" spans="1:13" ht="14.45" customHeight="1" x14ac:dyDescent="0.2">
      <c r="A11" s="808" t="s">
        <v>846</v>
      </c>
      <c r="B11" s="799">
        <v>176.32</v>
      </c>
      <c r="C11" s="749">
        <v>1</v>
      </c>
      <c r="D11" s="812">
        <v>1</v>
      </c>
      <c r="E11" s="815" t="s">
        <v>846</v>
      </c>
      <c r="F11" s="799">
        <v>176.32</v>
      </c>
      <c r="G11" s="767">
        <v>1</v>
      </c>
      <c r="H11" s="753">
        <v>1</v>
      </c>
      <c r="I11" s="790">
        <v>1</v>
      </c>
      <c r="J11" s="818"/>
      <c r="K11" s="767">
        <v>0</v>
      </c>
      <c r="L11" s="753"/>
      <c r="M11" s="790">
        <v>0</v>
      </c>
    </row>
    <row r="12" spans="1:13" ht="14.45" customHeight="1" x14ac:dyDescent="0.2">
      <c r="A12" s="808" t="s">
        <v>847</v>
      </c>
      <c r="B12" s="799">
        <v>698.38</v>
      </c>
      <c r="C12" s="749">
        <v>1</v>
      </c>
      <c r="D12" s="812">
        <v>8</v>
      </c>
      <c r="E12" s="815" t="s">
        <v>847</v>
      </c>
      <c r="F12" s="799">
        <v>480.94</v>
      </c>
      <c r="G12" s="767">
        <v>0.68865087774563993</v>
      </c>
      <c r="H12" s="753">
        <v>5</v>
      </c>
      <c r="I12" s="790">
        <v>0.625</v>
      </c>
      <c r="J12" s="818">
        <v>217.44</v>
      </c>
      <c r="K12" s="767">
        <v>0.31134912225436007</v>
      </c>
      <c r="L12" s="753">
        <v>3</v>
      </c>
      <c r="M12" s="790">
        <v>0.375</v>
      </c>
    </row>
    <row r="13" spans="1:13" ht="14.45" customHeight="1" x14ac:dyDescent="0.2">
      <c r="A13" s="808" t="s">
        <v>848</v>
      </c>
      <c r="B13" s="799">
        <v>22003.490000000005</v>
      </c>
      <c r="C13" s="749">
        <v>1</v>
      </c>
      <c r="D13" s="812">
        <v>199</v>
      </c>
      <c r="E13" s="815" t="s">
        <v>848</v>
      </c>
      <c r="F13" s="799">
        <v>12976.1</v>
      </c>
      <c r="G13" s="767">
        <v>0.58972917478090958</v>
      </c>
      <c r="H13" s="753">
        <v>127</v>
      </c>
      <c r="I13" s="790">
        <v>0.63819095477386933</v>
      </c>
      <c r="J13" s="818">
        <v>9027.3900000000031</v>
      </c>
      <c r="K13" s="767">
        <v>0.41027082521909031</v>
      </c>
      <c r="L13" s="753">
        <v>72</v>
      </c>
      <c r="M13" s="790">
        <v>0.36180904522613067</v>
      </c>
    </row>
    <row r="14" spans="1:13" ht="14.45" customHeight="1" x14ac:dyDescent="0.2">
      <c r="A14" s="808" t="s">
        <v>849</v>
      </c>
      <c r="B14" s="799">
        <v>20524.68</v>
      </c>
      <c r="C14" s="749">
        <v>1</v>
      </c>
      <c r="D14" s="812">
        <v>156</v>
      </c>
      <c r="E14" s="815" t="s">
        <v>849</v>
      </c>
      <c r="F14" s="799">
        <v>10493.070000000002</v>
      </c>
      <c r="G14" s="767">
        <v>0.51124158817579624</v>
      </c>
      <c r="H14" s="753">
        <v>79</v>
      </c>
      <c r="I14" s="790">
        <v>0.50641025641025639</v>
      </c>
      <c r="J14" s="818">
        <v>10031.609999999999</v>
      </c>
      <c r="K14" s="767">
        <v>0.48875841182420376</v>
      </c>
      <c r="L14" s="753">
        <v>77</v>
      </c>
      <c r="M14" s="790">
        <v>0.49358974358974361</v>
      </c>
    </row>
    <row r="15" spans="1:13" ht="14.45" customHeight="1" thickBot="1" x14ac:dyDescent="0.25">
      <c r="A15" s="809" t="s">
        <v>850</v>
      </c>
      <c r="B15" s="800">
        <v>27829.590000000004</v>
      </c>
      <c r="C15" s="756">
        <v>1</v>
      </c>
      <c r="D15" s="813">
        <v>251</v>
      </c>
      <c r="E15" s="816" t="s">
        <v>850</v>
      </c>
      <c r="F15" s="800">
        <v>13790.730000000001</v>
      </c>
      <c r="G15" s="768">
        <v>0.49554197528601751</v>
      </c>
      <c r="H15" s="760">
        <v>126</v>
      </c>
      <c r="I15" s="791">
        <v>0.50199203187250996</v>
      </c>
      <c r="J15" s="819">
        <v>14038.86</v>
      </c>
      <c r="K15" s="768">
        <v>0.50445802471398249</v>
      </c>
      <c r="L15" s="760">
        <v>125</v>
      </c>
      <c r="M15" s="791">
        <v>0.49800796812749004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8F5F62D-F274-40DC-A473-C4468DBE8EB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1210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146769.13000000009</v>
      </c>
      <c r="N3" s="70">
        <f>SUBTOTAL(9,N7:N1048576)</f>
        <v>1531</v>
      </c>
      <c r="O3" s="70">
        <f>SUBTOTAL(9,O7:O1048576)</f>
        <v>1256</v>
      </c>
      <c r="P3" s="70">
        <f>SUBTOTAL(9,P7:P1048576)</f>
        <v>72453.85000000002</v>
      </c>
      <c r="Q3" s="71">
        <f>IF(M3=0,0,P3/M3)</f>
        <v>0.49365864606542242</v>
      </c>
      <c r="R3" s="70">
        <f>SUBTOTAL(9,R7:R1048576)</f>
        <v>805</v>
      </c>
      <c r="S3" s="71">
        <f>IF(N3=0,0,R3/N3)</f>
        <v>0.52580013063357278</v>
      </c>
      <c r="T3" s="70">
        <f>SUBTOTAL(9,T7:T1048576)</f>
        <v>646</v>
      </c>
      <c r="U3" s="72">
        <f>IF(O3=0,0,T3/O3)</f>
        <v>0.51433121019108285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22</v>
      </c>
      <c r="B7" s="826" t="s">
        <v>831</v>
      </c>
      <c r="C7" s="826" t="s">
        <v>835</v>
      </c>
      <c r="D7" s="827" t="s">
        <v>1208</v>
      </c>
      <c r="E7" s="828" t="s">
        <v>840</v>
      </c>
      <c r="F7" s="826" t="s">
        <v>832</v>
      </c>
      <c r="G7" s="826" t="s">
        <v>851</v>
      </c>
      <c r="H7" s="826" t="s">
        <v>594</v>
      </c>
      <c r="I7" s="826" t="s">
        <v>852</v>
      </c>
      <c r="J7" s="826" t="s">
        <v>853</v>
      </c>
      <c r="K7" s="826" t="s">
        <v>854</v>
      </c>
      <c r="L7" s="829">
        <v>119.7</v>
      </c>
      <c r="M7" s="829">
        <v>119.7</v>
      </c>
      <c r="N7" s="826">
        <v>1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22</v>
      </c>
      <c r="B8" s="833" t="s">
        <v>831</v>
      </c>
      <c r="C8" s="833" t="s">
        <v>835</v>
      </c>
      <c r="D8" s="834" t="s">
        <v>1208</v>
      </c>
      <c r="E8" s="835" t="s">
        <v>840</v>
      </c>
      <c r="F8" s="833" t="s">
        <v>832</v>
      </c>
      <c r="G8" s="833" t="s">
        <v>851</v>
      </c>
      <c r="H8" s="833" t="s">
        <v>594</v>
      </c>
      <c r="I8" s="833" t="s">
        <v>855</v>
      </c>
      <c r="J8" s="833" t="s">
        <v>853</v>
      </c>
      <c r="K8" s="833" t="s">
        <v>856</v>
      </c>
      <c r="L8" s="836">
        <v>425.17</v>
      </c>
      <c r="M8" s="836">
        <v>425.17</v>
      </c>
      <c r="N8" s="833">
        <v>1</v>
      </c>
      <c r="O8" s="837">
        <v>0.5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22</v>
      </c>
      <c r="B9" s="833" t="s">
        <v>831</v>
      </c>
      <c r="C9" s="833" t="s">
        <v>835</v>
      </c>
      <c r="D9" s="834" t="s">
        <v>1208</v>
      </c>
      <c r="E9" s="835" t="s">
        <v>840</v>
      </c>
      <c r="F9" s="833" t="s">
        <v>832</v>
      </c>
      <c r="G9" s="833" t="s">
        <v>857</v>
      </c>
      <c r="H9" s="833" t="s">
        <v>552</v>
      </c>
      <c r="I9" s="833" t="s">
        <v>858</v>
      </c>
      <c r="J9" s="833" t="s">
        <v>859</v>
      </c>
      <c r="K9" s="833" t="s">
        <v>860</v>
      </c>
      <c r="L9" s="836">
        <v>238.72</v>
      </c>
      <c r="M9" s="836">
        <v>238.72</v>
      </c>
      <c r="N9" s="833">
        <v>1</v>
      </c>
      <c r="O9" s="837">
        <v>1</v>
      </c>
      <c r="P9" s="836">
        <v>238.72</v>
      </c>
      <c r="Q9" s="838">
        <v>1</v>
      </c>
      <c r="R9" s="833">
        <v>1</v>
      </c>
      <c r="S9" s="838">
        <v>1</v>
      </c>
      <c r="T9" s="837">
        <v>1</v>
      </c>
      <c r="U9" s="839">
        <v>1</v>
      </c>
    </row>
    <row r="10" spans="1:21" ht="14.45" customHeight="1" x14ac:dyDescent="0.2">
      <c r="A10" s="832">
        <v>22</v>
      </c>
      <c r="B10" s="833" t="s">
        <v>831</v>
      </c>
      <c r="C10" s="833" t="s">
        <v>835</v>
      </c>
      <c r="D10" s="834" t="s">
        <v>1208</v>
      </c>
      <c r="E10" s="835" t="s">
        <v>840</v>
      </c>
      <c r="F10" s="833" t="s">
        <v>832</v>
      </c>
      <c r="G10" s="833" t="s">
        <v>861</v>
      </c>
      <c r="H10" s="833" t="s">
        <v>552</v>
      </c>
      <c r="I10" s="833" t="s">
        <v>862</v>
      </c>
      <c r="J10" s="833" t="s">
        <v>863</v>
      </c>
      <c r="K10" s="833" t="s">
        <v>864</v>
      </c>
      <c r="L10" s="836">
        <v>176.32</v>
      </c>
      <c r="M10" s="836">
        <v>352.64</v>
      </c>
      <c r="N10" s="833">
        <v>2</v>
      </c>
      <c r="O10" s="837">
        <v>1.5</v>
      </c>
      <c r="P10" s="836"/>
      <c r="Q10" s="838">
        <v>0</v>
      </c>
      <c r="R10" s="833"/>
      <c r="S10" s="838">
        <v>0</v>
      </c>
      <c r="T10" s="837"/>
      <c r="U10" s="839">
        <v>0</v>
      </c>
    </row>
    <row r="11" spans="1:21" ht="14.45" customHeight="1" x14ac:dyDescent="0.2">
      <c r="A11" s="832">
        <v>22</v>
      </c>
      <c r="B11" s="833" t="s">
        <v>831</v>
      </c>
      <c r="C11" s="833" t="s">
        <v>835</v>
      </c>
      <c r="D11" s="834" t="s">
        <v>1208</v>
      </c>
      <c r="E11" s="835" t="s">
        <v>840</v>
      </c>
      <c r="F11" s="833" t="s">
        <v>832</v>
      </c>
      <c r="G11" s="833" t="s">
        <v>865</v>
      </c>
      <c r="H11" s="833" t="s">
        <v>552</v>
      </c>
      <c r="I11" s="833" t="s">
        <v>866</v>
      </c>
      <c r="J11" s="833" t="s">
        <v>867</v>
      </c>
      <c r="K11" s="833" t="s">
        <v>868</v>
      </c>
      <c r="L11" s="836">
        <v>182.22</v>
      </c>
      <c r="M11" s="836">
        <v>364.44</v>
      </c>
      <c r="N11" s="833">
        <v>2</v>
      </c>
      <c r="O11" s="837">
        <v>1.5</v>
      </c>
      <c r="P11" s="836">
        <v>182.22</v>
      </c>
      <c r="Q11" s="838">
        <v>0.5</v>
      </c>
      <c r="R11" s="833">
        <v>1</v>
      </c>
      <c r="S11" s="838">
        <v>0.5</v>
      </c>
      <c r="T11" s="837">
        <v>0.5</v>
      </c>
      <c r="U11" s="839">
        <v>0.33333333333333331</v>
      </c>
    </row>
    <row r="12" spans="1:21" ht="14.45" customHeight="1" x14ac:dyDescent="0.2">
      <c r="A12" s="832">
        <v>22</v>
      </c>
      <c r="B12" s="833" t="s">
        <v>831</v>
      </c>
      <c r="C12" s="833" t="s">
        <v>835</v>
      </c>
      <c r="D12" s="834" t="s">
        <v>1208</v>
      </c>
      <c r="E12" s="835" t="s">
        <v>840</v>
      </c>
      <c r="F12" s="833" t="s">
        <v>832</v>
      </c>
      <c r="G12" s="833" t="s">
        <v>869</v>
      </c>
      <c r="H12" s="833" t="s">
        <v>552</v>
      </c>
      <c r="I12" s="833" t="s">
        <v>870</v>
      </c>
      <c r="J12" s="833" t="s">
        <v>666</v>
      </c>
      <c r="K12" s="833" t="s">
        <v>667</v>
      </c>
      <c r="L12" s="836">
        <v>0</v>
      </c>
      <c r="M12" s="836">
        <v>0</v>
      </c>
      <c r="N12" s="833">
        <v>1</v>
      </c>
      <c r="O12" s="837">
        <v>0.5</v>
      </c>
      <c r="P12" s="836"/>
      <c r="Q12" s="838"/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22</v>
      </c>
      <c r="B13" s="833" t="s">
        <v>831</v>
      </c>
      <c r="C13" s="833" t="s">
        <v>835</v>
      </c>
      <c r="D13" s="834" t="s">
        <v>1208</v>
      </c>
      <c r="E13" s="835" t="s">
        <v>840</v>
      </c>
      <c r="F13" s="833" t="s">
        <v>832</v>
      </c>
      <c r="G13" s="833" t="s">
        <v>871</v>
      </c>
      <c r="H13" s="833" t="s">
        <v>552</v>
      </c>
      <c r="I13" s="833" t="s">
        <v>872</v>
      </c>
      <c r="J13" s="833" t="s">
        <v>588</v>
      </c>
      <c r="K13" s="833" t="s">
        <v>873</v>
      </c>
      <c r="L13" s="836">
        <v>73.989999999999995</v>
      </c>
      <c r="M13" s="836">
        <v>147.97999999999999</v>
      </c>
      <c r="N13" s="833">
        <v>2</v>
      </c>
      <c r="O13" s="837">
        <v>2</v>
      </c>
      <c r="P13" s="836">
        <v>73.989999999999995</v>
      </c>
      <c r="Q13" s="838">
        <v>0.5</v>
      </c>
      <c r="R13" s="833">
        <v>1</v>
      </c>
      <c r="S13" s="838">
        <v>0.5</v>
      </c>
      <c r="T13" s="837">
        <v>1</v>
      </c>
      <c r="U13" s="839">
        <v>0.5</v>
      </c>
    </row>
    <row r="14" spans="1:21" ht="14.45" customHeight="1" x14ac:dyDescent="0.2">
      <c r="A14" s="832">
        <v>22</v>
      </c>
      <c r="B14" s="833" t="s">
        <v>831</v>
      </c>
      <c r="C14" s="833" t="s">
        <v>835</v>
      </c>
      <c r="D14" s="834" t="s">
        <v>1208</v>
      </c>
      <c r="E14" s="835" t="s">
        <v>840</v>
      </c>
      <c r="F14" s="833" t="s">
        <v>832</v>
      </c>
      <c r="G14" s="833" t="s">
        <v>874</v>
      </c>
      <c r="H14" s="833" t="s">
        <v>552</v>
      </c>
      <c r="I14" s="833" t="s">
        <v>875</v>
      </c>
      <c r="J14" s="833" t="s">
        <v>876</v>
      </c>
      <c r="K14" s="833" t="s">
        <v>877</v>
      </c>
      <c r="L14" s="836">
        <v>58.62</v>
      </c>
      <c r="M14" s="836">
        <v>117.24</v>
      </c>
      <c r="N14" s="833">
        <v>2</v>
      </c>
      <c r="O14" s="837">
        <v>1</v>
      </c>
      <c r="P14" s="836">
        <v>58.62</v>
      </c>
      <c r="Q14" s="838">
        <v>0.5</v>
      </c>
      <c r="R14" s="833">
        <v>1</v>
      </c>
      <c r="S14" s="838">
        <v>0.5</v>
      </c>
      <c r="T14" s="837">
        <v>0.5</v>
      </c>
      <c r="U14" s="839">
        <v>0.5</v>
      </c>
    </row>
    <row r="15" spans="1:21" ht="14.45" customHeight="1" x14ac:dyDescent="0.2">
      <c r="A15" s="832">
        <v>22</v>
      </c>
      <c r="B15" s="833" t="s">
        <v>831</v>
      </c>
      <c r="C15" s="833" t="s">
        <v>835</v>
      </c>
      <c r="D15" s="834" t="s">
        <v>1208</v>
      </c>
      <c r="E15" s="835" t="s">
        <v>840</v>
      </c>
      <c r="F15" s="833" t="s">
        <v>832</v>
      </c>
      <c r="G15" s="833" t="s">
        <v>874</v>
      </c>
      <c r="H15" s="833" t="s">
        <v>552</v>
      </c>
      <c r="I15" s="833" t="s">
        <v>878</v>
      </c>
      <c r="J15" s="833" t="s">
        <v>879</v>
      </c>
      <c r="K15" s="833" t="s">
        <v>880</v>
      </c>
      <c r="L15" s="836">
        <v>31.65</v>
      </c>
      <c r="M15" s="836">
        <v>31.65</v>
      </c>
      <c r="N15" s="833">
        <v>1</v>
      </c>
      <c r="O15" s="837">
        <v>0.5</v>
      </c>
      <c r="P15" s="836">
        <v>31.65</v>
      </c>
      <c r="Q15" s="838">
        <v>1</v>
      </c>
      <c r="R15" s="833">
        <v>1</v>
      </c>
      <c r="S15" s="838">
        <v>1</v>
      </c>
      <c r="T15" s="837">
        <v>0.5</v>
      </c>
      <c r="U15" s="839">
        <v>1</v>
      </c>
    </row>
    <row r="16" spans="1:21" ht="14.45" customHeight="1" x14ac:dyDescent="0.2">
      <c r="A16" s="832">
        <v>22</v>
      </c>
      <c r="B16" s="833" t="s">
        <v>831</v>
      </c>
      <c r="C16" s="833" t="s">
        <v>835</v>
      </c>
      <c r="D16" s="834" t="s">
        <v>1208</v>
      </c>
      <c r="E16" s="835" t="s">
        <v>840</v>
      </c>
      <c r="F16" s="833" t="s">
        <v>832</v>
      </c>
      <c r="G16" s="833" t="s">
        <v>881</v>
      </c>
      <c r="H16" s="833" t="s">
        <v>552</v>
      </c>
      <c r="I16" s="833" t="s">
        <v>882</v>
      </c>
      <c r="J16" s="833" t="s">
        <v>883</v>
      </c>
      <c r="K16" s="833" t="s">
        <v>884</v>
      </c>
      <c r="L16" s="836">
        <v>38.56</v>
      </c>
      <c r="M16" s="836">
        <v>38.56</v>
      </c>
      <c r="N16" s="833">
        <v>1</v>
      </c>
      <c r="O16" s="837">
        <v>0.5</v>
      </c>
      <c r="P16" s="836">
        <v>38.56</v>
      </c>
      <c r="Q16" s="838">
        <v>1</v>
      </c>
      <c r="R16" s="833">
        <v>1</v>
      </c>
      <c r="S16" s="838">
        <v>1</v>
      </c>
      <c r="T16" s="837">
        <v>0.5</v>
      </c>
      <c r="U16" s="839">
        <v>1</v>
      </c>
    </row>
    <row r="17" spans="1:21" ht="14.45" customHeight="1" x14ac:dyDescent="0.2">
      <c r="A17" s="832">
        <v>22</v>
      </c>
      <c r="B17" s="833" t="s">
        <v>831</v>
      </c>
      <c r="C17" s="833" t="s">
        <v>835</v>
      </c>
      <c r="D17" s="834" t="s">
        <v>1208</v>
      </c>
      <c r="E17" s="835" t="s">
        <v>840</v>
      </c>
      <c r="F17" s="833" t="s">
        <v>832</v>
      </c>
      <c r="G17" s="833" t="s">
        <v>885</v>
      </c>
      <c r="H17" s="833" t="s">
        <v>552</v>
      </c>
      <c r="I17" s="833" t="s">
        <v>886</v>
      </c>
      <c r="J17" s="833" t="s">
        <v>887</v>
      </c>
      <c r="K17" s="833" t="s">
        <v>888</v>
      </c>
      <c r="L17" s="836">
        <v>0</v>
      </c>
      <c r="M17" s="836">
        <v>0</v>
      </c>
      <c r="N17" s="833">
        <v>4</v>
      </c>
      <c r="O17" s="837">
        <v>1.5</v>
      </c>
      <c r="P17" s="836"/>
      <c r="Q17" s="838"/>
      <c r="R17" s="833"/>
      <c r="S17" s="838">
        <v>0</v>
      </c>
      <c r="T17" s="837"/>
      <c r="U17" s="839">
        <v>0</v>
      </c>
    </row>
    <row r="18" spans="1:21" ht="14.45" customHeight="1" x14ac:dyDescent="0.2">
      <c r="A18" s="832">
        <v>22</v>
      </c>
      <c r="B18" s="833" t="s">
        <v>831</v>
      </c>
      <c r="C18" s="833" t="s">
        <v>835</v>
      </c>
      <c r="D18" s="834" t="s">
        <v>1208</v>
      </c>
      <c r="E18" s="835" t="s">
        <v>840</v>
      </c>
      <c r="F18" s="833" t="s">
        <v>832</v>
      </c>
      <c r="G18" s="833" t="s">
        <v>889</v>
      </c>
      <c r="H18" s="833" t="s">
        <v>552</v>
      </c>
      <c r="I18" s="833" t="s">
        <v>890</v>
      </c>
      <c r="J18" s="833" t="s">
        <v>586</v>
      </c>
      <c r="K18" s="833" t="s">
        <v>891</v>
      </c>
      <c r="L18" s="836">
        <v>35.25</v>
      </c>
      <c r="M18" s="836">
        <v>211.5</v>
      </c>
      <c r="N18" s="833">
        <v>6</v>
      </c>
      <c r="O18" s="837">
        <v>3.5</v>
      </c>
      <c r="P18" s="836">
        <v>105.75</v>
      </c>
      <c r="Q18" s="838">
        <v>0.5</v>
      </c>
      <c r="R18" s="833">
        <v>3</v>
      </c>
      <c r="S18" s="838">
        <v>0.5</v>
      </c>
      <c r="T18" s="837">
        <v>1.5</v>
      </c>
      <c r="U18" s="839">
        <v>0.42857142857142855</v>
      </c>
    </row>
    <row r="19" spans="1:21" ht="14.45" customHeight="1" x14ac:dyDescent="0.2">
      <c r="A19" s="832">
        <v>22</v>
      </c>
      <c r="B19" s="833" t="s">
        <v>831</v>
      </c>
      <c r="C19" s="833" t="s">
        <v>835</v>
      </c>
      <c r="D19" s="834" t="s">
        <v>1208</v>
      </c>
      <c r="E19" s="835" t="s">
        <v>840</v>
      </c>
      <c r="F19" s="833" t="s">
        <v>832</v>
      </c>
      <c r="G19" s="833" t="s">
        <v>892</v>
      </c>
      <c r="H19" s="833" t="s">
        <v>552</v>
      </c>
      <c r="I19" s="833" t="s">
        <v>893</v>
      </c>
      <c r="J19" s="833" t="s">
        <v>602</v>
      </c>
      <c r="K19" s="833" t="s">
        <v>894</v>
      </c>
      <c r="L19" s="836">
        <v>32.25</v>
      </c>
      <c r="M19" s="836">
        <v>32.25</v>
      </c>
      <c r="N19" s="833">
        <v>1</v>
      </c>
      <c r="O19" s="837">
        <v>0.5</v>
      </c>
      <c r="P19" s="836"/>
      <c r="Q19" s="838">
        <v>0</v>
      </c>
      <c r="R19" s="833"/>
      <c r="S19" s="838">
        <v>0</v>
      </c>
      <c r="T19" s="837"/>
      <c r="U19" s="839">
        <v>0</v>
      </c>
    </row>
    <row r="20" spans="1:21" ht="14.45" customHeight="1" x14ac:dyDescent="0.2">
      <c r="A20" s="832">
        <v>22</v>
      </c>
      <c r="B20" s="833" t="s">
        <v>831</v>
      </c>
      <c r="C20" s="833" t="s">
        <v>835</v>
      </c>
      <c r="D20" s="834" t="s">
        <v>1208</v>
      </c>
      <c r="E20" s="835" t="s">
        <v>840</v>
      </c>
      <c r="F20" s="833" t="s">
        <v>832</v>
      </c>
      <c r="G20" s="833" t="s">
        <v>892</v>
      </c>
      <c r="H20" s="833" t="s">
        <v>552</v>
      </c>
      <c r="I20" s="833" t="s">
        <v>895</v>
      </c>
      <c r="J20" s="833" t="s">
        <v>602</v>
      </c>
      <c r="K20" s="833" t="s">
        <v>896</v>
      </c>
      <c r="L20" s="836">
        <v>32.25</v>
      </c>
      <c r="M20" s="836">
        <v>32.25</v>
      </c>
      <c r="N20" s="833">
        <v>1</v>
      </c>
      <c r="O20" s="837">
        <v>1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22</v>
      </c>
      <c r="B21" s="833" t="s">
        <v>831</v>
      </c>
      <c r="C21" s="833" t="s">
        <v>835</v>
      </c>
      <c r="D21" s="834" t="s">
        <v>1208</v>
      </c>
      <c r="E21" s="835" t="s">
        <v>840</v>
      </c>
      <c r="F21" s="833" t="s">
        <v>832</v>
      </c>
      <c r="G21" s="833" t="s">
        <v>892</v>
      </c>
      <c r="H21" s="833" t="s">
        <v>552</v>
      </c>
      <c r="I21" s="833" t="s">
        <v>897</v>
      </c>
      <c r="J21" s="833" t="s">
        <v>602</v>
      </c>
      <c r="K21" s="833" t="s">
        <v>898</v>
      </c>
      <c r="L21" s="836">
        <v>103.67</v>
      </c>
      <c r="M21" s="836">
        <v>414.68</v>
      </c>
      <c r="N21" s="833">
        <v>4</v>
      </c>
      <c r="O21" s="837">
        <v>3.5</v>
      </c>
      <c r="P21" s="836">
        <v>103.67</v>
      </c>
      <c r="Q21" s="838">
        <v>0.25</v>
      </c>
      <c r="R21" s="833">
        <v>1</v>
      </c>
      <c r="S21" s="838">
        <v>0.25</v>
      </c>
      <c r="T21" s="837">
        <v>1</v>
      </c>
      <c r="U21" s="839">
        <v>0.2857142857142857</v>
      </c>
    </row>
    <row r="22" spans="1:21" ht="14.45" customHeight="1" x14ac:dyDescent="0.2">
      <c r="A22" s="832">
        <v>22</v>
      </c>
      <c r="B22" s="833" t="s">
        <v>831</v>
      </c>
      <c r="C22" s="833" t="s">
        <v>835</v>
      </c>
      <c r="D22" s="834" t="s">
        <v>1208</v>
      </c>
      <c r="E22" s="835" t="s">
        <v>840</v>
      </c>
      <c r="F22" s="833" t="s">
        <v>832</v>
      </c>
      <c r="G22" s="833" t="s">
        <v>899</v>
      </c>
      <c r="H22" s="833" t="s">
        <v>594</v>
      </c>
      <c r="I22" s="833" t="s">
        <v>900</v>
      </c>
      <c r="J22" s="833" t="s">
        <v>901</v>
      </c>
      <c r="K22" s="833" t="s">
        <v>902</v>
      </c>
      <c r="L22" s="836">
        <v>143.09</v>
      </c>
      <c r="M22" s="836">
        <v>286.18</v>
      </c>
      <c r="N22" s="833">
        <v>2</v>
      </c>
      <c r="O22" s="837">
        <v>1</v>
      </c>
      <c r="P22" s="836">
        <v>286.18</v>
      </c>
      <c r="Q22" s="838">
        <v>1</v>
      </c>
      <c r="R22" s="833">
        <v>2</v>
      </c>
      <c r="S22" s="838">
        <v>1</v>
      </c>
      <c r="T22" s="837">
        <v>1</v>
      </c>
      <c r="U22" s="839">
        <v>1</v>
      </c>
    </row>
    <row r="23" spans="1:21" ht="14.45" customHeight="1" x14ac:dyDescent="0.2">
      <c r="A23" s="832">
        <v>22</v>
      </c>
      <c r="B23" s="833" t="s">
        <v>831</v>
      </c>
      <c r="C23" s="833" t="s">
        <v>835</v>
      </c>
      <c r="D23" s="834" t="s">
        <v>1208</v>
      </c>
      <c r="E23" s="835" t="s">
        <v>840</v>
      </c>
      <c r="F23" s="833" t="s">
        <v>832</v>
      </c>
      <c r="G23" s="833" t="s">
        <v>903</v>
      </c>
      <c r="H23" s="833" t="s">
        <v>552</v>
      </c>
      <c r="I23" s="833" t="s">
        <v>904</v>
      </c>
      <c r="J23" s="833" t="s">
        <v>905</v>
      </c>
      <c r="K23" s="833" t="s">
        <v>906</v>
      </c>
      <c r="L23" s="836">
        <v>218.62</v>
      </c>
      <c r="M23" s="836">
        <v>437.24</v>
      </c>
      <c r="N23" s="833">
        <v>2</v>
      </c>
      <c r="O23" s="837">
        <v>1</v>
      </c>
      <c r="P23" s="836">
        <v>437.24</v>
      </c>
      <c r="Q23" s="838">
        <v>1</v>
      </c>
      <c r="R23" s="833">
        <v>2</v>
      </c>
      <c r="S23" s="838">
        <v>1</v>
      </c>
      <c r="T23" s="837">
        <v>1</v>
      </c>
      <c r="U23" s="839">
        <v>1</v>
      </c>
    </row>
    <row r="24" spans="1:21" ht="14.45" customHeight="1" x14ac:dyDescent="0.2">
      <c r="A24" s="832">
        <v>22</v>
      </c>
      <c r="B24" s="833" t="s">
        <v>831</v>
      </c>
      <c r="C24" s="833" t="s">
        <v>835</v>
      </c>
      <c r="D24" s="834" t="s">
        <v>1208</v>
      </c>
      <c r="E24" s="835" t="s">
        <v>840</v>
      </c>
      <c r="F24" s="833" t="s">
        <v>832</v>
      </c>
      <c r="G24" s="833" t="s">
        <v>907</v>
      </c>
      <c r="H24" s="833" t="s">
        <v>552</v>
      </c>
      <c r="I24" s="833" t="s">
        <v>908</v>
      </c>
      <c r="J24" s="833" t="s">
        <v>909</v>
      </c>
      <c r="K24" s="833" t="s">
        <v>910</v>
      </c>
      <c r="L24" s="836">
        <v>87.67</v>
      </c>
      <c r="M24" s="836">
        <v>613.68999999999994</v>
      </c>
      <c r="N24" s="833">
        <v>7</v>
      </c>
      <c r="O24" s="837">
        <v>2</v>
      </c>
      <c r="P24" s="836">
        <v>87.67</v>
      </c>
      <c r="Q24" s="838">
        <v>0.14285714285714288</v>
      </c>
      <c r="R24" s="833">
        <v>1</v>
      </c>
      <c r="S24" s="838">
        <v>0.14285714285714285</v>
      </c>
      <c r="T24" s="837">
        <v>0.5</v>
      </c>
      <c r="U24" s="839">
        <v>0.25</v>
      </c>
    </row>
    <row r="25" spans="1:21" ht="14.45" customHeight="1" x14ac:dyDescent="0.2">
      <c r="A25" s="832">
        <v>22</v>
      </c>
      <c r="B25" s="833" t="s">
        <v>831</v>
      </c>
      <c r="C25" s="833" t="s">
        <v>835</v>
      </c>
      <c r="D25" s="834" t="s">
        <v>1208</v>
      </c>
      <c r="E25" s="835" t="s">
        <v>840</v>
      </c>
      <c r="F25" s="833" t="s">
        <v>832</v>
      </c>
      <c r="G25" s="833" t="s">
        <v>911</v>
      </c>
      <c r="H25" s="833" t="s">
        <v>552</v>
      </c>
      <c r="I25" s="833" t="s">
        <v>912</v>
      </c>
      <c r="J25" s="833" t="s">
        <v>913</v>
      </c>
      <c r="K25" s="833" t="s">
        <v>815</v>
      </c>
      <c r="L25" s="836">
        <v>192.28</v>
      </c>
      <c r="M25" s="836">
        <v>769.12</v>
      </c>
      <c r="N25" s="833">
        <v>4</v>
      </c>
      <c r="O25" s="837">
        <v>1.5</v>
      </c>
      <c r="P25" s="836">
        <v>384.56</v>
      </c>
      <c r="Q25" s="838">
        <v>0.5</v>
      </c>
      <c r="R25" s="833">
        <v>2</v>
      </c>
      <c r="S25" s="838">
        <v>0.5</v>
      </c>
      <c r="T25" s="837">
        <v>0.5</v>
      </c>
      <c r="U25" s="839">
        <v>0.33333333333333331</v>
      </c>
    </row>
    <row r="26" spans="1:21" ht="14.45" customHeight="1" x14ac:dyDescent="0.2">
      <c r="A26" s="832">
        <v>22</v>
      </c>
      <c r="B26" s="833" t="s">
        <v>831</v>
      </c>
      <c r="C26" s="833" t="s">
        <v>835</v>
      </c>
      <c r="D26" s="834" t="s">
        <v>1208</v>
      </c>
      <c r="E26" s="835" t="s">
        <v>840</v>
      </c>
      <c r="F26" s="833" t="s">
        <v>832</v>
      </c>
      <c r="G26" s="833" t="s">
        <v>914</v>
      </c>
      <c r="H26" s="833" t="s">
        <v>594</v>
      </c>
      <c r="I26" s="833" t="s">
        <v>814</v>
      </c>
      <c r="J26" s="833" t="s">
        <v>633</v>
      </c>
      <c r="K26" s="833" t="s">
        <v>815</v>
      </c>
      <c r="L26" s="836">
        <v>0</v>
      </c>
      <c r="M26" s="836">
        <v>0</v>
      </c>
      <c r="N26" s="833">
        <v>23</v>
      </c>
      <c r="O26" s="837">
        <v>20.5</v>
      </c>
      <c r="P26" s="836">
        <v>0</v>
      </c>
      <c r="Q26" s="838"/>
      <c r="R26" s="833">
        <v>7</v>
      </c>
      <c r="S26" s="838">
        <v>0.30434782608695654</v>
      </c>
      <c r="T26" s="837">
        <v>6.5</v>
      </c>
      <c r="U26" s="839">
        <v>0.31707317073170732</v>
      </c>
    </row>
    <row r="27" spans="1:21" ht="14.45" customHeight="1" x14ac:dyDescent="0.2">
      <c r="A27" s="832">
        <v>22</v>
      </c>
      <c r="B27" s="833" t="s">
        <v>831</v>
      </c>
      <c r="C27" s="833" t="s">
        <v>835</v>
      </c>
      <c r="D27" s="834" t="s">
        <v>1208</v>
      </c>
      <c r="E27" s="835" t="s">
        <v>840</v>
      </c>
      <c r="F27" s="833" t="s">
        <v>832</v>
      </c>
      <c r="G27" s="833" t="s">
        <v>914</v>
      </c>
      <c r="H27" s="833" t="s">
        <v>552</v>
      </c>
      <c r="I27" s="833" t="s">
        <v>915</v>
      </c>
      <c r="J27" s="833" t="s">
        <v>916</v>
      </c>
      <c r="K27" s="833" t="s">
        <v>917</v>
      </c>
      <c r="L27" s="836">
        <v>0</v>
      </c>
      <c r="M27" s="836">
        <v>0</v>
      </c>
      <c r="N27" s="833">
        <v>1</v>
      </c>
      <c r="O27" s="837">
        <v>1</v>
      </c>
      <c r="P27" s="836"/>
      <c r="Q27" s="838"/>
      <c r="R27" s="833"/>
      <c r="S27" s="838">
        <v>0</v>
      </c>
      <c r="T27" s="837"/>
      <c r="U27" s="839">
        <v>0</v>
      </c>
    </row>
    <row r="28" spans="1:21" ht="14.45" customHeight="1" x14ac:dyDescent="0.2">
      <c r="A28" s="832">
        <v>22</v>
      </c>
      <c r="B28" s="833" t="s">
        <v>831</v>
      </c>
      <c r="C28" s="833" t="s">
        <v>835</v>
      </c>
      <c r="D28" s="834" t="s">
        <v>1208</v>
      </c>
      <c r="E28" s="835" t="s">
        <v>840</v>
      </c>
      <c r="F28" s="833" t="s">
        <v>832</v>
      </c>
      <c r="G28" s="833" t="s">
        <v>918</v>
      </c>
      <c r="H28" s="833" t="s">
        <v>552</v>
      </c>
      <c r="I28" s="833" t="s">
        <v>919</v>
      </c>
      <c r="J28" s="833" t="s">
        <v>920</v>
      </c>
      <c r="K28" s="833" t="s">
        <v>921</v>
      </c>
      <c r="L28" s="836">
        <v>485.19</v>
      </c>
      <c r="M28" s="836">
        <v>485.19</v>
      </c>
      <c r="N28" s="833">
        <v>1</v>
      </c>
      <c r="O28" s="837">
        <v>0.5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22</v>
      </c>
      <c r="B29" s="833" t="s">
        <v>831</v>
      </c>
      <c r="C29" s="833" t="s">
        <v>835</v>
      </c>
      <c r="D29" s="834" t="s">
        <v>1208</v>
      </c>
      <c r="E29" s="835" t="s">
        <v>840</v>
      </c>
      <c r="F29" s="833" t="s">
        <v>832</v>
      </c>
      <c r="G29" s="833" t="s">
        <v>922</v>
      </c>
      <c r="H29" s="833" t="s">
        <v>594</v>
      </c>
      <c r="I29" s="833" t="s">
        <v>923</v>
      </c>
      <c r="J29" s="833" t="s">
        <v>811</v>
      </c>
      <c r="K29" s="833" t="s">
        <v>924</v>
      </c>
      <c r="L29" s="836">
        <v>74.08</v>
      </c>
      <c r="M29" s="836">
        <v>222.24</v>
      </c>
      <c r="N29" s="833">
        <v>3</v>
      </c>
      <c r="O29" s="837">
        <v>3</v>
      </c>
      <c r="P29" s="836">
        <v>74.08</v>
      </c>
      <c r="Q29" s="838">
        <v>0.33333333333333331</v>
      </c>
      <c r="R29" s="833">
        <v>1</v>
      </c>
      <c r="S29" s="838">
        <v>0.33333333333333331</v>
      </c>
      <c r="T29" s="837">
        <v>1</v>
      </c>
      <c r="U29" s="839">
        <v>0.33333333333333331</v>
      </c>
    </row>
    <row r="30" spans="1:21" ht="14.45" customHeight="1" x14ac:dyDescent="0.2">
      <c r="A30" s="832">
        <v>22</v>
      </c>
      <c r="B30" s="833" t="s">
        <v>831</v>
      </c>
      <c r="C30" s="833" t="s">
        <v>835</v>
      </c>
      <c r="D30" s="834" t="s">
        <v>1208</v>
      </c>
      <c r="E30" s="835" t="s">
        <v>840</v>
      </c>
      <c r="F30" s="833" t="s">
        <v>832</v>
      </c>
      <c r="G30" s="833" t="s">
        <v>922</v>
      </c>
      <c r="H30" s="833" t="s">
        <v>594</v>
      </c>
      <c r="I30" s="833" t="s">
        <v>925</v>
      </c>
      <c r="J30" s="833" t="s">
        <v>811</v>
      </c>
      <c r="K30" s="833" t="s">
        <v>926</v>
      </c>
      <c r="L30" s="836">
        <v>94.28</v>
      </c>
      <c r="M30" s="836">
        <v>565.68000000000006</v>
      </c>
      <c r="N30" s="833">
        <v>6</v>
      </c>
      <c r="O30" s="837">
        <v>6</v>
      </c>
      <c r="P30" s="836">
        <v>282.84000000000003</v>
      </c>
      <c r="Q30" s="838">
        <v>0.5</v>
      </c>
      <c r="R30" s="833">
        <v>3</v>
      </c>
      <c r="S30" s="838">
        <v>0.5</v>
      </c>
      <c r="T30" s="837">
        <v>3</v>
      </c>
      <c r="U30" s="839">
        <v>0.5</v>
      </c>
    </row>
    <row r="31" spans="1:21" ht="14.45" customHeight="1" x14ac:dyDescent="0.2">
      <c r="A31" s="832">
        <v>22</v>
      </c>
      <c r="B31" s="833" t="s">
        <v>831</v>
      </c>
      <c r="C31" s="833" t="s">
        <v>835</v>
      </c>
      <c r="D31" s="834" t="s">
        <v>1208</v>
      </c>
      <c r="E31" s="835" t="s">
        <v>840</v>
      </c>
      <c r="F31" s="833" t="s">
        <v>832</v>
      </c>
      <c r="G31" s="833" t="s">
        <v>922</v>
      </c>
      <c r="H31" s="833" t="s">
        <v>552</v>
      </c>
      <c r="I31" s="833" t="s">
        <v>927</v>
      </c>
      <c r="J31" s="833" t="s">
        <v>811</v>
      </c>
      <c r="K31" s="833" t="s">
        <v>928</v>
      </c>
      <c r="L31" s="836">
        <v>168.36</v>
      </c>
      <c r="M31" s="836">
        <v>1010.1600000000001</v>
      </c>
      <c r="N31" s="833">
        <v>6</v>
      </c>
      <c r="O31" s="837">
        <v>5</v>
      </c>
      <c r="P31" s="836">
        <v>168.36</v>
      </c>
      <c r="Q31" s="838">
        <v>0.16666666666666666</v>
      </c>
      <c r="R31" s="833">
        <v>1</v>
      </c>
      <c r="S31" s="838">
        <v>0.16666666666666666</v>
      </c>
      <c r="T31" s="837">
        <v>0.5</v>
      </c>
      <c r="U31" s="839">
        <v>0.1</v>
      </c>
    </row>
    <row r="32" spans="1:21" ht="14.45" customHeight="1" x14ac:dyDescent="0.2">
      <c r="A32" s="832">
        <v>22</v>
      </c>
      <c r="B32" s="833" t="s">
        <v>831</v>
      </c>
      <c r="C32" s="833" t="s">
        <v>835</v>
      </c>
      <c r="D32" s="834" t="s">
        <v>1208</v>
      </c>
      <c r="E32" s="835" t="s">
        <v>840</v>
      </c>
      <c r="F32" s="833" t="s">
        <v>832</v>
      </c>
      <c r="G32" s="833" t="s">
        <v>922</v>
      </c>
      <c r="H32" s="833" t="s">
        <v>594</v>
      </c>
      <c r="I32" s="833" t="s">
        <v>929</v>
      </c>
      <c r="J32" s="833" t="s">
        <v>811</v>
      </c>
      <c r="K32" s="833" t="s">
        <v>930</v>
      </c>
      <c r="L32" s="836">
        <v>115.33</v>
      </c>
      <c r="M32" s="836">
        <v>576.65</v>
      </c>
      <c r="N32" s="833">
        <v>5</v>
      </c>
      <c r="O32" s="837">
        <v>5</v>
      </c>
      <c r="P32" s="836">
        <v>115.33</v>
      </c>
      <c r="Q32" s="838">
        <v>0.2</v>
      </c>
      <c r="R32" s="833">
        <v>1</v>
      </c>
      <c r="S32" s="838">
        <v>0.2</v>
      </c>
      <c r="T32" s="837">
        <v>1</v>
      </c>
      <c r="U32" s="839">
        <v>0.2</v>
      </c>
    </row>
    <row r="33" spans="1:21" ht="14.45" customHeight="1" x14ac:dyDescent="0.2">
      <c r="A33" s="832">
        <v>22</v>
      </c>
      <c r="B33" s="833" t="s">
        <v>831</v>
      </c>
      <c r="C33" s="833" t="s">
        <v>835</v>
      </c>
      <c r="D33" s="834" t="s">
        <v>1208</v>
      </c>
      <c r="E33" s="835" t="s">
        <v>840</v>
      </c>
      <c r="F33" s="833" t="s">
        <v>832</v>
      </c>
      <c r="G33" s="833" t="s">
        <v>922</v>
      </c>
      <c r="H33" s="833" t="s">
        <v>594</v>
      </c>
      <c r="I33" s="833" t="s">
        <v>931</v>
      </c>
      <c r="J33" s="833" t="s">
        <v>808</v>
      </c>
      <c r="K33" s="833" t="s">
        <v>932</v>
      </c>
      <c r="L33" s="836">
        <v>105.23</v>
      </c>
      <c r="M33" s="836">
        <v>1999.37</v>
      </c>
      <c r="N33" s="833">
        <v>19</v>
      </c>
      <c r="O33" s="837">
        <v>18</v>
      </c>
      <c r="P33" s="836">
        <v>526.15</v>
      </c>
      <c r="Q33" s="838">
        <v>0.26315789473684209</v>
      </c>
      <c r="R33" s="833">
        <v>5</v>
      </c>
      <c r="S33" s="838">
        <v>0.26315789473684209</v>
      </c>
      <c r="T33" s="837">
        <v>4</v>
      </c>
      <c r="U33" s="839">
        <v>0.22222222222222221</v>
      </c>
    </row>
    <row r="34" spans="1:21" ht="14.45" customHeight="1" x14ac:dyDescent="0.2">
      <c r="A34" s="832">
        <v>22</v>
      </c>
      <c r="B34" s="833" t="s">
        <v>831</v>
      </c>
      <c r="C34" s="833" t="s">
        <v>835</v>
      </c>
      <c r="D34" s="834" t="s">
        <v>1208</v>
      </c>
      <c r="E34" s="835" t="s">
        <v>840</v>
      </c>
      <c r="F34" s="833" t="s">
        <v>832</v>
      </c>
      <c r="G34" s="833" t="s">
        <v>922</v>
      </c>
      <c r="H34" s="833" t="s">
        <v>594</v>
      </c>
      <c r="I34" s="833" t="s">
        <v>933</v>
      </c>
      <c r="J34" s="833" t="s">
        <v>808</v>
      </c>
      <c r="K34" s="833" t="s">
        <v>934</v>
      </c>
      <c r="L34" s="836">
        <v>126.27</v>
      </c>
      <c r="M34" s="836">
        <v>4545.72</v>
      </c>
      <c r="N34" s="833">
        <v>36</v>
      </c>
      <c r="O34" s="837">
        <v>33</v>
      </c>
      <c r="P34" s="836">
        <v>2020.32</v>
      </c>
      <c r="Q34" s="838">
        <v>0.44444444444444442</v>
      </c>
      <c r="R34" s="833">
        <v>16</v>
      </c>
      <c r="S34" s="838">
        <v>0.44444444444444442</v>
      </c>
      <c r="T34" s="837">
        <v>14.5</v>
      </c>
      <c r="U34" s="839">
        <v>0.43939393939393939</v>
      </c>
    </row>
    <row r="35" spans="1:21" ht="14.45" customHeight="1" x14ac:dyDescent="0.2">
      <c r="A35" s="832">
        <v>22</v>
      </c>
      <c r="B35" s="833" t="s">
        <v>831</v>
      </c>
      <c r="C35" s="833" t="s">
        <v>835</v>
      </c>
      <c r="D35" s="834" t="s">
        <v>1208</v>
      </c>
      <c r="E35" s="835" t="s">
        <v>840</v>
      </c>
      <c r="F35" s="833" t="s">
        <v>832</v>
      </c>
      <c r="G35" s="833" t="s">
        <v>922</v>
      </c>
      <c r="H35" s="833" t="s">
        <v>594</v>
      </c>
      <c r="I35" s="833" t="s">
        <v>935</v>
      </c>
      <c r="J35" s="833" t="s">
        <v>808</v>
      </c>
      <c r="K35" s="833" t="s">
        <v>936</v>
      </c>
      <c r="L35" s="836">
        <v>63.14</v>
      </c>
      <c r="M35" s="836">
        <v>315.70000000000005</v>
      </c>
      <c r="N35" s="833">
        <v>5</v>
      </c>
      <c r="O35" s="837">
        <v>4</v>
      </c>
      <c r="P35" s="836">
        <v>189.42000000000002</v>
      </c>
      <c r="Q35" s="838">
        <v>0.6</v>
      </c>
      <c r="R35" s="833">
        <v>3</v>
      </c>
      <c r="S35" s="838">
        <v>0.6</v>
      </c>
      <c r="T35" s="837">
        <v>3</v>
      </c>
      <c r="U35" s="839">
        <v>0.75</v>
      </c>
    </row>
    <row r="36" spans="1:21" ht="14.45" customHeight="1" x14ac:dyDescent="0.2">
      <c r="A36" s="832">
        <v>22</v>
      </c>
      <c r="B36" s="833" t="s">
        <v>831</v>
      </c>
      <c r="C36" s="833" t="s">
        <v>835</v>
      </c>
      <c r="D36" s="834" t="s">
        <v>1208</v>
      </c>
      <c r="E36" s="835" t="s">
        <v>840</v>
      </c>
      <c r="F36" s="833" t="s">
        <v>832</v>
      </c>
      <c r="G36" s="833" t="s">
        <v>922</v>
      </c>
      <c r="H36" s="833" t="s">
        <v>594</v>
      </c>
      <c r="I36" s="833" t="s">
        <v>937</v>
      </c>
      <c r="J36" s="833" t="s">
        <v>808</v>
      </c>
      <c r="K36" s="833" t="s">
        <v>938</v>
      </c>
      <c r="L36" s="836">
        <v>84.18</v>
      </c>
      <c r="M36" s="836">
        <v>4966.6200000000008</v>
      </c>
      <c r="N36" s="833">
        <v>59</v>
      </c>
      <c r="O36" s="837">
        <v>49</v>
      </c>
      <c r="P36" s="836">
        <v>2525.4</v>
      </c>
      <c r="Q36" s="838">
        <v>0.50847457627118642</v>
      </c>
      <c r="R36" s="833">
        <v>30</v>
      </c>
      <c r="S36" s="838">
        <v>0.50847457627118642</v>
      </c>
      <c r="T36" s="837">
        <v>24.5</v>
      </c>
      <c r="U36" s="839">
        <v>0.5</v>
      </c>
    </row>
    <row r="37" spans="1:21" ht="14.45" customHeight="1" x14ac:dyDescent="0.2">
      <c r="A37" s="832">
        <v>22</v>
      </c>
      <c r="B37" s="833" t="s">
        <v>831</v>
      </c>
      <c r="C37" s="833" t="s">
        <v>835</v>
      </c>
      <c r="D37" s="834" t="s">
        <v>1208</v>
      </c>
      <c r="E37" s="835" t="s">
        <v>840</v>
      </c>
      <c r="F37" s="833" t="s">
        <v>832</v>
      </c>
      <c r="G37" s="833" t="s">
        <v>922</v>
      </c>
      <c r="H37" s="833" t="s">
        <v>594</v>
      </c>
      <c r="I37" s="833" t="s">
        <v>939</v>
      </c>
      <c r="J37" s="833" t="s">
        <v>811</v>
      </c>
      <c r="K37" s="833" t="s">
        <v>940</v>
      </c>
      <c r="L37" s="836">
        <v>63.14</v>
      </c>
      <c r="M37" s="836">
        <v>126.28</v>
      </c>
      <c r="N37" s="833">
        <v>2</v>
      </c>
      <c r="O37" s="837">
        <v>2</v>
      </c>
      <c r="P37" s="836"/>
      <c r="Q37" s="838">
        <v>0</v>
      </c>
      <c r="R37" s="833"/>
      <c r="S37" s="838">
        <v>0</v>
      </c>
      <c r="T37" s="837"/>
      <c r="U37" s="839">
        <v>0</v>
      </c>
    </row>
    <row r="38" spans="1:21" ht="14.45" customHeight="1" x14ac:dyDescent="0.2">
      <c r="A38" s="832">
        <v>22</v>
      </c>
      <c r="B38" s="833" t="s">
        <v>831</v>
      </c>
      <c r="C38" s="833" t="s">
        <v>835</v>
      </c>
      <c r="D38" s="834" t="s">
        <v>1208</v>
      </c>
      <c r="E38" s="835" t="s">
        <v>840</v>
      </c>
      <c r="F38" s="833" t="s">
        <v>832</v>
      </c>
      <c r="G38" s="833" t="s">
        <v>922</v>
      </c>
      <c r="H38" s="833" t="s">
        <v>552</v>
      </c>
      <c r="I38" s="833" t="s">
        <v>941</v>
      </c>
      <c r="J38" s="833" t="s">
        <v>811</v>
      </c>
      <c r="K38" s="833" t="s">
        <v>942</v>
      </c>
      <c r="L38" s="836">
        <v>105.23</v>
      </c>
      <c r="M38" s="836">
        <v>1262.76</v>
      </c>
      <c r="N38" s="833">
        <v>12</v>
      </c>
      <c r="O38" s="837">
        <v>11.5</v>
      </c>
      <c r="P38" s="836">
        <v>210.46</v>
      </c>
      <c r="Q38" s="838">
        <v>0.16666666666666669</v>
      </c>
      <c r="R38" s="833">
        <v>2</v>
      </c>
      <c r="S38" s="838">
        <v>0.16666666666666666</v>
      </c>
      <c r="T38" s="837">
        <v>1.5</v>
      </c>
      <c r="U38" s="839">
        <v>0.13043478260869565</v>
      </c>
    </row>
    <row r="39" spans="1:21" ht="14.45" customHeight="1" x14ac:dyDescent="0.2">
      <c r="A39" s="832">
        <v>22</v>
      </c>
      <c r="B39" s="833" t="s">
        <v>831</v>
      </c>
      <c r="C39" s="833" t="s">
        <v>835</v>
      </c>
      <c r="D39" s="834" t="s">
        <v>1208</v>
      </c>
      <c r="E39" s="835" t="s">
        <v>840</v>
      </c>
      <c r="F39" s="833" t="s">
        <v>832</v>
      </c>
      <c r="G39" s="833" t="s">
        <v>922</v>
      </c>
      <c r="H39" s="833" t="s">
        <v>594</v>
      </c>
      <c r="I39" s="833" t="s">
        <v>943</v>
      </c>
      <c r="J39" s="833" t="s">
        <v>811</v>
      </c>
      <c r="K39" s="833" t="s">
        <v>944</v>
      </c>
      <c r="L39" s="836">
        <v>126.27</v>
      </c>
      <c r="M39" s="836">
        <v>883.89</v>
      </c>
      <c r="N39" s="833">
        <v>7</v>
      </c>
      <c r="O39" s="837">
        <v>5.5</v>
      </c>
      <c r="P39" s="836">
        <v>126.27</v>
      </c>
      <c r="Q39" s="838">
        <v>0.14285714285714285</v>
      </c>
      <c r="R39" s="833">
        <v>1</v>
      </c>
      <c r="S39" s="838">
        <v>0.14285714285714285</v>
      </c>
      <c r="T39" s="837">
        <v>0.5</v>
      </c>
      <c r="U39" s="839">
        <v>9.0909090909090912E-2</v>
      </c>
    </row>
    <row r="40" spans="1:21" ht="14.45" customHeight="1" x14ac:dyDescent="0.2">
      <c r="A40" s="832">
        <v>22</v>
      </c>
      <c r="B40" s="833" t="s">
        <v>831</v>
      </c>
      <c r="C40" s="833" t="s">
        <v>835</v>
      </c>
      <c r="D40" s="834" t="s">
        <v>1208</v>
      </c>
      <c r="E40" s="835" t="s">
        <v>840</v>
      </c>
      <c r="F40" s="833" t="s">
        <v>832</v>
      </c>
      <c r="G40" s="833" t="s">
        <v>922</v>
      </c>
      <c r="H40" s="833" t="s">
        <v>552</v>
      </c>
      <c r="I40" s="833" t="s">
        <v>945</v>
      </c>
      <c r="J40" s="833" t="s">
        <v>811</v>
      </c>
      <c r="K40" s="833" t="s">
        <v>946</v>
      </c>
      <c r="L40" s="836">
        <v>84.18</v>
      </c>
      <c r="M40" s="836">
        <v>841.8</v>
      </c>
      <c r="N40" s="833">
        <v>10</v>
      </c>
      <c r="O40" s="837">
        <v>8.5</v>
      </c>
      <c r="P40" s="836">
        <v>589.26</v>
      </c>
      <c r="Q40" s="838">
        <v>0.70000000000000007</v>
      </c>
      <c r="R40" s="833">
        <v>7</v>
      </c>
      <c r="S40" s="838">
        <v>0.7</v>
      </c>
      <c r="T40" s="837">
        <v>6</v>
      </c>
      <c r="U40" s="839">
        <v>0.70588235294117652</v>
      </c>
    </row>
    <row r="41" spans="1:21" ht="14.45" customHeight="1" x14ac:dyDescent="0.2">
      <c r="A41" s="832">
        <v>22</v>
      </c>
      <c r="B41" s="833" t="s">
        <v>831</v>
      </c>
      <c r="C41" s="833" t="s">
        <v>835</v>
      </c>
      <c r="D41" s="834" t="s">
        <v>1208</v>
      </c>
      <c r="E41" s="835" t="s">
        <v>840</v>
      </c>
      <c r="F41" s="833" t="s">
        <v>832</v>
      </c>
      <c r="G41" s="833" t="s">
        <v>947</v>
      </c>
      <c r="H41" s="833" t="s">
        <v>552</v>
      </c>
      <c r="I41" s="833" t="s">
        <v>948</v>
      </c>
      <c r="J41" s="833" t="s">
        <v>949</v>
      </c>
      <c r="K41" s="833" t="s">
        <v>950</v>
      </c>
      <c r="L41" s="836">
        <v>0</v>
      </c>
      <c r="M41" s="836">
        <v>0</v>
      </c>
      <c r="N41" s="833">
        <v>11</v>
      </c>
      <c r="O41" s="837">
        <v>7.5</v>
      </c>
      <c r="P41" s="836">
        <v>0</v>
      </c>
      <c r="Q41" s="838"/>
      <c r="R41" s="833">
        <v>11</v>
      </c>
      <c r="S41" s="838">
        <v>1</v>
      </c>
      <c r="T41" s="837">
        <v>7.5</v>
      </c>
      <c r="U41" s="839">
        <v>1</v>
      </c>
    </row>
    <row r="42" spans="1:21" ht="14.45" customHeight="1" x14ac:dyDescent="0.2">
      <c r="A42" s="832">
        <v>22</v>
      </c>
      <c r="B42" s="833" t="s">
        <v>831</v>
      </c>
      <c r="C42" s="833" t="s">
        <v>835</v>
      </c>
      <c r="D42" s="834" t="s">
        <v>1208</v>
      </c>
      <c r="E42" s="835" t="s">
        <v>843</v>
      </c>
      <c r="F42" s="833" t="s">
        <v>832</v>
      </c>
      <c r="G42" s="833" t="s">
        <v>851</v>
      </c>
      <c r="H42" s="833" t="s">
        <v>594</v>
      </c>
      <c r="I42" s="833" t="s">
        <v>855</v>
      </c>
      <c r="J42" s="833" t="s">
        <v>853</v>
      </c>
      <c r="K42" s="833" t="s">
        <v>856</v>
      </c>
      <c r="L42" s="836">
        <v>425.17</v>
      </c>
      <c r="M42" s="836">
        <v>425.17</v>
      </c>
      <c r="N42" s="833">
        <v>1</v>
      </c>
      <c r="O42" s="837">
        <v>0.5</v>
      </c>
      <c r="P42" s="836">
        <v>425.17</v>
      </c>
      <c r="Q42" s="838">
        <v>1</v>
      </c>
      <c r="R42" s="833">
        <v>1</v>
      </c>
      <c r="S42" s="838">
        <v>1</v>
      </c>
      <c r="T42" s="837">
        <v>0.5</v>
      </c>
      <c r="U42" s="839">
        <v>1</v>
      </c>
    </row>
    <row r="43" spans="1:21" ht="14.45" customHeight="1" x14ac:dyDescent="0.2">
      <c r="A43" s="832">
        <v>22</v>
      </c>
      <c r="B43" s="833" t="s">
        <v>831</v>
      </c>
      <c r="C43" s="833" t="s">
        <v>835</v>
      </c>
      <c r="D43" s="834" t="s">
        <v>1208</v>
      </c>
      <c r="E43" s="835" t="s">
        <v>843</v>
      </c>
      <c r="F43" s="833" t="s">
        <v>832</v>
      </c>
      <c r="G43" s="833" t="s">
        <v>851</v>
      </c>
      <c r="H43" s="833" t="s">
        <v>552</v>
      </c>
      <c r="I43" s="833" t="s">
        <v>951</v>
      </c>
      <c r="J43" s="833" t="s">
        <v>952</v>
      </c>
      <c r="K43" s="833" t="s">
        <v>953</v>
      </c>
      <c r="L43" s="836">
        <v>59.85</v>
      </c>
      <c r="M43" s="836">
        <v>59.85</v>
      </c>
      <c r="N43" s="833">
        <v>1</v>
      </c>
      <c r="O43" s="837">
        <v>1</v>
      </c>
      <c r="P43" s="836">
        <v>59.85</v>
      </c>
      <c r="Q43" s="838">
        <v>1</v>
      </c>
      <c r="R43" s="833">
        <v>1</v>
      </c>
      <c r="S43" s="838">
        <v>1</v>
      </c>
      <c r="T43" s="837">
        <v>1</v>
      </c>
      <c r="U43" s="839">
        <v>1</v>
      </c>
    </row>
    <row r="44" spans="1:21" ht="14.45" customHeight="1" x14ac:dyDescent="0.2">
      <c r="A44" s="832">
        <v>22</v>
      </c>
      <c r="B44" s="833" t="s">
        <v>831</v>
      </c>
      <c r="C44" s="833" t="s">
        <v>835</v>
      </c>
      <c r="D44" s="834" t="s">
        <v>1208</v>
      </c>
      <c r="E44" s="835" t="s">
        <v>843</v>
      </c>
      <c r="F44" s="833" t="s">
        <v>832</v>
      </c>
      <c r="G44" s="833" t="s">
        <v>954</v>
      </c>
      <c r="H44" s="833" t="s">
        <v>594</v>
      </c>
      <c r="I44" s="833" t="s">
        <v>955</v>
      </c>
      <c r="J44" s="833" t="s">
        <v>956</v>
      </c>
      <c r="K44" s="833" t="s">
        <v>957</v>
      </c>
      <c r="L44" s="836">
        <v>117.55</v>
      </c>
      <c r="M44" s="836">
        <v>117.55</v>
      </c>
      <c r="N44" s="833">
        <v>1</v>
      </c>
      <c r="O44" s="837">
        <v>0.5</v>
      </c>
      <c r="P44" s="836">
        <v>117.55</v>
      </c>
      <c r="Q44" s="838">
        <v>1</v>
      </c>
      <c r="R44" s="833">
        <v>1</v>
      </c>
      <c r="S44" s="838">
        <v>1</v>
      </c>
      <c r="T44" s="837">
        <v>0.5</v>
      </c>
      <c r="U44" s="839">
        <v>1</v>
      </c>
    </row>
    <row r="45" spans="1:21" ht="14.45" customHeight="1" x14ac:dyDescent="0.2">
      <c r="A45" s="832">
        <v>22</v>
      </c>
      <c r="B45" s="833" t="s">
        <v>831</v>
      </c>
      <c r="C45" s="833" t="s">
        <v>835</v>
      </c>
      <c r="D45" s="834" t="s">
        <v>1208</v>
      </c>
      <c r="E45" s="835" t="s">
        <v>843</v>
      </c>
      <c r="F45" s="833" t="s">
        <v>832</v>
      </c>
      <c r="G45" s="833" t="s">
        <v>954</v>
      </c>
      <c r="H45" s="833" t="s">
        <v>594</v>
      </c>
      <c r="I45" s="833" t="s">
        <v>958</v>
      </c>
      <c r="J45" s="833" t="s">
        <v>956</v>
      </c>
      <c r="K45" s="833" t="s">
        <v>959</v>
      </c>
      <c r="L45" s="836">
        <v>176.32</v>
      </c>
      <c r="M45" s="836">
        <v>176.32</v>
      </c>
      <c r="N45" s="833">
        <v>1</v>
      </c>
      <c r="O45" s="837">
        <v>1</v>
      </c>
      <c r="P45" s="836">
        <v>176.32</v>
      </c>
      <c r="Q45" s="838">
        <v>1</v>
      </c>
      <c r="R45" s="833">
        <v>1</v>
      </c>
      <c r="S45" s="838">
        <v>1</v>
      </c>
      <c r="T45" s="837">
        <v>1</v>
      </c>
      <c r="U45" s="839">
        <v>1</v>
      </c>
    </row>
    <row r="46" spans="1:21" ht="14.45" customHeight="1" x14ac:dyDescent="0.2">
      <c r="A46" s="832">
        <v>22</v>
      </c>
      <c r="B46" s="833" t="s">
        <v>831</v>
      </c>
      <c r="C46" s="833" t="s">
        <v>835</v>
      </c>
      <c r="D46" s="834" t="s">
        <v>1208</v>
      </c>
      <c r="E46" s="835" t="s">
        <v>843</v>
      </c>
      <c r="F46" s="833" t="s">
        <v>832</v>
      </c>
      <c r="G46" s="833" t="s">
        <v>861</v>
      </c>
      <c r="H46" s="833" t="s">
        <v>552</v>
      </c>
      <c r="I46" s="833" t="s">
        <v>960</v>
      </c>
      <c r="J46" s="833" t="s">
        <v>863</v>
      </c>
      <c r="K46" s="833" t="s">
        <v>961</v>
      </c>
      <c r="L46" s="836">
        <v>23.51</v>
      </c>
      <c r="M46" s="836">
        <v>188.08</v>
      </c>
      <c r="N46" s="833">
        <v>8</v>
      </c>
      <c r="O46" s="837">
        <v>3.5</v>
      </c>
      <c r="P46" s="836">
        <v>188.08</v>
      </c>
      <c r="Q46" s="838">
        <v>1</v>
      </c>
      <c r="R46" s="833">
        <v>8</v>
      </c>
      <c r="S46" s="838">
        <v>1</v>
      </c>
      <c r="T46" s="837">
        <v>3.5</v>
      </c>
      <c r="U46" s="839">
        <v>1</v>
      </c>
    </row>
    <row r="47" spans="1:21" ht="14.45" customHeight="1" x14ac:dyDescent="0.2">
      <c r="A47" s="832">
        <v>22</v>
      </c>
      <c r="B47" s="833" t="s">
        <v>831</v>
      </c>
      <c r="C47" s="833" t="s">
        <v>835</v>
      </c>
      <c r="D47" s="834" t="s">
        <v>1208</v>
      </c>
      <c r="E47" s="835" t="s">
        <v>843</v>
      </c>
      <c r="F47" s="833" t="s">
        <v>832</v>
      </c>
      <c r="G47" s="833" t="s">
        <v>962</v>
      </c>
      <c r="H47" s="833" t="s">
        <v>552</v>
      </c>
      <c r="I47" s="833" t="s">
        <v>963</v>
      </c>
      <c r="J47" s="833" t="s">
        <v>964</v>
      </c>
      <c r="K47" s="833" t="s">
        <v>965</v>
      </c>
      <c r="L47" s="836">
        <v>70.48</v>
      </c>
      <c r="M47" s="836">
        <v>140.96</v>
      </c>
      <c r="N47" s="833">
        <v>2</v>
      </c>
      <c r="O47" s="837">
        <v>0.5</v>
      </c>
      <c r="P47" s="836">
        <v>140.96</v>
      </c>
      <c r="Q47" s="838">
        <v>1</v>
      </c>
      <c r="R47" s="833">
        <v>2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22</v>
      </c>
      <c r="B48" s="833" t="s">
        <v>831</v>
      </c>
      <c r="C48" s="833" t="s">
        <v>835</v>
      </c>
      <c r="D48" s="834" t="s">
        <v>1208</v>
      </c>
      <c r="E48" s="835" t="s">
        <v>843</v>
      </c>
      <c r="F48" s="833" t="s">
        <v>832</v>
      </c>
      <c r="G48" s="833" t="s">
        <v>966</v>
      </c>
      <c r="H48" s="833" t="s">
        <v>552</v>
      </c>
      <c r="I48" s="833" t="s">
        <v>967</v>
      </c>
      <c r="J48" s="833" t="s">
        <v>968</v>
      </c>
      <c r="K48" s="833" t="s">
        <v>969</v>
      </c>
      <c r="L48" s="836">
        <v>92.85</v>
      </c>
      <c r="M48" s="836">
        <v>278.54999999999995</v>
      </c>
      <c r="N48" s="833">
        <v>3</v>
      </c>
      <c r="O48" s="837">
        <v>3</v>
      </c>
      <c r="P48" s="836">
        <v>185.7</v>
      </c>
      <c r="Q48" s="838">
        <v>0.66666666666666674</v>
      </c>
      <c r="R48" s="833">
        <v>2</v>
      </c>
      <c r="S48" s="838">
        <v>0.66666666666666663</v>
      </c>
      <c r="T48" s="837">
        <v>2</v>
      </c>
      <c r="U48" s="839">
        <v>0.66666666666666663</v>
      </c>
    </row>
    <row r="49" spans="1:21" ht="14.45" customHeight="1" x14ac:dyDescent="0.2">
      <c r="A49" s="832">
        <v>22</v>
      </c>
      <c r="B49" s="833" t="s">
        <v>831</v>
      </c>
      <c r="C49" s="833" t="s">
        <v>835</v>
      </c>
      <c r="D49" s="834" t="s">
        <v>1208</v>
      </c>
      <c r="E49" s="835" t="s">
        <v>843</v>
      </c>
      <c r="F49" s="833" t="s">
        <v>832</v>
      </c>
      <c r="G49" s="833" t="s">
        <v>970</v>
      </c>
      <c r="H49" s="833" t="s">
        <v>552</v>
      </c>
      <c r="I49" s="833" t="s">
        <v>971</v>
      </c>
      <c r="J49" s="833" t="s">
        <v>972</v>
      </c>
      <c r="K49" s="833" t="s">
        <v>973</v>
      </c>
      <c r="L49" s="836">
        <v>556.04</v>
      </c>
      <c r="M49" s="836">
        <v>1668.12</v>
      </c>
      <c r="N49" s="833">
        <v>3</v>
      </c>
      <c r="O49" s="837">
        <v>2.5</v>
      </c>
      <c r="P49" s="836">
        <v>1668.12</v>
      </c>
      <c r="Q49" s="838">
        <v>1</v>
      </c>
      <c r="R49" s="833">
        <v>3</v>
      </c>
      <c r="S49" s="838">
        <v>1</v>
      </c>
      <c r="T49" s="837">
        <v>2.5</v>
      </c>
      <c r="U49" s="839">
        <v>1</v>
      </c>
    </row>
    <row r="50" spans="1:21" ht="14.45" customHeight="1" x14ac:dyDescent="0.2">
      <c r="A50" s="832">
        <v>22</v>
      </c>
      <c r="B50" s="833" t="s">
        <v>831</v>
      </c>
      <c r="C50" s="833" t="s">
        <v>835</v>
      </c>
      <c r="D50" s="834" t="s">
        <v>1208</v>
      </c>
      <c r="E50" s="835" t="s">
        <v>843</v>
      </c>
      <c r="F50" s="833" t="s">
        <v>832</v>
      </c>
      <c r="G50" s="833" t="s">
        <v>974</v>
      </c>
      <c r="H50" s="833" t="s">
        <v>552</v>
      </c>
      <c r="I50" s="833" t="s">
        <v>975</v>
      </c>
      <c r="J50" s="833" t="s">
        <v>976</v>
      </c>
      <c r="K50" s="833" t="s">
        <v>977</v>
      </c>
      <c r="L50" s="836">
        <v>0</v>
      </c>
      <c r="M50" s="836">
        <v>0</v>
      </c>
      <c r="N50" s="833">
        <v>1</v>
      </c>
      <c r="O50" s="837">
        <v>1</v>
      </c>
      <c r="P50" s="836"/>
      <c r="Q50" s="838"/>
      <c r="R50" s="833"/>
      <c r="S50" s="838">
        <v>0</v>
      </c>
      <c r="T50" s="837"/>
      <c r="U50" s="839">
        <v>0</v>
      </c>
    </row>
    <row r="51" spans="1:21" ht="14.45" customHeight="1" x14ac:dyDescent="0.2">
      <c r="A51" s="832">
        <v>22</v>
      </c>
      <c r="B51" s="833" t="s">
        <v>831</v>
      </c>
      <c r="C51" s="833" t="s">
        <v>835</v>
      </c>
      <c r="D51" s="834" t="s">
        <v>1208</v>
      </c>
      <c r="E51" s="835" t="s">
        <v>843</v>
      </c>
      <c r="F51" s="833" t="s">
        <v>832</v>
      </c>
      <c r="G51" s="833" t="s">
        <v>974</v>
      </c>
      <c r="H51" s="833" t="s">
        <v>552</v>
      </c>
      <c r="I51" s="833" t="s">
        <v>978</v>
      </c>
      <c r="J51" s="833" t="s">
        <v>976</v>
      </c>
      <c r="K51" s="833" t="s">
        <v>977</v>
      </c>
      <c r="L51" s="836">
        <v>0</v>
      </c>
      <c r="M51" s="836">
        <v>0</v>
      </c>
      <c r="N51" s="833">
        <v>1</v>
      </c>
      <c r="O51" s="837">
        <v>1</v>
      </c>
      <c r="P51" s="836"/>
      <c r="Q51" s="838"/>
      <c r="R51" s="833"/>
      <c r="S51" s="838">
        <v>0</v>
      </c>
      <c r="T51" s="837"/>
      <c r="U51" s="839">
        <v>0</v>
      </c>
    </row>
    <row r="52" spans="1:21" ht="14.45" customHeight="1" x14ac:dyDescent="0.2">
      <c r="A52" s="832">
        <v>22</v>
      </c>
      <c r="B52" s="833" t="s">
        <v>831</v>
      </c>
      <c r="C52" s="833" t="s">
        <v>835</v>
      </c>
      <c r="D52" s="834" t="s">
        <v>1208</v>
      </c>
      <c r="E52" s="835" t="s">
        <v>843</v>
      </c>
      <c r="F52" s="833" t="s">
        <v>832</v>
      </c>
      <c r="G52" s="833" t="s">
        <v>979</v>
      </c>
      <c r="H52" s="833" t="s">
        <v>552</v>
      </c>
      <c r="I52" s="833" t="s">
        <v>980</v>
      </c>
      <c r="J52" s="833" t="s">
        <v>981</v>
      </c>
      <c r="K52" s="833" t="s">
        <v>982</v>
      </c>
      <c r="L52" s="836">
        <v>48.09</v>
      </c>
      <c r="M52" s="836">
        <v>48.09</v>
      </c>
      <c r="N52" s="833">
        <v>1</v>
      </c>
      <c r="O52" s="837">
        <v>0.5</v>
      </c>
      <c r="P52" s="836"/>
      <c r="Q52" s="838">
        <v>0</v>
      </c>
      <c r="R52" s="833"/>
      <c r="S52" s="838">
        <v>0</v>
      </c>
      <c r="T52" s="837"/>
      <c r="U52" s="839">
        <v>0</v>
      </c>
    </row>
    <row r="53" spans="1:21" ht="14.45" customHeight="1" x14ac:dyDescent="0.2">
      <c r="A53" s="832">
        <v>22</v>
      </c>
      <c r="B53" s="833" t="s">
        <v>831</v>
      </c>
      <c r="C53" s="833" t="s">
        <v>835</v>
      </c>
      <c r="D53" s="834" t="s">
        <v>1208</v>
      </c>
      <c r="E53" s="835" t="s">
        <v>843</v>
      </c>
      <c r="F53" s="833" t="s">
        <v>832</v>
      </c>
      <c r="G53" s="833" t="s">
        <v>983</v>
      </c>
      <c r="H53" s="833" t="s">
        <v>552</v>
      </c>
      <c r="I53" s="833" t="s">
        <v>984</v>
      </c>
      <c r="J53" s="833" t="s">
        <v>985</v>
      </c>
      <c r="K53" s="833" t="s">
        <v>986</v>
      </c>
      <c r="L53" s="836">
        <v>760.22</v>
      </c>
      <c r="M53" s="836">
        <v>760.22</v>
      </c>
      <c r="N53" s="833">
        <v>1</v>
      </c>
      <c r="O53" s="837">
        <v>0.5</v>
      </c>
      <c r="P53" s="836">
        <v>760.22</v>
      </c>
      <c r="Q53" s="838">
        <v>1</v>
      </c>
      <c r="R53" s="833">
        <v>1</v>
      </c>
      <c r="S53" s="838">
        <v>1</v>
      </c>
      <c r="T53" s="837">
        <v>0.5</v>
      </c>
      <c r="U53" s="839">
        <v>1</v>
      </c>
    </row>
    <row r="54" spans="1:21" ht="14.45" customHeight="1" x14ac:dyDescent="0.2">
      <c r="A54" s="832">
        <v>22</v>
      </c>
      <c r="B54" s="833" t="s">
        <v>831</v>
      </c>
      <c r="C54" s="833" t="s">
        <v>835</v>
      </c>
      <c r="D54" s="834" t="s">
        <v>1208</v>
      </c>
      <c r="E54" s="835" t="s">
        <v>843</v>
      </c>
      <c r="F54" s="833" t="s">
        <v>832</v>
      </c>
      <c r="G54" s="833" t="s">
        <v>889</v>
      </c>
      <c r="H54" s="833" t="s">
        <v>552</v>
      </c>
      <c r="I54" s="833" t="s">
        <v>987</v>
      </c>
      <c r="J54" s="833" t="s">
        <v>586</v>
      </c>
      <c r="K54" s="833" t="s">
        <v>988</v>
      </c>
      <c r="L54" s="836">
        <v>35.25</v>
      </c>
      <c r="M54" s="836">
        <v>70.5</v>
      </c>
      <c r="N54" s="833">
        <v>2</v>
      </c>
      <c r="O54" s="837">
        <v>0.5</v>
      </c>
      <c r="P54" s="836">
        <v>70.5</v>
      </c>
      <c r="Q54" s="838">
        <v>1</v>
      </c>
      <c r="R54" s="833">
        <v>2</v>
      </c>
      <c r="S54" s="838">
        <v>1</v>
      </c>
      <c r="T54" s="837">
        <v>0.5</v>
      </c>
      <c r="U54" s="839">
        <v>1</v>
      </c>
    </row>
    <row r="55" spans="1:21" ht="14.45" customHeight="1" x14ac:dyDescent="0.2">
      <c r="A55" s="832">
        <v>22</v>
      </c>
      <c r="B55" s="833" t="s">
        <v>831</v>
      </c>
      <c r="C55" s="833" t="s">
        <v>835</v>
      </c>
      <c r="D55" s="834" t="s">
        <v>1208</v>
      </c>
      <c r="E55" s="835" t="s">
        <v>843</v>
      </c>
      <c r="F55" s="833" t="s">
        <v>832</v>
      </c>
      <c r="G55" s="833" t="s">
        <v>989</v>
      </c>
      <c r="H55" s="833" t="s">
        <v>552</v>
      </c>
      <c r="I55" s="833" t="s">
        <v>990</v>
      </c>
      <c r="J55" s="833" t="s">
        <v>991</v>
      </c>
      <c r="K55" s="833" t="s">
        <v>992</v>
      </c>
      <c r="L55" s="836">
        <v>0</v>
      </c>
      <c r="M55" s="836">
        <v>0</v>
      </c>
      <c r="N55" s="833">
        <v>1</v>
      </c>
      <c r="O55" s="837">
        <v>0.5</v>
      </c>
      <c r="P55" s="836">
        <v>0</v>
      </c>
      <c r="Q55" s="838"/>
      <c r="R55" s="833">
        <v>1</v>
      </c>
      <c r="S55" s="838">
        <v>1</v>
      </c>
      <c r="T55" s="837">
        <v>0.5</v>
      </c>
      <c r="U55" s="839">
        <v>1</v>
      </c>
    </row>
    <row r="56" spans="1:21" ht="14.45" customHeight="1" x14ac:dyDescent="0.2">
      <c r="A56" s="832">
        <v>22</v>
      </c>
      <c r="B56" s="833" t="s">
        <v>831</v>
      </c>
      <c r="C56" s="833" t="s">
        <v>835</v>
      </c>
      <c r="D56" s="834" t="s">
        <v>1208</v>
      </c>
      <c r="E56" s="835" t="s">
        <v>843</v>
      </c>
      <c r="F56" s="833" t="s">
        <v>832</v>
      </c>
      <c r="G56" s="833" t="s">
        <v>993</v>
      </c>
      <c r="H56" s="833" t="s">
        <v>552</v>
      </c>
      <c r="I56" s="833" t="s">
        <v>994</v>
      </c>
      <c r="J56" s="833" t="s">
        <v>995</v>
      </c>
      <c r="K56" s="833" t="s">
        <v>996</v>
      </c>
      <c r="L56" s="836">
        <v>0</v>
      </c>
      <c r="M56" s="836">
        <v>0</v>
      </c>
      <c r="N56" s="833">
        <v>2</v>
      </c>
      <c r="O56" s="837">
        <v>2</v>
      </c>
      <c r="P56" s="836">
        <v>0</v>
      </c>
      <c r="Q56" s="838"/>
      <c r="R56" s="833">
        <v>1</v>
      </c>
      <c r="S56" s="838">
        <v>0.5</v>
      </c>
      <c r="T56" s="837">
        <v>1</v>
      </c>
      <c r="U56" s="839">
        <v>0.5</v>
      </c>
    </row>
    <row r="57" spans="1:21" ht="14.45" customHeight="1" x14ac:dyDescent="0.2">
      <c r="A57" s="832">
        <v>22</v>
      </c>
      <c r="B57" s="833" t="s">
        <v>831</v>
      </c>
      <c r="C57" s="833" t="s">
        <v>835</v>
      </c>
      <c r="D57" s="834" t="s">
        <v>1208</v>
      </c>
      <c r="E57" s="835" t="s">
        <v>843</v>
      </c>
      <c r="F57" s="833" t="s">
        <v>832</v>
      </c>
      <c r="G57" s="833" t="s">
        <v>997</v>
      </c>
      <c r="H57" s="833" t="s">
        <v>552</v>
      </c>
      <c r="I57" s="833" t="s">
        <v>998</v>
      </c>
      <c r="J57" s="833" t="s">
        <v>999</v>
      </c>
      <c r="K57" s="833" t="s">
        <v>1000</v>
      </c>
      <c r="L57" s="836">
        <v>25.12</v>
      </c>
      <c r="M57" s="836">
        <v>25.12</v>
      </c>
      <c r="N57" s="833">
        <v>1</v>
      </c>
      <c r="O57" s="837">
        <v>0.5</v>
      </c>
      <c r="P57" s="836"/>
      <c r="Q57" s="838">
        <v>0</v>
      </c>
      <c r="R57" s="833"/>
      <c r="S57" s="838">
        <v>0</v>
      </c>
      <c r="T57" s="837"/>
      <c r="U57" s="839">
        <v>0</v>
      </c>
    </row>
    <row r="58" spans="1:21" ht="14.45" customHeight="1" x14ac:dyDescent="0.2">
      <c r="A58" s="832">
        <v>22</v>
      </c>
      <c r="B58" s="833" t="s">
        <v>831</v>
      </c>
      <c r="C58" s="833" t="s">
        <v>835</v>
      </c>
      <c r="D58" s="834" t="s">
        <v>1208</v>
      </c>
      <c r="E58" s="835" t="s">
        <v>843</v>
      </c>
      <c r="F58" s="833" t="s">
        <v>832</v>
      </c>
      <c r="G58" s="833" t="s">
        <v>1001</v>
      </c>
      <c r="H58" s="833" t="s">
        <v>552</v>
      </c>
      <c r="I58" s="833" t="s">
        <v>1002</v>
      </c>
      <c r="J58" s="833" t="s">
        <v>1003</v>
      </c>
      <c r="K58" s="833" t="s">
        <v>1004</v>
      </c>
      <c r="L58" s="836">
        <v>83.38</v>
      </c>
      <c r="M58" s="836">
        <v>750.42</v>
      </c>
      <c r="N58" s="833">
        <v>9</v>
      </c>
      <c r="O58" s="837">
        <v>2</v>
      </c>
      <c r="P58" s="836">
        <v>750.42</v>
      </c>
      <c r="Q58" s="838">
        <v>1</v>
      </c>
      <c r="R58" s="833">
        <v>9</v>
      </c>
      <c r="S58" s="838">
        <v>1</v>
      </c>
      <c r="T58" s="837">
        <v>2</v>
      </c>
      <c r="U58" s="839">
        <v>1</v>
      </c>
    </row>
    <row r="59" spans="1:21" ht="14.45" customHeight="1" x14ac:dyDescent="0.2">
      <c r="A59" s="832">
        <v>22</v>
      </c>
      <c r="B59" s="833" t="s">
        <v>831</v>
      </c>
      <c r="C59" s="833" t="s">
        <v>835</v>
      </c>
      <c r="D59" s="834" t="s">
        <v>1208</v>
      </c>
      <c r="E59" s="835" t="s">
        <v>843</v>
      </c>
      <c r="F59" s="833" t="s">
        <v>832</v>
      </c>
      <c r="G59" s="833" t="s">
        <v>922</v>
      </c>
      <c r="H59" s="833" t="s">
        <v>552</v>
      </c>
      <c r="I59" s="833" t="s">
        <v>941</v>
      </c>
      <c r="J59" s="833" t="s">
        <v>811</v>
      </c>
      <c r="K59" s="833" t="s">
        <v>942</v>
      </c>
      <c r="L59" s="836">
        <v>105.23</v>
      </c>
      <c r="M59" s="836">
        <v>105.23</v>
      </c>
      <c r="N59" s="833">
        <v>1</v>
      </c>
      <c r="O59" s="837">
        <v>1</v>
      </c>
      <c r="P59" s="836">
        <v>105.23</v>
      </c>
      <c r="Q59" s="838">
        <v>1</v>
      </c>
      <c r="R59" s="833">
        <v>1</v>
      </c>
      <c r="S59" s="838">
        <v>1</v>
      </c>
      <c r="T59" s="837">
        <v>1</v>
      </c>
      <c r="U59" s="839">
        <v>1</v>
      </c>
    </row>
    <row r="60" spans="1:21" ht="14.45" customHeight="1" x14ac:dyDescent="0.2">
      <c r="A60" s="832">
        <v>22</v>
      </c>
      <c r="B60" s="833" t="s">
        <v>831</v>
      </c>
      <c r="C60" s="833" t="s">
        <v>835</v>
      </c>
      <c r="D60" s="834" t="s">
        <v>1208</v>
      </c>
      <c r="E60" s="835" t="s">
        <v>844</v>
      </c>
      <c r="F60" s="833" t="s">
        <v>832</v>
      </c>
      <c r="G60" s="833" t="s">
        <v>1005</v>
      </c>
      <c r="H60" s="833" t="s">
        <v>552</v>
      </c>
      <c r="I60" s="833" t="s">
        <v>1006</v>
      </c>
      <c r="J60" s="833" t="s">
        <v>1007</v>
      </c>
      <c r="K60" s="833" t="s">
        <v>1008</v>
      </c>
      <c r="L60" s="836">
        <v>35.11</v>
      </c>
      <c r="M60" s="836">
        <v>140.44</v>
      </c>
      <c r="N60" s="833">
        <v>4</v>
      </c>
      <c r="O60" s="837">
        <v>1</v>
      </c>
      <c r="P60" s="836"/>
      <c r="Q60" s="838">
        <v>0</v>
      </c>
      <c r="R60" s="833"/>
      <c r="S60" s="838">
        <v>0</v>
      </c>
      <c r="T60" s="837"/>
      <c r="U60" s="839">
        <v>0</v>
      </c>
    </row>
    <row r="61" spans="1:21" ht="14.45" customHeight="1" x14ac:dyDescent="0.2">
      <c r="A61" s="832">
        <v>22</v>
      </c>
      <c r="B61" s="833" t="s">
        <v>831</v>
      </c>
      <c r="C61" s="833" t="s">
        <v>835</v>
      </c>
      <c r="D61" s="834" t="s">
        <v>1208</v>
      </c>
      <c r="E61" s="835" t="s">
        <v>844</v>
      </c>
      <c r="F61" s="833" t="s">
        <v>832</v>
      </c>
      <c r="G61" s="833" t="s">
        <v>954</v>
      </c>
      <c r="H61" s="833" t="s">
        <v>594</v>
      </c>
      <c r="I61" s="833" t="s">
        <v>958</v>
      </c>
      <c r="J61" s="833" t="s">
        <v>956</v>
      </c>
      <c r="K61" s="833" t="s">
        <v>959</v>
      </c>
      <c r="L61" s="836">
        <v>176.32</v>
      </c>
      <c r="M61" s="836">
        <v>176.32</v>
      </c>
      <c r="N61" s="833">
        <v>1</v>
      </c>
      <c r="O61" s="837">
        <v>1</v>
      </c>
      <c r="P61" s="836">
        <v>176.32</v>
      </c>
      <c r="Q61" s="838">
        <v>1</v>
      </c>
      <c r="R61" s="833">
        <v>1</v>
      </c>
      <c r="S61" s="838">
        <v>1</v>
      </c>
      <c r="T61" s="837">
        <v>1</v>
      </c>
      <c r="U61" s="839">
        <v>1</v>
      </c>
    </row>
    <row r="62" spans="1:21" ht="14.45" customHeight="1" x14ac:dyDescent="0.2">
      <c r="A62" s="832">
        <v>22</v>
      </c>
      <c r="B62" s="833" t="s">
        <v>831</v>
      </c>
      <c r="C62" s="833" t="s">
        <v>835</v>
      </c>
      <c r="D62" s="834" t="s">
        <v>1208</v>
      </c>
      <c r="E62" s="835" t="s">
        <v>844</v>
      </c>
      <c r="F62" s="833" t="s">
        <v>832</v>
      </c>
      <c r="G62" s="833" t="s">
        <v>1009</v>
      </c>
      <c r="H62" s="833" t="s">
        <v>552</v>
      </c>
      <c r="I62" s="833" t="s">
        <v>1010</v>
      </c>
      <c r="J62" s="833" t="s">
        <v>747</v>
      </c>
      <c r="K62" s="833" t="s">
        <v>748</v>
      </c>
      <c r="L62" s="836">
        <v>18.809999999999999</v>
      </c>
      <c r="M62" s="836">
        <v>18.809999999999999</v>
      </c>
      <c r="N62" s="833">
        <v>1</v>
      </c>
      <c r="O62" s="837">
        <v>1</v>
      </c>
      <c r="P62" s="836">
        <v>18.809999999999999</v>
      </c>
      <c r="Q62" s="838">
        <v>1</v>
      </c>
      <c r="R62" s="833">
        <v>1</v>
      </c>
      <c r="S62" s="838">
        <v>1</v>
      </c>
      <c r="T62" s="837">
        <v>1</v>
      </c>
      <c r="U62" s="839">
        <v>1</v>
      </c>
    </row>
    <row r="63" spans="1:21" ht="14.45" customHeight="1" x14ac:dyDescent="0.2">
      <c r="A63" s="832">
        <v>22</v>
      </c>
      <c r="B63" s="833" t="s">
        <v>831</v>
      </c>
      <c r="C63" s="833" t="s">
        <v>835</v>
      </c>
      <c r="D63" s="834" t="s">
        <v>1208</v>
      </c>
      <c r="E63" s="835" t="s">
        <v>844</v>
      </c>
      <c r="F63" s="833" t="s">
        <v>832</v>
      </c>
      <c r="G63" s="833" t="s">
        <v>1011</v>
      </c>
      <c r="H63" s="833" t="s">
        <v>594</v>
      </c>
      <c r="I63" s="833" t="s">
        <v>1012</v>
      </c>
      <c r="J63" s="833" t="s">
        <v>1013</v>
      </c>
      <c r="K63" s="833" t="s">
        <v>1014</v>
      </c>
      <c r="L63" s="836">
        <v>85.02</v>
      </c>
      <c r="M63" s="836">
        <v>85.02</v>
      </c>
      <c r="N63" s="833">
        <v>1</v>
      </c>
      <c r="O63" s="837">
        <v>1</v>
      </c>
      <c r="P63" s="836">
        <v>85.02</v>
      </c>
      <c r="Q63" s="838">
        <v>1</v>
      </c>
      <c r="R63" s="833">
        <v>1</v>
      </c>
      <c r="S63" s="838">
        <v>1</v>
      </c>
      <c r="T63" s="837">
        <v>1</v>
      </c>
      <c r="U63" s="839">
        <v>1</v>
      </c>
    </row>
    <row r="64" spans="1:21" ht="14.45" customHeight="1" x14ac:dyDescent="0.2">
      <c r="A64" s="832">
        <v>22</v>
      </c>
      <c r="B64" s="833" t="s">
        <v>831</v>
      </c>
      <c r="C64" s="833" t="s">
        <v>835</v>
      </c>
      <c r="D64" s="834" t="s">
        <v>1208</v>
      </c>
      <c r="E64" s="835" t="s">
        <v>844</v>
      </c>
      <c r="F64" s="833" t="s">
        <v>832</v>
      </c>
      <c r="G64" s="833" t="s">
        <v>1015</v>
      </c>
      <c r="H64" s="833" t="s">
        <v>552</v>
      </c>
      <c r="I64" s="833" t="s">
        <v>1016</v>
      </c>
      <c r="J64" s="833" t="s">
        <v>1017</v>
      </c>
      <c r="K64" s="833" t="s">
        <v>1018</v>
      </c>
      <c r="L64" s="836">
        <v>0</v>
      </c>
      <c r="M64" s="836">
        <v>0</v>
      </c>
      <c r="N64" s="833">
        <v>1</v>
      </c>
      <c r="O64" s="837">
        <v>1</v>
      </c>
      <c r="P64" s="836">
        <v>0</v>
      </c>
      <c r="Q64" s="838"/>
      <c r="R64" s="833">
        <v>1</v>
      </c>
      <c r="S64" s="838">
        <v>1</v>
      </c>
      <c r="T64" s="837">
        <v>1</v>
      </c>
      <c r="U64" s="839">
        <v>1</v>
      </c>
    </row>
    <row r="65" spans="1:21" ht="14.45" customHeight="1" x14ac:dyDescent="0.2">
      <c r="A65" s="832">
        <v>22</v>
      </c>
      <c r="B65" s="833" t="s">
        <v>831</v>
      </c>
      <c r="C65" s="833" t="s">
        <v>835</v>
      </c>
      <c r="D65" s="834" t="s">
        <v>1208</v>
      </c>
      <c r="E65" s="835" t="s">
        <v>844</v>
      </c>
      <c r="F65" s="833" t="s">
        <v>832</v>
      </c>
      <c r="G65" s="833" t="s">
        <v>979</v>
      </c>
      <c r="H65" s="833" t="s">
        <v>552</v>
      </c>
      <c r="I65" s="833" t="s">
        <v>980</v>
      </c>
      <c r="J65" s="833" t="s">
        <v>981</v>
      </c>
      <c r="K65" s="833" t="s">
        <v>982</v>
      </c>
      <c r="L65" s="836">
        <v>42.14</v>
      </c>
      <c r="M65" s="836">
        <v>42.14</v>
      </c>
      <c r="N65" s="833">
        <v>1</v>
      </c>
      <c r="O65" s="837">
        <v>0.5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5" customHeight="1" x14ac:dyDescent="0.2">
      <c r="A66" s="832">
        <v>22</v>
      </c>
      <c r="B66" s="833" t="s">
        <v>831</v>
      </c>
      <c r="C66" s="833" t="s">
        <v>835</v>
      </c>
      <c r="D66" s="834" t="s">
        <v>1208</v>
      </c>
      <c r="E66" s="835" t="s">
        <v>844</v>
      </c>
      <c r="F66" s="833" t="s">
        <v>832</v>
      </c>
      <c r="G66" s="833" t="s">
        <v>1019</v>
      </c>
      <c r="H66" s="833" t="s">
        <v>552</v>
      </c>
      <c r="I66" s="833" t="s">
        <v>1020</v>
      </c>
      <c r="J66" s="833" t="s">
        <v>1021</v>
      </c>
      <c r="K66" s="833" t="s">
        <v>1022</v>
      </c>
      <c r="L66" s="836">
        <v>195.77</v>
      </c>
      <c r="M66" s="836">
        <v>195.77</v>
      </c>
      <c r="N66" s="833">
        <v>1</v>
      </c>
      <c r="O66" s="837">
        <v>1</v>
      </c>
      <c r="P66" s="836">
        <v>195.77</v>
      </c>
      <c r="Q66" s="838">
        <v>1</v>
      </c>
      <c r="R66" s="833">
        <v>1</v>
      </c>
      <c r="S66" s="838">
        <v>1</v>
      </c>
      <c r="T66" s="837">
        <v>1</v>
      </c>
      <c r="U66" s="839">
        <v>1</v>
      </c>
    </row>
    <row r="67" spans="1:21" ht="14.45" customHeight="1" x14ac:dyDescent="0.2">
      <c r="A67" s="832">
        <v>22</v>
      </c>
      <c r="B67" s="833" t="s">
        <v>831</v>
      </c>
      <c r="C67" s="833" t="s">
        <v>835</v>
      </c>
      <c r="D67" s="834" t="s">
        <v>1208</v>
      </c>
      <c r="E67" s="835" t="s">
        <v>844</v>
      </c>
      <c r="F67" s="833" t="s">
        <v>832</v>
      </c>
      <c r="G67" s="833" t="s">
        <v>1023</v>
      </c>
      <c r="H67" s="833" t="s">
        <v>552</v>
      </c>
      <c r="I67" s="833" t="s">
        <v>1024</v>
      </c>
      <c r="J67" s="833" t="s">
        <v>1025</v>
      </c>
      <c r="K67" s="833" t="s">
        <v>1026</v>
      </c>
      <c r="L67" s="836">
        <v>0</v>
      </c>
      <c r="M67" s="836">
        <v>0</v>
      </c>
      <c r="N67" s="833">
        <v>1</v>
      </c>
      <c r="O67" s="837">
        <v>0.5</v>
      </c>
      <c r="P67" s="836">
        <v>0</v>
      </c>
      <c r="Q67" s="838"/>
      <c r="R67" s="833">
        <v>1</v>
      </c>
      <c r="S67" s="838">
        <v>1</v>
      </c>
      <c r="T67" s="837">
        <v>0.5</v>
      </c>
      <c r="U67" s="839">
        <v>1</v>
      </c>
    </row>
    <row r="68" spans="1:21" ht="14.45" customHeight="1" x14ac:dyDescent="0.2">
      <c r="A68" s="832">
        <v>22</v>
      </c>
      <c r="B68" s="833" t="s">
        <v>831</v>
      </c>
      <c r="C68" s="833" t="s">
        <v>835</v>
      </c>
      <c r="D68" s="834" t="s">
        <v>1208</v>
      </c>
      <c r="E68" s="835" t="s">
        <v>844</v>
      </c>
      <c r="F68" s="833" t="s">
        <v>832</v>
      </c>
      <c r="G68" s="833" t="s">
        <v>903</v>
      </c>
      <c r="H68" s="833" t="s">
        <v>552</v>
      </c>
      <c r="I68" s="833" t="s">
        <v>904</v>
      </c>
      <c r="J68" s="833" t="s">
        <v>905</v>
      </c>
      <c r="K68" s="833" t="s">
        <v>906</v>
      </c>
      <c r="L68" s="836">
        <v>218.62</v>
      </c>
      <c r="M68" s="836">
        <v>437.24</v>
      </c>
      <c r="N68" s="833">
        <v>2</v>
      </c>
      <c r="O68" s="837">
        <v>1.5</v>
      </c>
      <c r="P68" s="836"/>
      <c r="Q68" s="838">
        <v>0</v>
      </c>
      <c r="R68" s="833"/>
      <c r="S68" s="838">
        <v>0</v>
      </c>
      <c r="T68" s="837"/>
      <c r="U68" s="839">
        <v>0</v>
      </c>
    </row>
    <row r="69" spans="1:21" ht="14.45" customHeight="1" x14ac:dyDescent="0.2">
      <c r="A69" s="832">
        <v>22</v>
      </c>
      <c r="B69" s="833" t="s">
        <v>831</v>
      </c>
      <c r="C69" s="833" t="s">
        <v>835</v>
      </c>
      <c r="D69" s="834" t="s">
        <v>1208</v>
      </c>
      <c r="E69" s="835" t="s">
        <v>844</v>
      </c>
      <c r="F69" s="833" t="s">
        <v>832</v>
      </c>
      <c r="G69" s="833" t="s">
        <v>1027</v>
      </c>
      <c r="H69" s="833" t="s">
        <v>552</v>
      </c>
      <c r="I69" s="833" t="s">
        <v>1028</v>
      </c>
      <c r="J69" s="833" t="s">
        <v>579</v>
      </c>
      <c r="K69" s="833" t="s">
        <v>1029</v>
      </c>
      <c r="L69" s="836">
        <v>52.61</v>
      </c>
      <c r="M69" s="836">
        <v>52.61</v>
      </c>
      <c r="N69" s="833">
        <v>1</v>
      </c>
      <c r="O69" s="837">
        <v>1</v>
      </c>
      <c r="P69" s="836"/>
      <c r="Q69" s="838">
        <v>0</v>
      </c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22</v>
      </c>
      <c r="B70" s="833" t="s">
        <v>831</v>
      </c>
      <c r="C70" s="833" t="s">
        <v>835</v>
      </c>
      <c r="D70" s="834" t="s">
        <v>1208</v>
      </c>
      <c r="E70" s="835" t="s">
        <v>844</v>
      </c>
      <c r="F70" s="833" t="s">
        <v>832</v>
      </c>
      <c r="G70" s="833" t="s">
        <v>1027</v>
      </c>
      <c r="H70" s="833" t="s">
        <v>552</v>
      </c>
      <c r="I70" s="833" t="s">
        <v>1030</v>
      </c>
      <c r="J70" s="833" t="s">
        <v>1031</v>
      </c>
      <c r="K70" s="833" t="s">
        <v>1032</v>
      </c>
      <c r="L70" s="836">
        <v>42.09</v>
      </c>
      <c r="M70" s="836">
        <v>84.18</v>
      </c>
      <c r="N70" s="833">
        <v>2</v>
      </c>
      <c r="O70" s="837">
        <v>1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5" customHeight="1" x14ac:dyDescent="0.2">
      <c r="A71" s="832">
        <v>22</v>
      </c>
      <c r="B71" s="833" t="s">
        <v>831</v>
      </c>
      <c r="C71" s="833" t="s">
        <v>835</v>
      </c>
      <c r="D71" s="834" t="s">
        <v>1208</v>
      </c>
      <c r="E71" s="835" t="s">
        <v>844</v>
      </c>
      <c r="F71" s="833" t="s">
        <v>832</v>
      </c>
      <c r="G71" s="833" t="s">
        <v>1033</v>
      </c>
      <c r="H71" s="833" t="s">
        <v>552</v>
      </c>
      <c r="I71" s="833" t="s">
        <v>1034</v>
      </c>
      <c r="J71" s="833" t="s">
        <v>1035</v>
      </c>
      <c r="K71" s="833" t="s">
        <v>1036</v>
      </c>
      <c r="L71" s="836">
        <v>79.099999999999994</v>
      </c>
      <c r="M71" s="836">
        <v>79.099999999999994</v>
      </c>
      <c r="N71" s="833">
        <v>1</v>
      </c>
      <c r="O71" s="837">
        <v>1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5" customHeight="1" x14ac:dyDescent="0.2">
      <c r="A72" s="832">
        <v>22</v>
      </c>
      <c r="B72" s="833" t="s">
        <v>831</v>
      </c>
      <c r="C72" s="833" t="s">
        <v>835</v>
      </c>
      <c r="D72" s="834" t="s">
        <v>1208</v>
      </c>
      <c r="E72" s="835" t="s">
        <v>844</v>
      </c>
      <c r="F72" s="833" t="s">
        <v>832</v>
      </c>
      <c r="G72" s="833" t="s">
        <v>1037</v>
      </c>
      <c r="H72" s="833" t="s">
        <v>552</v>
      </c>
      <c r="I72" s="833" t="s">
        <v>1038</v>
      </c>
      <c r="J72" s="833" t="s">
        <v>1039</v>
      </c>
      <c r="K72" s="833" t="s">
        <v>1040</v>
      </c>
      <c r="L72" s="836">
        <v>68.819999999999993</v>
      </c>
      <c r="M72" s="836">
        <v>68.819999999999993</v>
      </c>
      <c r="N72" s="833">
        <v>1</v>
      </c>
      <c r="O72" s="837">
        <v>0.5</v>
      </c>
      <c r="P72" s="836">
        <v>68.819999999999993</v>
      </c>
      <c r="Q72" s="838">
        <v>1</v>
      </c>
      <c r="R72" s="833">
        <v>1</v>
      </c>
      <c r="S72" s="838">
        <v>1</v>
      </c>
      <c r="T72" s="837">
        <v>0.5</v>
      </c>
      <c r="U72" s="839">
        <v>1</v>
      </c>
    </row>
    <row r="73" spans="1:21" ht="14.45" customHeight="1" x14ac:dyDescent="0.2">
      <c r="A73" s="832">
        <v>22</v>
      </c>
      <c r="B73" s="833" t="s">
        <v>831</v>
      </c>
      <c r="C73" s="833" t="s">
        <v>835</v>
      </c>
      <c r="D73" s="834" t="s">
        <v>1208</v>
      </c>
      <c r="E73" s="835" t="s">
        <v>844</v>
      </c>
      <c r="F73" s="833" t="s">
        <v>832</v>
      </c>
      <c r="G73" s="833" t="s">
        <v>914</v>
      </c>
      <c r="H73" s="833" t="s">
        <v>552</v>
      </c>
      <c r="I73" s="833" t="s">
        <v>1041</v>
      </c>
      <c r="J73" s="833" t="s">
        <v>1042</v>
      </c>
      <c r="K73" s="833" t="s">
        <v>1043</v>
      </c>
      <c r="L73" s="836">
        <v>0</v>
      </c>
      <c r="M73" s="836">
        <v>0</v>
      </c>
      <c r="N73" s="833">
        <v>1</v>
      </c>
      <c r="O73" s="837">
        <v>1</v>
      </c>
      <c r="P73" s="836">
        <v>0</v>
      </c>
      <c r="Q73" s="838"/>
      <c r="R73" s="833">
        <v>1</v>
      </c>
      <c r="S73" s="838">
        <v>1</v>
      </c>
      <c r="T73" s="837">
        <v>1</v>
      </c>
      <c r="U73" s="839">
        <v>1</v>
      </c>
    </row>
    <row r="74" spans="1:21" ht="14.45" customHeight="1" x14ac:dyDescent="0.2">
      <c r="A74" s="832">
        <v>22</v>
      </c>
      <c r="B74" s="833" t="s">
        <v>831</v>
      </c>
      <c r="C74" s="833" t="s">
        <v>835</v>
      </c>
      <c r="D74" s="834" t="s">
        <v>1208</v>
      </c>
      <c r="E74" s="835" t="s">
        <v>844</v>
      </c>
      <c r="F74" s="833" t="s">
        <v>832</v>
      </c>
      <c r="G74" s="833" t="s">
        <v>1044</v>
      </c>
      <c r="H74" s="833" t="s">
        <v>552</v>
      </c>
      <c r="I74" s="833" t="s">
        <v>1045</v>
      </c>
      <c r="J74" s="833" t="s">
        <v>1046</v>
      </c>
      <c r="K74" s="833" t="s">
        <v>1047</v>
      </c>
      <c r="L74" s="836">
        <v>0</v>
      </c>
      <c r="M74" s="836">
        <v>0</v>
      </c>
      <c r="N74" s="833">
        <v>1</v>
      </c>
      <c r="O74" s="837">
        <v>1</v>
      </c>
      <c r="P74" s="836">
        <v>0</v>
      </c>
      <c r="Q74" s="838"/>
      <c r="R74" s="833">
        <v>1</v>
      </c>
      <c r="S74" s="838">
        <v>1</v>
      </c>
      <c r="T74" s="837">
        <v>1</v>
      </c>
      <c r="U74" s="839">
        <v>1</v>
      </c>
    </row>
    <row r="75" spans="1:21" ht="14.45" customHeight="1" x14ac:dyDescent="0.2">
      <c r="A75" s="832">
        <v>22</v>
      </c>
      <c r="B75" s="833" t="s">
        <v>831</v>
      </c>
      <c r="C75" s="833" t="s">
        <v>835</v>
      </c>
      <c r="D75" s="834" t="s">
        <v>1208</v>
      </c>
      <c r="E75" s="835" t="s">
        <v>844</v>
      </c>
      <c r="F75" s="833" t="s">
        <v>832</v>
      </c>
      <c r="G75" s="833" t="s">
        <v>1048</v>
      </c>
      <c r="H75" s="833" t="s">
        <v>594</v>
      </c>
      <c r="I75" s="833" t="s">
        <v>1049</v>
      </c>
      <c r="J75" s="833" t="s">
        <v>1050</v>
      </c>
      <c r="K75" s="833" t="s">
        <v>1051</v>
      </c>
      <c r="L75" s="836">
        <v>414.07</v>
      </c>
      <c r="M75" s="836">
        <v>414.07</v>
      </c>
      <c r="N75" s="833">
        <v>1</v>
      </c>
      <c r="O75" s="837">
        <v>1</v>
      </c>
      <c r="P75" s="836">
        <v>414.07</v>
      </c>
      <c r="Q75" s="838">
        <v>1</v>
      </c>
      <c r="R75" s="833">
        <v>1</v>
      </c>
      <c r="S75" s="838">
        <v>1</v>
      </c>
      <c r="T75" s="837">
        <v>1</v>
      </c>
      <c r="U75" s="839">
        <v>1</v>
      </c>
    </row>
    <row r="76" spans="1:21" ht="14.45" customHeight="1" x14ac:dyDescent="0.2">
      <c r="A76" s="832">
        <v>22</v>
      </c>
      <c r="B76" s="833" t="s">
        <v>831</v>
      </c>
      <c r="C76" s="833" t="s">
        <v>835</v>
      </c>
      <c r="D76" s="834" t="s">
        <v>1208</v>
      </c>
      <c r="E76" s="835" t="s">
        <v>844</v>
      </c>
      <c r="F76" s="833" t="s">
        <v>832</v>
      </c>
      <c r="G76" s="833" t="s">
        <v>922</v>
      </c>
      <c r="H76" s="833" t="s">
        <v>594</v>
      </c>
      <c r="I76" s="833" t="s">
        <v>923</v>
      </c>
      <c r="J76" s="833" t="s">
        <v>811</v>
      </c>
      <c r="K76" s="833" t="s">
        <v>924</v>
      </c>
      <c r="L76" s="836">
        <v>74.08</v>
      </c>
      <c r="M76" s="836">
        <v>296.32</v>
      </c>
      <c r="N76" s="833">
        <v>4</v>
      </c>
      <c r="O76" s="837">
        <v>4</v>
      </c>
      <c r="P76" s="836"/>
      <c r="Q76" s="838">
        <v>0</v>
      </c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22</v>
      </c>
      <c r="B77" s="833" t="s">
        <v>831</v>
      </c>
      <c r="C77" s="833" t="s">
        <v>835</v>
      </c>
      <c r="D77" s="834" t="s">
        <v>1208</v>
      </c>
      <c r="E77" s="835" t="s">
        <v>844</v>
      </c>
      <c r="F77" s="833" t="s">
        <v>832</v>
      </c>
      <c r="G77" s="833" t="s">
        <v>922</v>
      </c>
      <c r="H77" s="833" t="s">
        <v>594</v>
      </c>
      <c r="I77" s="833" t="s">
        <v>925</v>
      </c>
      <c r="J77" s="833" t="s">
        <v>811</v>
      </c>
      <c r="K77" s="833" t="s">
        <v>926</v>
      </c>
      <c r="L77" s="836">
        <v>94.28</v>
      </c>
      <c r="M77" s="836">
        <v>565.67999999999995</v>
      </c>
      <c r="N77" s="833">
        <v>6</v>
      </c>
      <c r="O77" s="837">
        <v>5</v>
      </c>
      <c r="P77" s="836">
        <v>94.28</v>
      </c>
      <c r="Q77" s="838">
        <v>0.16666666666666669</v>
      </c>
      <c r="R77" s="833">
        <v>1</v>
      </c>
      <c r="S77" s="838">
        <v>0.16666666666666666</v>
      </c>
      <c r="T77" s="837">
        <v>1</v>
      </c>
      <c r="U77" s="839">
        <v>0.2</v>
      </c>
    </row>
    <row r="78" spans="1:21" ht="14.45" customHeight="1" x14ac:dyDescent="0.2">
      <c r="A78" s="832">
        <v>22</v>
      </c>
      <c r="B78" s="833" t="s">
        <v>831</v>
      </c>
      <c r="C78" s="833" t="s">
        <v>835</v>
      </c>
      <c r="D78" s="834" t="s">
        <v>1208</v>
      </c>
      <c r="E78" s="835" t="s">
        <v>844</v>
      </c>
      <c r="F78" s="833" t="s">
        <v>832</v>
      </c>
      <c r="G78" s="833" t="s">
        <v>922</v>
      </c>
      <c r="H78" s="833" t="s">
        <v>552</v>
      </c>
      <c r="I78" s="833" t="s">
        <v>927</v>
      </c>
      <c r="J78" s="833" t="s">
        <v>811</v>
      </c>
      <c r="K78" s="833" t="s">
        <v>928</v>
      </c>
      <c r="L78" s="836">
        <v>168.36</v>
      </c>
      <c r="M78" s="836">
        <v>673.44</v>
      </c>
      <c r="N78" s="833">
        <v>4</v>
      </c>
      <c r="O78" s="837">
        <v>2.5</v>
      </c>
      <c r="P78" s="836">
        <v>168.36</v>
      </c>
      <c r="Q78" s="838">
        <v>0.25</v>
      </c>
      <c r="R78" s="833">
        <v>1</v>
      </c>
      <c r="S78" s="838">
        <v>0.25</v>
      </c>
      <c r="T78" s="837">
        <v>0.5</v>
      </c>
      <c r="U78" s="839">
        <v>0.2</v>
      </c>
    </row>
    <row r="79" spans="1:21" ht="14.45" customHeight="1" x14ac:dyDescent="0.2">
      <c r="A79" s="832">
        <v>22</v>
      </c>
      <c r="B79" s="833" t="s">
        <v>831</v>
      </c>
      <c r="C79" s="833" t="s">
        <v>835</v>
      </c>
      <c r="D79" s="834" t="s">
        <v>1208</v>
      </c>
      <c r="E79" s="835" t="s">
        <v>844</v>
      </c>
      <c r="F79" s="833" t="s">
        <v>832</v>
      </c>
      <c r="G79" s="833" t="s">
        <v>922</v>
      </c>
      <c r="H79" s="833" t="s">
        <v>594</v>
      </c>
      <c r="I79" s="833" t="s">
        <v>929</v>
      </c>
      <c r="J79" s="833" t="s">
        <v>811</v>
      </c>
      <c r="K79" s="833" t="s">
        <v>930</v>
      </c>
      <c r="L79" s="836">
        <v>115.33</v>
      </c>
      <c r="M79" s="836">
        <v>576.65</v>
      </c>
      <c r="N79" s="833">
        <v>5</v>
      </c>
      <c r="O79" s="837">
        <v>5</v>
      </c>
      <c r="P79" s="836">
        <v>345.99</v>
      </c>
      <c r="Q79" s="838">
        <v>0.60000000000000009</v>
      </c>
      <c r="R79" s="833">
        <v>3</v>
      </c>
      <c r="S79" s="838">
        <v>0.6</v>
      </c>
      <c r="T79" s="837">
        <v>3</v>
      </c>
      <c r="U79" s="839">
        <v>0.6</v>
      </c>
    </row>
    <row r="80" spans="1:21" ht="14.45" customHeight="1" x14ac:dyDescent="0.2">
      <c r="A80" s="832">
        <v>22</v>
      </c>
      <c r="B80" s="833" t="s">
        <v>831</v>
      </c>
      <c r="C80" s="833" t="s">
        <v>835</v>
      </c>
      <c r="D80" s="834" t="s">
        <v>1208</v>
      </c>
      <c r="E80" s="835" t="s">
        <v>844</v>
      </c>
      <c r="F80" s="833" t="s">
        <v>832</v>
      </c>
      <c r="G80" s="833" t="s">
        <v>922</v>
      </c>
      <c r="H80" s="833" t="s">
        <v>594</v>
      </c>
      <c r="I80" s="833" t="s">
        <v>931</v>
      </c>
      <c r="J80" s="833" t="s">
        <v>808</v>
      </c>
      <c r="K80" s="833" t="s">
        <v>932</v>
      </c>
      <c r="L80" s="836">
        <v>105.23</v>
      </c>
      <c r="M80" s="836">
        <v>3051.67</v>
      </c>
      <c r="N80" s="833">
        <v>29</v>
      </c>
      <c r="O80" s="837">
        <v>28</v>
      </c>
      <c r="P80" s="836">
        <v>1367.99</v>
      </c>
      <c r="Q80" s="838">
        <v>0.44827586206896552</v>
      </c>
      <c r="R80" s="833">
        <v>13</v>
      </c>
      <c r="S80" s="838">
        <v>0.44827586206896552</v>
      </c>
      <c r="T80" s="837">
        <v>12</v>
      </c>
      <c r="U80" s="839">
        <v>0.42857142857142855</v>
      </c>
    </row>
    <row r="81" spans="1:21" ht="14.45" customHeight="1" x14ac:dyDescent="0.2">
      <c r="A81" s="832">
        <v>22</v>
      </c>
      <c r="B81" s="833" t="s">
        <v>831</v>
      </c>
      <c r="C81" s="833" t="s">
        <v>835</v>
      </c>
      <c r="D81" s="834" t="s">
        <v>1208</v>
      </c>
      <c r="E81" s="835" t="s">
        <v>844</v>
      </c>
      <c r="F81" s="833" t="s">
        <v>832</v>
      </c>
      <c r="G81" s="833" t="s">
        <v>922</v>
      </c>
      <c r="H81" s="833" t="s">
        <v>594</v>
      </c>
      <c r="I81" s="833" t="s">
        <v>933</v>
      </c>
      <c r="J81" s="833" t="s">
        <v>808</v>
      </c>
      <c r="K81" s="833" t="s">
        <v>934</v>
      </c>
      <c r="L81" s="836">
        <v>126.27</v>
      </c>
      <c r="M81" s="836">
        <v>5303.34</v>
      </c>
      <c r="N81" s="833">
        <v>42</v>
      </c>
      <c r="O81" s="837">
        <v>37</v>
      </c>
      <c r="P81" s="836">
        <v>2399.13</v>
      </c>
      <c r="Q81" s="838">
        <v>0.45238095238095238</v>
      </c>
      <c r="R81" s="833">
        <v>19</v>
      </c>
      <c r="S81" s="838">
        <v>0.45238095238095238</v>
      </c>
      <c r="T81" s="837">
        <v>16.5</v>
      </c>
      <c r="U81" s="839">
        <v>0.44594594594594594</v>
      </c>
    </row>
    <row r="82" spans="1:21" ht="14.45" customHeight="1" x14ac:dyDescent="0.2">
      <c r="A82" s="832">
        <v>22</v>
      </c>
      <c r="B82" s="833" t="s">
        <v>831</v>
      </c>
      <c r="C82" s="833" t="s">
        <v>835</v>
      </c>
      <c r="D82" s="834" t="s">
        <v>1208</v>
      </c>
      <c r="E82" s="835" t="s">
        <v>844</v>
      </c>
      <c r="F82" s="833" t="s">
        <v>832</v>
      </c>
      <c r="G82" s="833" t="s">
        <v>922</v>
      </c>
      <c r="H82" s="833" t="s">
        <v>594</v>
      </c>
      <c r="I82" s="833" t="s">
        <v>935</v>
      </c>
      <c r="J82" s="833" t="s">
        <v>808</v>
      </c>
      <c r="K82" s="833" t="s">
        <v>936</v>
      </c>
      <c r="L82" s="836">
        <v>63.14</v>
      </c>
      <c r="M82" s="836">
        <v>189.42000000000002</v>
      </c>
      <c r="N82" s="833">
        <v>3</v>
      </c>
      <c r="O82" s="837">
        <v>2.5</v>
      </c>
      <c r="P82" s="836">
        <v>189.42000000000002</v>
      </c>
      <c r="Q82" s="838">
        <v>1</v>
      </c>
      <c r="R82" s="833">
        <v>3</v>
      </c>
      <c r="S82" s="838">
        <v>1</v>
      </c>
      <c r="T82" s="837">
        <v>2.5</v>
      </c>
      <c r="U82" s="839">
        <v>1</v>
      </c>
    </row>
    <row r="83" spans="1:21" ht="14.45" customHeight="1" x14ac:dyDescent="0.2">
      <c r="A83" s="832">
        <v>22</v>
      </c>
      <c r="B83" s="833" t="s">
        <v>831</v>
      </c>
      <c r="C83" s="833" t="s">
        <v>835</v>
      </c>
      <c r="D83" s="834" t="s">
        <v>1208</v>
      </c>
      <c r="E83" s="835" t="s">
        <v>844</v>
      </c>
      <c r="F83" s="833" t="s">
        <v>832</v>
      </c>
      <c r="G83" s="833" t="s">
        <v>922</v>
      </c>
      <c r="H83" s="833" t="s">
        <v>594</v>
      </c>
      <c r="I83" s="833" t="s">
        <v>937</v>
      </c>
      <c r="J83" s="833" t="s">
        <v>808</v>
      </c>
      <c r="K83" s="833" t="s">
        <v>938</v>
      </c>
      <c r="L83" s="836">
        <v>84.18</v>
      </c>
      <c r="M83" s="836">
        <v>4293.1800000000012</v>
      </c>
      <c r="N83" s="833">
        <v>51</v>
      </c>
      <c r="O83" s="837">
        <v>42</v>
      </c>
      <c r="P83" s="836">
        <v>2441.2200000000003</v>
      </c>
      <c r="Q83" s="838">
        <v>0.56862745098039202</v>
      </c>
      <c r="R83" s="833">
        <v>29</v>
      </c>
      <c r="S83" s="838">
        <v>0.56862745098039214</v>
      </c>
      <c r="T83" s="837">
        <v>24.5</v>
      </c>
      <c r="U83" s="839">
        <v>0.58333333333333337</v>
      </c>
    </row>
    <row r="84" spans="1:21" ht="14.45" customHeight="1" x14ac:dyDescent="0.2">
      <c r="A84" s="832">
        <v>22</v>
      </c>
      <c r="B84" s="833" t="s">
        <v>831</v>
      </c>
      <c r="C84" s="833" t="s">
        <v>835</v>
      </c>
      <c r="D84" s="834" t="s">
        <v>1208</v>
      </c>
      <c r="E84" s="835" t="s">
        <v>844</v>
      </c>
      <c r="F84" s="833" t="s">
        <v>832</v>
      </c>
      <c r="G84" s="833" t="s">
        <v>922</v>
      </c>
      <c r="H84" s="833" t="s">
        <v>552</v>
      </c>
      <c r="I84" s="833" t="s">
        <v>941</v>
      </c>
      <c r="J84" s="833" t="s">
        <v>811</v>
      </c>
      <c r="K84" s="833" t="s">
        <v>942</v>
      </c>
      <c r="L84" s="836">
        <v>105.23</v>
      </c>
      <c r="M84" s="836">
        <v>420.92</v>
      </c>
      <c r="N84" s="833">
        <v>4</v>
      </c>
      <c r="O84" s="837">
        <v>4</v>
      </c>
      <c r="P84" s="836">
        <v>210.46</v>
      </c>
      <c r="Q84" s="838">
        <v>0.5</v>
      </c>
      <c r="R84" s="833">
        <v>2</v>
      </c>
      <c r="S84" s="838">
        <v>0.5</v>
      </c>
      <c r="T84" s="837">
        <v>2</v>
      </c>
      <c r="U84" s="839">
        <v>0.5</v>
      </c>
    </row>
    <row r="85" spans="1:21" ht="14.45" customHeight="1" x14ac:dyDescent="0.2">
      <c r="A85" s="832">
        <v>22</v>
      </c>
      <c r="B85" s="833" t="s">
        <v>831</v>
      </c>
      <c r="C85" s="833" t="s">
        <v>835</v>
      </c>
      <c r="D85" s="834" t="s">
        <v>1208</v>
      </c>
      <c r="E85" s="835" t="s">
        <v>844</v>
      </c>
      <c r="F85" s="833" t="s">
        <v>832</v>
      </c>
      <c r="G85" s="833" t="s">
        <v>922</v>
      </c>
      <c r="H85" s="833" t="s">
        <v>594</v>
      </c>
      <c r="I85" s="833" t="s">
        <v>810</v>
      </c>
      <c r="J85" s="833" t="s">
        <v>811</v>
      </c>
      <c r="K85" s="833" t="s">
        <v>812</v>
      </c>
      <c r="L85" s="836">
        <v>49.08</v>
      </c>
      <c r="M85" s="836">
        <v>147.24</v>
      </c>
      <c r="N85" s="833">
        <v>3</v>
      </c>
      <c r="O85" s="837">
        <v>2.5</v>
      </c>
      <c r="P85" s="836">
        <v>98.16</v>
      </c>
      <c r="Q85" s="838">
        <v>0.66666666666666663</v>
      </c>
      <c r="R85" s="833">
        <v>2</v>
      </c>
      <c r="S85" s="838">
        <v>0.66666666666666663</v>
      </c>
      <c r="T85" s="837">
        <v>2</v>
      </c>
      <c r="U85" s="839">
        <v>0.8</v>
      </c>
    </row>
    <row r="86" spans="1:21" ht="14.45" customHeight="1" x14ac:dyDescent="0.2">
      <c r="A86" s="832">
        <v>22</v>
      </c>
      <c r="B86" s="833" t="s">
        <v>831</v>
      </c>
      <c r="C86" s="833" t="s">
        <v>835</v>
      </c>
      <c r="D86" s="834" t="s">
        <v>1208</v>
      </c>
      <c r="E86" s="835" t="s">
        <v>844</v>
      </c>
      <c r="F86" s="833" t="s">
        <v>832</v>
      </c>
      <c r="G86" s="833" t="s">
        <v>922</v>
      </c>
      <c r="H86" s="833" t="s">
        <v>594</v>
      </c>
      <c r="I86" s="833" t="s">
        <v>943</v>
      </c>
      <c r="J86" s="833" t="s">
        <v>811</v>
      </c>
      <c r="K86" s="833" t="s">
        <v>944</v>
      </c>
      <c r="L86" s="836">
        <v>126.27</v>
      </c>
      <c r="M86" s="836">
        <v>1388.97</v>
      </c>
      <c r="N86" s="833">
        <v>11</v>
      </c>
      <c r="O86" s="837">
        <v>8.5</v>
      </c>
      <c r="P86" s="836">
        <v>631.35</v>
      </c>
      <c r="Q86" s="838">
        <v>0.45454545454545453</v>
      </c>
      <c r="R86" s="833">
        <v>5</v>
      </c>
      <c r="S86" s="838">
        <v>0.45454545454545453</v>
      </c>
      <c r="T86" s="837">
        <v>3</v>
      </c>
      <c r="U86" s="839">
        <v>0.35294117647058826</v>
      </c>
    </row>
    <row r="87" spans="1:21" ht="14.45" customHeight="1" x14ac:dyDescent="0.2">
      <c r="A87" s="832">
        <v>22</v>
      </c>
      <c r="B87" s="833" t="s">
        <v>831</v>
      </c>
      <c r="C87" s="833" t="s">
        <v>835</v>
      </c>
      <c r="D87" s="834" t="s">
        <v>1208</v>
      </c>
      <c r="E87" s="835" t="s">
        <v>844</v>
      </c>
      <c r="F87" s="833" t="s">
        <v>832</v>
      </c>
      <c r="G87" s="833" t="s">
        <v>922</v>
      </c>
      <c r="H87" s="833" t="s">
        <v>552</v>
      </c>
      <c r="I87" s="833" t="s">
        <v>945</v>
      </c>
      <c r="J87" s="833" t="s">
        <v>811</v>
      </c>
      <c r="K87" s="833" t="s">
        <v>946</v>
      </c>
      <c r="L87" s="836">
        <v>84.18</v>
      </c>
      <c r="M87" s="836">
        <v>1431.0600000000002</v>
      </c>
      <c r="N87" s="833">
        <v>17</v>
      </c>
      <c r="O87" s="837">
        <v>16.5</v>
      </c>
      <c r="P87" s="836">
        <v>589.26</v>
      </c>
      <c r="Q87" s="838">
        <v>0.41176470588235287</v>
      </c>
      <c r="R87" s="833">
        <v>7</v>
      </c>
      <c r="S87" s="838">
        <v>0.41176470588235292</v>
      </c>
      <c r="T87" s="837">
        <v>6.5</v>
      </c>
      <c r="U87" s="839">
        <v>0.39393939393939392</v>
      </c>
    </row>
    <row r="88" spans="1:21" ht="14.45" customHeight="1" x14ac:dyDescent="0.2">
      <c r="A88" s="832">
        <v>22</v>
      </c>
      <c r="B88" s="833" t="s">
        <v>831</v>
      </c>
      <c r="C88" s="833" t="s">
        <v>835</v>
      </c>
      <c r="D88" s="834" t="s">
        <v>1208</v>
      </c>
      <c r="E88" s="835" t="s">
        <v>844</v>
      </c>
      <c r="F88" s="833" t="s">
        <v>832</v>
      </c>
      <c r="G88" s="833" t="s">
        <v>922</v>
      </c>
      <c r="H88" s="833" t="s">
        <v>594</v>
      </c>
      <c r="I88" s="833" t="s">
        <v>807</v>
      </c>
      <c r="J88" s="833" t="s">
        <v>808</v>
      </c>
      <c r="K88" s="833" t="s">
        <v>809</v>
      </c>
      <c r="L88" s="836">
        <v>49.08</v>
      </c>
      <c r="M88" s="836">
        <v>98.16</v>
      </c>
      <c r="N88" s="833">
        <v>2</v>
      </c>
      <c r="O88" s="837">
        <v>1</v>
      </c>
      <c r="P88" s="836">
        <v>98.16</v>
      </c>
      <c r="Q88" s="838">
        <v>1</v>
      </c>
      <c r="R88" s="833">
        <v>2</v>
      </c>
      <c r="S88" s="838">
        <v>1</v>
      </c>
      <c r="T88" s="837">
        <v>1</v>
      </c>
      <c r="U88" s="839">
        <v>1</v>
      </c>
    </row>
    <row r="89" spans="1:21" ht="14.45" customHeight="1" x14ac:dyDescent="0.2">
      <c r="A89" s="832">
        <v>22</v>
      </c>
      <c r="B89" s="833" t="s">
        <v>831</v>
      </c>
      <c r="C89" s="833" t="s">
        <v>835</v>
      </c>
      <c r="D89" s="834" t="s">
        <v>1208</v>
      </c>
      <c r="E89" s="835" t="s">
        <v>844</v>
      </c>
      <c r="F89" s="833" t="s">
        <v>832</v>
      </c>
      <c r="G89" s="833" t="s">
        <v>947</v>
      </c>
      <c r="H89" s="833" t="s">
        <v>552</v>
      </c>
      <c r="I89" s="833" t="s">
        <v>948</v>
      </c>
      <c r="J89" s="833" t="s">
        <v>949</v>
      </c>
      <c r="K89" s="833" t="s">
        <v>950</v>
      </c>
      <c r="L89" s="836">
        <v>0</v>
      </c>
      <c r="M89" s="836">
        <v>0</v>
      </c>
      <c r="N89" s="833">
        <v>16</v>
      </c>
      <c r="O89" s="837">
        <v>11.5</v>
      </c>
      <c r="P89" s="836">
        <v>0</v>
      </c>
      <c r="Q89" s="838"/>
      <c r="R89" s="833">
        <v>16</v>
      </c>
      <c r="S89" s="838">
        <v>1</v>
      </c>
      <c r="T89" s="837">
        <v>11.5</v>
      </c>
      <c r="U89" s="839">
        <v>1</v>
      </c>
    </row>
    <row r="90" spans="1:21" ht="14.45" customHeight="1" x14ac:dyDescent="0.2">
      <c r="A90" s="832">
        <v>22</v>
      </c>
      <c r="B90" s="833" t="s">
        <v>831</v>
      </c>
      <c r="C90" s="833" t="s">
        <v>835</v>
      </c>
      <c r="D90" s="834" t="s">
        <v>1208</v>
      </c>
      <c r="E90" s="835" t="s">
        <v>846</v>
      </c>
      <c r="F90" s="833" t="s">
        <v>832</v>
      </c>
      <c r="G90" s="833" t="s">
        <v>1052</v>
      </c>
      <c r="H90" s="833" t="s">
        <v>552</v>
      </c>
      <c r="I90" s="833" t="s">
        <v>1053</v>
      </c>
      <c r="J90" s="833" t="s">
        <v>1054</v>
      </c>
      <c r="K90" s="833" t="s">
        <v>1055</v>
      </c>
      <c r="L90" s="836">
        <v>176.32</v>
      </c>
      <c r="M90" s="836">
        <v>176.32</v>
      </c>
      <c r="N90" s="833">
        <v>1</v>
      </c>
      <c r="O90" s="837">
        <v>1</v>
      </c>
      <c r="P90" s="836">
        <v>176.32</v>
      </c>
      <c r="Q90" s="838">
        <v>1</v>
      </c>
      <c r="R90" s="833">
        <v>1</v>
      </c>
      <c r="S90" s="838">
        <v>1</v>
      </c>
      <c r="T90" s="837">
        <v>1</v>
      </c>
      <c r="U90" s="839">
        <v>1</v>
      </c>
    </row>
    <row r="91" spans="1:21" ht="14.45" customHeight="1" x14ac:dyDescent="0.2">
      <c r="A91" s="832">
        <v>22</v>
      </c>
      <c r="B91" s="833" t="s">
        <v>831</v>
      </c>
      <c r="C91" s="833" t="s">
        <v>835</v>
      </c>
      <c r="D91" s="834" t="s">
        <v>1208</v>
      </c>
      <c r="E91" s="835" t="s">
        <v>847</v>
      </c>
      <c r="F91" s="833" t="s">
        <v>832</v>
      </c>
      <c r="G91" s="833" t="s">
        <v>922</v>
      </c>
      <c r="H91" s="833" t="s">
        <v>594</v>
      </c>
      <c r="I91" s="833" t="s">
        <v>923</v>
      </c>
      <c r="J91" s="833" t="s">
        <v>811</v>
      </c>
      <c r="K91" s="833" t="s">
        <v>924</v>
      </c>
      <c r="L91" s="836">
        <v>74.08</v>
      </c>
      <c r="M91" s="836">
        <v>74.08</v>
      </c>
      <c r="N91" s="833">
        <v>1</v>
      </c>
      <c r="O91" s="837">
        <v>1</v>
      </c>
      <c r="P91" s="836">
        <v>74.08</v>
      </c>
      <c r="Q91" s="838">
        <v>1</v>
      </c>
      <c r="R91" s="833">
        <v>1</v>
      </c>
      <c r="S91" s="838">
        <v>1</v>
      </c>
      <c r="T91" s="837">
        <v>1</v>
      </c>
      <c r="U91" s="839">
        <v>1</v>
      </c>
    </row>
    <row r="92" spans="1:21" ht="14.45" customHeight="1" x14ac:dyDescent="0.2">
      <c r="A92" s="832">
        <v>22</v>
      </c>
      <c r="B92" s="833" t="s">
        <v>831</v>
      </c>
      <c r="C92" s="833" t="s">
        <v>835</v>
      </c>
      <c r="D92" s="834" t="s">
        <v>1208</v>
      </c>
      <c r="E92" s="835" t="s">
        <v>847</v>
      </c>
      <c r="F92" s="833" t="s">
        <v>832</v>
      </c>
      <c r="G92" s="833" t="s">
        <v>922</v>
      </c>
      <c r="H92" s="833" t="s">
        <v>594</v>
      </c>
      <c r="I92" s="833" t="s">
        <v>935</v>
      </c>
      <c r="J92" s="833" t="s">
        <v>808</v>
      </c>
      <c r="K92" s="833" t="s">
        <v>936</v>
      </c>
      <c r="L92" s="836">
        <v>63.14</v>
      </c>
      <c r="M92" s="836">
        <v>126.28</v>
      </c>
      <c r="N92" s="833">
        <v>2</v>
      </c>
      <c r="O92" s="837">
        <v>1</v>
      </c>
      <c r="P92" s="836">
        <v>126.28</v>
      </c>
      <c r="Q92" s="838">
        <v>1</v>
      </c>
      <c r="R92" s="833">
        <v>2</v>
      </c>
      <c r="S92" s="838">
        <v>1</v>
      </c>
      <c r="T92" s="837">
        <v>1</v>
      </c>
      <c r="U92" s="839">
        <v>1</v>
      </c>
    </row>
    <row r="93" spans="1:21" ht="14.45" customHeight="1" x14ac:dyDescent="0.2">
      <c r="A93" s="832">
        <v>22</v>
      </c>
      <c r="B93" s="833" t="s">
        <v>831</v>
      </c>
      <c r="C93" s="833" t="s">
        <v>835</v>
      </c>
      <c r="D93" s="834" t="s">
        <v>1208</v>
      </c>
      <c r="E93" s="835" t="s">
        <v>847</v>
      </c>
      <c r="F93" s="833" t="s">
        <v>832</v>
      </c>
      <c r="G93" s="833" t="s">
        <v>922</v>
      </c>
      <c r="H93" s="833" t="s">
        <v>594</v>
      </c>
      <c r="I93" s="833" t="s">
        <v>937</v>
      </c>
      <c r="J93" s="833" t="s">
        <v>808</v>
      </c>
      <c r="K93" s="833" t="s">
        <v>938</v>
      </c>
      <c r="L93" s="836">
        <v>84.18</v>
      </c>
      <c r="M93" s="836">
        <v>252.54000000000002</v>
      </c>
      <c r="N93" s="833">
        <v>3</v>
      </c>
      <c r="O93" s="837">
        <v>2.5</v>
      </c>
      <c r="P93" s="836">
        <v>168.36</v>
      </c>
      <c r="Q93" s="838">
        <v>0.66666666666666663</v>
      </c>
      <c r="R93" s="833">
        <v>2</v>
      </c>
      <c r="S93" s="838">
        <v>0.66666666666666663</v>
      </c>
      <c r="T93" s="837">
        <v>1.5</v>
      </c>
      <c r="U93" s="839">
        <v>0.6</v>
      </c>
    </row>
    <row r="94" spans="1:21" ht="14.45" customHeight="1" x14ac:dyDescent="0.2">
      <c r="A94" s="832">
        <v>22</v>
      </c>
      <c r="B94" s="833" t="s">
        <v>831</v>
      </c>
      <c r="C94" s="833" t="s">
        <v>835</v>
      </c>
      <c r="D94" s="834" t="s">
        <v>1208</v>
      </c>
      <c r="E94" s="835" t="s">
        <v>847</v>
      </c>
      <c r="F94" s="833" t="s">
        <v>832</v>
      </c>
      <c r="G94" s="833" t="s">
        <v>922</v>
      </c>
      <c r="H94" s="833" t="s">
        <v>594</v>
      </c>
      <c r="I94" s="833" t="s">
        <v>939</v>
      </c>
      <c r="J94" s="833" t="s">
        <v>811</v>
      </c>
      <c r="K94" s="833" t="s">
        <v>940</v>
      </c>
      <c r="L94" s="836">
        <v>63.14</v>
      </c>
      <c r="M94" s="836">
        <v>63.14</v>
      </c>
      <c r="N94" s="833">
        <v>1</v>
      </c>
      <c r="O94" s="837">
        <v>1</v>
      </c>
      <c r="P94" s="836">
        <v>63.14</v>
      </c>
      <c r="Q94" s="838">
        <v>1</v>
      </c>
      <c r="R94" s="833">
        <v>1</v>
      </c>
      <c r="S94" s="838">
        <v>1</v>
      </c>
      <c r="T94" s="837">
        <v>1</v>
      </c>
      <c r="U94" s="839">
        <v>1</v>
      </c>
    </row>
    <row r="95" spans="1:21" ht="14.45" customHeight="1" x14ac:dyDescent="0.2">
      <c r="A95" s="832">
        <v>22</v>
      </c>
      <c r="B95" s="833" t="s">
        <v>831</v>
      </c>
      <c r="C95" s="833" t="s">
        <v>835</v>
      </c>
      <c r="D95" s="834" t="s">
        <v>1208</v>
      </c>
      <c r="E95" s="835" t="s">
        <v>847</v>
      </c>
      <c r="F95" s="833" t="s">
        <v>832</v>
      </c>
      <c r="G95" s="833" t="s">
        <v>922</v>
      </c>
      <c r="H95" s="833" t="s">
        <v>552</v>
      </c>
      <c r="I95" s="833" t="s">
        <v>945</v>
      </c>
      <c r="J95" s="833" t="s">
        <v>811</v>
      </c>
      <c r="K95" s="833" t="s">
        <v>946</v>
      </c>
      <c r="L95" s="836">
        <v>84.18</v>
      </c>
      <c r="M95" s="836">
        <v>84.18</v>
      </c>
      <c r="N95" s="833">
        <v>1</v>
      </c>
      <c r="O95" s="837">
        <v>1</v>
      </c>
      <c r="P95" s="836"/>
      <c r="Q95" s="838">
        <v>0</v>
      </c>
      <c r="R95" s="833"/>
      <c r="S95" s="838">
        <v>0</v>
      </c>
      <c r="T95" s="837"/>
      <c r="U95" s="839">
        <v>0</v>
      </c>
    </row>
    <row r="96" spans="1:21" ht="14.45" customHeight="1" x14ac:dyDescent="0.2">
      <c r="A96" s="832">
        <v>22</v>
      </c>
      <c r="B96" s="833" t="s">
        <v>831</v>
      </c>
      <c r="C96" s="833" t="s">
        <v>835</v>
      </c>
      <c r="D96" s="834" t="s">
        <v>1208</v>
      </c>
      <c r="E96" s="835" t="s">
        <v>847</v>
      </c>
      <c r="F96" s="833" t="s">
        <v>832</v>
      </c>
      <c r="G96" s="833" t="s">
        <v>922</v>
      </c>
      <c r="H96" s="833" t="s">
        <v>594</v>
      </c>
      <c r="I96" s="833" t="s">
        <v>807</v>
      </c>
      <c r="J96" s="833" t="s">
        <v>808</v>
      </c>
      <c r="K96" s="833" t="s">
        <v>809</v>
      </c>
      <c r="L96" s="836">
        <v>49.08</v>
      </c>
      <c r="M96" s="836">
        <v>98.16</v>
      </c>
      <c r="N96" s="833">
        <v>2</v>
      </c>
      <c r="O96" s="837">
        <v>1.5</v>
      </c>
      <c r="P96" s="836">
        <v>49.08</v>
      </c>
      <c r="Q96" s="838">
        <v>0.5</v>
      </c>
      <c r="R96" s="833">
        <v>1</v>
      </c>
      <c r="S96" s="838">
        <v>0.5</v>
      </c>
      <c r="T96" s="837">
        <v>0.5</v>
      </c>
      <c r="U96" s="839">
        <v>0.33333333333333331</v>
      </c>
    </row>
    <row r="97" spans="1:21" ht="14.45" customHeight="1" x14ac:dyDescent="0.2">
      <c r="A97" s="832">
        <v>22</v>
      </c>
      <c r="B97" s="833" t="s">
        <v>831</v>
      </c>
      <c r="C97" s="833" t="s">
        <v>835</v>
      </c>
      <c r="D97" s="834" t="s">
        <v>1208</v>
      </c>
      <c r="E97" s="835" t="s">
        <v>848</v>
      </c>
      <c r="F97" s="833" t="s">
        <v>832</v>
      </c>
      <c r="G97" s="833" t="s">
        <v>1056</v>
      </c>
      <c r="H97" s="833" t="s">
        <v>594</v>
      </c>
      <c r="I97" s="833" t="s">
        <v>1057</v>
      </c>
      <c r="J97" s="833" t="s">
        <v>1058</v>
      </c>
      <c r="K97" s="833" t="s">
        <v>1059</v>
      </c>
      <c r="L97" s="836">
        <v>9.4</v>
      </c>
      <c r="M97" s="836">
        <v>9.4</v>
      </c>
      <c r="N97" s="833">
        <v>1</v>
      </c>
      <c r="O97" s="837">
        <v>1</v>
      </c>
      <c r="P97" s="836">
        <v>9.4</v>
      </c>
      <c r="Q97" s="838">
        <v>1</v>
      </c>
      <c r="R97" s="833">
        <v>1</v>
      </c>
      <c r="S97" s="838">
        <v>1</v>
      </c>
      <c r="T97" s="837">
        <v>1</v>
      </c>
      <c r="U97" s="839">
        <v>1</v>
      </c>
    </row>
    <row r="98" spans="1:21" ht="14.45" customHeight="1" x14ac:dyDescent="0.2">
      <c r="A98" s="832">
        <v>22</v>
      </c>
      <c r="B98" s="833" t="s">
        <v>831</v>
      </c>
      <c r="C98" s="833" t="s">
        <v>835</v>
      </c>
      <c r="D98" s="834" t="s">
        <v>1208</v>
      </c>
      <c r="E98" s="835" t="s">
        <v>848</v>
      </c>
      <c r="F98" s="833" t="s">
        <v>832</v>
      </c>
      <c r="G98" s="833" t="s">
        <v>1056</v>
      </c>
      <c r="H98" s="833" t="s">
        <v>594</v>
      </c>
      <c r="I98" s="833" t="s">
        <v>1060</v>
      </c>
      <c r="J98" s="833" t="s">
        <v>1058</v>
      </c>
      <c r="K98" s="833" t="s">
        <v>1061</v>
      </c>
      <c r="L98" s="836">
        <v>4.7</v>
      </c>
      <c r="M98" s="836">
        <v>9.4</v>
      </c>
      <c r="N98" s="833">
        <v>2</v>
      </c>
      <c r="O98" s="837">
        <v>0.5</v>
      </c>
      <c r="P98" s="836">
        <v>9.4</v>
      </c>
      <c r="Q98" s="838">
        <v>1</v>
      </c>
      <c r="R98" s="833">
        <v>2</v>
      </c>
      <c r="S98" s="838">
        <v>1</v>
      </c>
      <c r="T98" s="837">
        <v>0.5</v>
      </c>
      <c r="U98" s="839">
        <v>1</v>
      </c>
    </row>
    <row r="99" spans="1:21" ht="14.45" customHeight="1" x14ac:dyDescent="0.2">
      <c r="A99" s="832">
        <v>22</v>
      </c>
      <c r="B99" s="833" t="s">
        <v>831</v>
      </c>
      <c r="C99" s="833" t="s">
        <v>835</v>
      </c>
      <c r="D99" s="834" t="s">
        <v>1208</v>
      </c>
      <c r="E99" s="835" t="s">
        <v>848</v>
      </c>
      <c r="F99" s="833" t="s">
        <v>832</v>
      </c>
      <c r="G99" s="833" t="s">
        <v>1062</v>
      </c>
      <c r="H99" s="833" t="s">
        <v>552</v>
      </c>
      <c r="I99" s="833" t="s">
        <v>1063</v>
      </c>
      <c r="J99" s="833" t="s">
        <v>1064</v>
      </c>
      <c r="K99" s="833" t="s">
        <v>1065</v>
      </c>
      <c r="L99" s="836">
        <v>0</v>
      </c>
      <c r="M99" s="836">
        <v>0</v>
      </c>
      <c r="N99" s="833">
        <v>6</v>
      </c>
      <c r="O99" s="837">
        <v>3</v>
      </c>
      <c r="P99" s="836">
        <v>0</v>
      </c>
      <c r="Q99" s="838"/>
      <c r="R99" s="833">
        <v>4</v>
      </c>
      <c r="S99" s="838">
        <v>0.66666666666666663</v>
      </c>
      <c r="T99" s="837">
        <v>2</v>
      </c>
      <c r="U99" s="839">
        <v>0.66666666666666663</v>
      </c>
    </row>
    <row r="100" spans="1:21" ht="14.45" customHeight="1" x14ac:dyDescent="0.2">
      <c r="A100" s="832">
        <v>22</v>
      </c>
      <c r="B100" s="833" t="s">
        <v>831</v>
      </c>
      <c r="C100" s="833" t="s">
        <v>835</v>
      </c>
      <c r="D100" s="834" t="s">
        <v>1208</v>
      </c>
      <c r="E100" s="835" t="s">
        <v>848</v>
      </c>
      <c r="F100" s="833" t="s">
        <v>832</v>
      </c>
      <c r="G100" s="833" t="s">
        <v>954</v>
      </c>
      <c r="H100" s="833" t="s">
        <v>594</v>
      </c>
      <c r="I100" s="833" t="s">
        <v>958</v>
      </c>
      <c r="J100" s="833" t="s">
        <v>956</v>
      </c>
      <c r="K100" s="833" t="s">
        <v>959</v>
      </c>
      <c r="L100" s="836">
        <v>176.32</v>
      </c>
      <c r="M100" s="836">
        <v>176.32</v>
      </c>
      <c r="N100" s="833">
        <v>1</v>
      </c>
      <c r="O100" s="837">
        <v>1</v>
      </c>
      <c r="P100" s="836">
        <v>176.32</v>
      </c>
      <c r="Q100" s="838">
        <v>1</v>
      </c>
      <c r="R100" s="833">
        <v>1</v>
      </c>
      <c r="S100" s="838">
        <v>1</v>
      </c>
      <c r="T100" s="837">
        <v>1</v>
      </c>
      <c r="U100" s="839">
        <v>1</v>
      </c>
    </row>
    <row r="101" spans="1:21" ht="14.45" customHeight="1" x14ac:dyDescent="0.2">
      <c r="A101" s="832">
        <v>22</v>
      </c>
      <c r="B101" s="833" t="s">
        <v>831</v>
      </c>
      <c r="C101" s="833" t="s">
        <v>835</v>
      </c>
      <c r="D101" s="834" t="s">
        <v>1208</v>
      </c>
      <c r="E101" s="835" t="s">
        <v>848</v>
      </c>
      <c r="F101" s="833" t="s">
        <v>832</v>
      </c>
      <c r="G101" s="833" t="s">
        <v>1066</v>
      </c>
      <c r="H101" s="833" t="s">
        <v>552</v>
      </c>
      <c r="I101" s="833" t="s">
        <v>1067</v>
      </c>
      <c r="J101" s="833" t="s">
        <v>1068</v>
      </c>
      <c r="K101" s="833" t="s">
        <v>1069</v>
      </c>
      <c r="L101" s="836">
        <v>94.7</v>
      </c>
      <c r="M101" s="836">
        <v>189.4</v>
      </c>
      <c r="N101" s="833">
        <v>2</v>
      </c>
      <c r="O101" s="837">
        <v>1</v>
      </c>
      <c r="P101" s="836">
        <v>189.4</v>
      </c>
      <c r="Q101" s="838">
        <v>1</v>
      </c>
      <c r="R101" s="833">
        <v>2</v>
      </c>
      <c r="S101" s="838">
        <v>1</v>
      </c>
      <c r="T101" s="837">
        <v>1</v>
      </c>
      <c r="U101" s="839">
        <v>1</v>
      </c>
    </row>
    <row r="102" spans="1:21" ht="14.45" customHeight="1" x14ac:dyDescent="0.2">
      <c r="A102" s="832">
        <v>22</v>
      </c>
      <c r="B102" s="833" t="s">
        <v>831</v>
      </c>
      <c r="C102" s="833" t="s">
        <v>835</v>
      </c>
      <c r="D102" s="834" t="s">
        <v>1208</v>
      </c>
      <c r="E102" s="835" t="s">
        <v>848</v>
      </c>
      <c r="F102" s="833" t="s">
        <v>832</v>
      </c>
      <c r="G102" s="833" t="s">
        <v>1070</v>
      </c>
      <c r="H102" s="833" t="s">
        <v>594</v>
      </c>
      <c r="I102" s="833" t="s">
        <v>1071</v>
      </c>
      <c r="J102" s="833" t="s">
        <v>1072</v>
      </c>
      <c r="K102" s="833" t="s">
        <v>1073</v>
      </c>
      <c r="L102" s="836">
        <v>64.5</v>
      </c>
      <c r="M102" s="836">
        <v>64.5</v>
      </c>
      <c r="N102" s="833">
        <v>1</v>
      </c>
      <c r="O102" s="837">
        <v>1</v>
      </c>
      <c r="P102" s="836">
        <v>64.5</v>
      </c>
      <c r="Q102" s="838">
        <v>1</v>
      </c>
      <c r="R102" s="833">
        <v>1</v>
      </c>
      <c r="S102" s="838">
        <v>1</v>
      </c>
      <c r="T102" s="837">
        <v>1</v>
      </c>
      <c r="U102" s="839">
        <v>1</v>
      </c>
    </row>
    <row r="103" spans="1:21" ht="14.45" customHeight="1" x14ac:dyDescent="0.2">
      <c r="A103" s="832">
        <v>22</v>
      </c>
      <c r="B103" s="833" t="s">
        <v>831</v>
      </c>
      <c r="C103" s="833" t="s">
        <v>835</v>
      </c>
      <c r="D103" s="834" t="s">
        <v>1208</v>
      </c>
      <c r="E103" s="835" t="s">
        <v>848</v>
      </c>
      <c r="F103" s="833" t="s">
        <v>832</v>
      </c>
      <c r="G103" s="833" t="s">
        <v>1052</v>
      </c>
      <c r="H103" s="833" t="s">
        <v>552</v>
      </c>
      <c r="I103" s="833" t="s">
        <v>1074</v>
      </c>
      <c r="J103" s="833" t="s">
        <v>1075</v>
      </c>
      <c r="K103" s="833" t="s">
        <v>1076</v>
      </c>
      <c r="L103" s="836">
        <v>97.96</v>
      </c>
      <c r="M103" s="836">
        <v>97.96</v>
      </c>
      <c r="N103" s="833">
        <v>1</v>
      </c>
      <c r="O103" s="837">
        <v>0.5</v>
      </c>
      <c r="P103" s="836">
        <v>97.96</v>
      </c>
      <c r="Q103" s="838">
        <v>1</v>
      </c>
      <c r="R103" s="833">
        <v>1</v>
      </c>
      <c r="S103" s="838">
        <v>1</v>
      </c>
      <c r="T103" s="837">
        <v>0.5</v>
      </c>
      <c r="U103" s="839">
        <v>1</v>
      </c>
    </row>
    <row r="104" spans="1:21" ht="14.45" customHeight="1" x14ac:dyDescent="0.2">
      <c r="A104" s="832">
        <v>22</v>
      </c>
      <c r="B104" s="833" t="s">
        <v>831</v>
      </c>
      <c r="C104" s="833" t="s">
        <v>835</v>
      </c>
      <c r="D104" s="834" t="s">
        <v>1208</v>
      </c>
      <c r="E104" s="835" t="s">
        <v>848</v>
      </c>
      <c r="F104" s="833" t="s">
        <v>832</v>
      </c>
      <c r="G104" s="833" t="s">
        <v>892</v>
      </c>
      <c r="H104" s="833" t="s">
        <v>552</v>
      </c>
      <c r="I104" s="833" t="s">
        <v>1077</v>
      </c>
      <c r="J104" s="833" t="s">
        <v>602</v>
      </c>
      <c r="K104" s="833" t="s">
        <v>898</v>
      </c>
      <c r="L104" s="836">
        <v>103.67</v>
      </c>
      <c r="M104" s="836">
        <v>103.67</v>
      </c>
      <c r="N104" s="833">
        <v>1</v>
      </c>
      <c r="O104" s="837">
        <v>0.5</v>
      </c>
      <c r="P104" s="836">
        <v>103.67</v>
      </c>
      <c r="Q104" s="838">
        <v>1</v>
      </c>
      <c r="R104" s="833">
        <v>1</v>
      </c>
      <c r="S104" s="838">
        <v>1</v>
      </c>
      <c r="T104" s="837">
        <v>0.5</v>
      </c>
      <c r="U104" s="839">
        <v>1</v>
      </c>
    </row>
    <row r="105" spans="1:21" ht="14.45" customHeight="1" x14ac:dyDescent="0.2">
      <c r="A105" s="832">
        <v>22</v>
      </c>
      <c r="B105" s="833" t="s">
        <v>831</v>
      </c>
      <c r="C105" s="833" t="s">
        <v>835</v>
      </c>
      <c r="D105" s="834" t="s">
        <v>1208</v>
      </c>
      <c r="E105" s="835" t="s">
        <v>848</v>
      </c>
      <c r="F105" s="833" t="s">
        <v>832</v>
      </c>
      <c r="G105" s="833" t="s">
        <v>903</v>
      </c>
      <c r="H105" s="833" t="s">
        <v>552</v>
      </c>
      <c r="I105" s="833" t="s">
        <v>904</v>
      </c>
      <c r="J105" s="833" t="s">
        <v>905</v>
      </c>
      <c r="K105" s="833" t="s">
        <v>906</v>
      </c>
      <c r="L105" s="836">
        <v>218.62</v>
      </c>
      <c r="M105" s="836">
        <v>218.62</v>
      </c>
      <c r="N105" s="833">
        <v>1</v>
      </c>
      <c r="O105" s="837">
        <v>0.5</v>
      </c>
      <c r="P105" s="836">
        <v>218.62</v>
      </c>
      <c r="Q105" s="838">
        <v>1</v>
      </c>
      <c r="R105" s="833">
        <v>1</v>
      </c>
      <c r="S105" s="838">
        <v>1</v>
      </c>
      <c r="T105" s="837">
        <v>0.5</v>
      </c>
      <c r="U105" s="839">
        <v>1</v>
      </c>
    </row>
    <row r="106" spans="1:21" ht="14.45" customHeight="1" x14ac:dyDescent="0.2">
      <c r="A106" s="832">
        <v>22</v>
      </c>
      <c r="B106" s="833" t="s">
        <v>831</v>
      </c>
      <c r="C106" s="833" t="s">
        <v>835</v>
      </c>
      <c r="D106" s="834" t="s">
        <v>1208</v>
      </c>
      <c r="E106" s="835" t="s">
        <v>848</v>
      </c>
      <c r="F106" s="833" t="s">
        <v>832</v>
      </c>
      <c r="G106" s="833" t="s">
        <v>1078</v>
      </c>
      <c r="H106" s="833" t="s">
        <v>552</v>
      </c>
      <c r="I106" s="833" t="s">
        <v>1079</v>
      </c>
      <c r="J106" s="833" t="s">
        <v>1080</v>
      </c>
      <c r="K106" s="833" t="s">
        <v>1081</v>
      </c>
      <c r="L106" s="836">
        <v>39.9</v>
      </c>
      <c r="M106" s="836">
        <v>39.9</v>
      </c>
      <c r="N106" s="833">
        <v>1</v>
      </c>
      <c r="O106" s="837">
        <v>1</v>
      </c>
      <c r="P106" s="836">
        <v>39.9</v>
      </c>
      <c r="Q106" s="838">
        <v>1</v>
      </c>
      <c r="R106" s="833">
        <v>1</v>
      </c>
      <c r="S106" s="838">
        <v>1</v>
      </c>
      <c r="T106" s="837">
        <v>1</v>
      </c>
      <c r="U106" s="839">
        <v>1</v>
      </c>
    </row>
    <row r="107" spans="1:21" ht="14.45" customHeight="1" x14ac:dyDescent="0.2">
      <c r="A107" s="832">
        <v>22</v>
      </c>
      <c r="B107" s="833" t="s">
        <v>831</v>
      </c>
      <c r="C107" s="833" t="s">
        <v>835</v>
      </c>
      <c r="D107" s="834" t="s">
        <v>1208</v>
      </c>
      <c r="E107" s="835" t="s">
        <v>848</v>
      </c>
      <c r="F107" s="833" t="s">
        <v>832</v>
      </c>
      <c r="G107" s="833" t="s">
        <v>1082</v>
      </c>
      <c r="H107" s="833" t="s">
        <v>552</v>
      </c>
      <c r="I107" s="833" t="s">
        <v>1083</v>
      </c>
      <c r="J107" s="833" t="s">
        <v>1084</v>
      </c>
      <c r="K107" s="833" t="s">
        <v>1085</v>
      </c>
      <c r="L107" s="836">
        <v>60.39</v>
      </c>
      <c r="M107" s="836">
        <v>181.17000000000002</v>
      </c>
      <c r="N107" s="833">
        <v>3</v>
      </c>
      <c r="O107" s="837">
        <v>1</v>
      </c>
      <c r="P107" s="836">
        <v>181.17000000000002</v>
      </c>
      <c r="Q107" s="838">
        <v>1</v>
      </c>
      <c r="R107" s="833">
        <v>3</v>
      </c>
      <c r="S107" s="838">
        <v>1</v>
      </c>
      <c r="T107" s="837">
        <v>1</v>
      </c>
      <c r="U107" s="839">
        <v>1</v>
      </c>
    </row>
    <row r="108" spans="1:21" ht="14.45" customHeight="1" x14ac:dyDescent="0.2">
      <c r="A108" s="832">
        <v>22</v>
      </c>
      <c r="B108" s="833" t="s">
        <v>831</v>
      </c>
      <c r="C108" s="833" t="s">
        <v>835</v>
      </c>
      <c r="D108" s="834" t="s">
        <v>1208</v>
      </c>
      <c r="E108" s="835" t="s">
        <v>848</v>
      </c>
      <c r="F108" s="833" t="s">
        <v>832</v>
      </c>
      <c r="G108" s="833" t="s">
        <v>1086</v>
      </c>
      <c r="H108" s="833" t="s">
        <v>552</v>
      </c>
      <c r="I108" s="833" t="s">
        <v>1087</v>
      </c>
      <c r="J108" s="833" t="s">
        <v>1088</v>
      </c>
      <c r="K108" s="833" t="s">
        <v>1089</v>
      </c>
      <c r="L108" s="836">
        <v>0</v>
      </c>
      <c r="M108" s="836">
        <v>0</v>
      </c>
      <c r="N108" s="833">
        <v>1</v>
      </c>
      <c r="O108" s="837"/>
      <c r="P108" s="836">
        <v>0</v>
      </c>
      <c r="Q108" s="838"/>
      <c r="R108" s="833">
        <v>1</v>
      </c>
      <c r="S108" s="838">
        <v>1</v>
      </c>
      <c r="T108" s="837"/>
      <c r="U108" s="839"/>
    </row>
    <row r="109" spans="1:21" ht="14.45" customHeight="1" x14ac:dyDescent="0.2">
      <c r="A109" s="832">
        <v>22</v>
      </c>
      <c r="B109" s="833" t="s">
        <v>831</v>
      </c>
      <c r="C109" s="833" t="s">
        <v>835</v>
      </c>
      <c r="D109" s="834" t="s">
        <v>1208</v>
      </c>
      <c r="E109" s="835" t="s">
        <v>848</v>
      </c>
      <c r="F109" s="833" t="s">
        <v>832</v>
      </c>
      <c r="G109" s="833" t="s">
        <v>914</v>
      </c>
      <c r="H109" s="833" t="s">
        <v>552</v>
      </c>
      <c r="I109" s="833" t="s">
        <v>915</v>
      </c>
      <c r="J109" s="833" t="s">
        <v>916</v>
      </c>
      <c r="K109" s="833" t="s">
        <v>917</v>
      </c>
      <c r="L109" s="836">
        <v>0</v>
      </c>
      <c r="M109" s="836">
        <v>0</v>
      </c>
      <c r="N109" s="833">
        <v>6</v>
      </c>
      <c r="O109" s="837">
        <v>1.5</v>
      </c>
      <c r="P109" s="836">
        <v>0</v>
      </c>
      <c r="Q109" s="838"/>
      <c r="R109" s="833">
        <v>6</v>
      </c>
      <c r="S109" s="838">
        <v>1</v>
      </c>
      <c r="T109" s="837">
        <v>1.5</v>
      </c>
      <c r="U109" s="839">
        <v>1</v>
      </c>
    </row>
    <row r="110" spans="1:21" ht="14.45" customHeight="1" x14ac:dyDescent="0.2">
      <c r="A110" s="832">
        <v>22</v>
      </c>
      <c r="B110" s="833" t="s">
        <v>831</v>
      </c>
      <c r="C110" s="833" t="s">
        <v>835</v>
      </c>
      <c r="D110" s="834" t="s">
        <v>1208</v>
      </c>
      <c r="E110" s="835" t="s">
        <v>848</v>
      </c>
      <c r="F110" s="833" t="s">
        <v>832</v>
      </c>
      <c r="G110" s="833" t="s">
        <v>922</v>
      </c>
      <c r="H110" s="833" t="s">
        <v>594</v>
      </c>
      <c r="I110" s="833" t="s">
        <v>923</v>
      </c>
      <c r="J110" s="833" t="s">
        <v>811</v>
      </c>
      <c r="K110" s="833" t="s">
        <v>924</v>
      </c>
      <c r="L110" s="836">
        <v>74.08</v>
      </c>
      <c r="M110" s="836">
        <v>444.48</v>
      </c>
      <c r="N110" s="833">
        <v>6</v>
      </c>
      <c r="O110" s="837">
        <v>5</v>
      </c>
      <c r="P110" s="836">
        <v>222.24</v>
      </c>
      <c r="Q110" s="838">
        <v>0.5</v>
      </c>
      <c r="R110" s="833">
        <v>3</v>
      </c>
      <c r="S110" s="838">
        <v>0.5</v>
      </c>
      <c r="T110" s="837">
        <v>2</v>
      </c>
      <c r="U110" s="839">
        <v>0.4</v>
      </c>
    </row>
    <row r="111" spans="1:21" ht="14.45" customHeight="1" x14ac:dyDescent="0.2">
      <c r="A111" s="832">
        <v>22</v>
      </c>
      <c r="B111" s="833" t="s">
        <v>831</v>
      </c>
      <c r="C111" s="833" t="s">
        <v>835</v>
      </c>
      <c r="D111" s="834" t="s">
        <v>1208</v>
      </c>
      <c r="E111" s="835" t="s">
        <v>848</v>
      </c>
      <c r="F111" s="833" t="s">
        <v>832</v>
      </c>
      <c r="G111" s="833" t="s">
        <v>922</v>
      </c>
      <c r="H111" s="833" t="s">
        <v>594</v>
      </c>
      <c r="I111" s="833" t="s">
        <v>925</v>
      </c>
      <c r="J111" s="833" t="s">
        <v>811</v>
      </c>
      <c r="K111" s="833" t="s">
        <v>926</v>
      </c>
      <c r="L111" s="836">
        <v>94.28</v>
      </c>
      <c r="M111" s="836">
        <v>282.84000000000003</v>
      </c>
      <c r="N111" s="833">
        <v>3</v>
      </c>
      <c r="O111" s="837">
        <v>3</v>
      </c>
      <c r="P111" s="836">
        <v>188.56</v>
      </c>
      <c r="Q111" s="838">
        <v>0.66666666666666663</v>
      </c>
      <c r="R111" s="833">
        <v>2</v>
      </c>
      <c r="S111" s="838">
        <v>0.66666666666666663</v>
      </c>
      <c r="T111" s="837">
        <v>2</v>
      </c>
      <c r="U111" s="839">
        <v>0.66666666666666663</v>
      </c>
    </row>
    <row r="112" spans="1:21" ht="14.45" customHeight="1" x14ac:dyDescent="0.2">
      <c r="A112" s="832">
        <v>22</v>
      </c>
      <c r="B112" s="833" t="s">
        <v>831</v>
      </c>
      <c r="C112" s="833" t="s">
        <v>835</v>
      </c>
      <c r="D112" s="834" t="s">
        <v>1208</v>
      </c>
      <c r="E112" s="835" t="s">
        <v>848</v>
      </c>
      <c r="F112" s="833" t="s">
        <v>832</v>
      </c>
      <c r="G112" s="833" t="s">
        <v>922</v>
      </c>
      <c r="H112" s="833" t="s">
        <v>552</v>
      </c>
      <c r="I112" s="833" t="s">
        <v>927</v>
      </c>
      <c r="J112" s="833" t="s">
        <v>811</v>
      </c>
      <c r="K112" s="833" t="s">
        <v>928</v>
      </c>
      <c r="L112" s="836">
        <v>168.36</v>
      </c>
      <c r="M112" s="836">
        <v>841.80000000000007</v>
      </c>
      <c r="N112" s="833">
        <v>5</v>
      </c>
      <c r="O112" s="837">
        <v>3</v>
      </c>
      <c r="P112" s="836">
        <v>168.36</v>
      </c>
      <c r="Q112" s="838">
        <v>0.2</v>
      </c>
      <c r="R112" s="833">
        <v>1</v>
      </c>
      <c r="S112" s="838">
        <v>0.2</v>
      </c>
      <c r="T112" s="837">
        <v>1</v>
      </c>
      <c r="U112" s="839">
        <v>0.33333333333333331</v>
      </c>
    </row>
    <row r="113" spans="1:21" ht="14.45" customHeight="1" x14ac:dyDescent="0.2">
      <c r="A113" s="832">
        <v>22</v>
      </c>
      <c r="B113" s="833" t="s">
        <v>831</v>
      </c>
      <c r="C113" s="833" t="s">
        <v>835</v>
      </c>
      <c r="D113" s="834" t="s">
        <v>1208</v>
      </c>
      <c r="E113" s="835" t="s">
        <v>848</v>
      </c>
      <c r="F113" s="833" t="s">
        <v>832</v>
      </c>
      <c r="G113" s="833" t="s">
        <v>922</v>
      </c>
      <c r="H113" s="833" t="s">
        <v>594</v>
      </c>
      <c r="I113" s="833" t="s">
        <v>929</v>
      </c>
      <c r="J113" s="833" t="s">
        <v>811</v>
      </c>
      <c r="K113" s="833" t="s">
        <v>930</v>
      </c>
      <c r="L113" s="836">
        <v>115.33</v>
      </c>
      <c r="M113" s="836">
        <v>576.65</v>
      </c>
      <c r="N113" s="833">
        <v>5</v>
      </c>
      <c r="O113" s="837">
        <v>5</v>
      </c>
      <c r="P113" s="836">
        <v>461.32</v>
      </c>
      <c r="Q113" s="838">
        <v>0.8</v>
      </c>
      <c r="R113" s="833">
        <v>4</v>
      </c>
      <c r="S113" s="838">
        <v>0.8</v>
      </c>
      <c r="T113" s="837">
        <v>4</v>
      </c>
      <c r="U113" s="839">
        <v>0.8</v>
      </c>
    </row>
    <row r="114" spans="1:21" ht="14.45" customHeight="1" x14ac:dyDescent="0.2">
      <c r="A114" s="832">
        <v>22</v>
      </c>
      <c r="B114" s="833" t="s">
        <v>831</v>
      </c>
      <c r="C114" s="833" t="s">
        <v>835</v>
      </c>
      <c r="D114" s="834" t="s">
        <v>1208</v>
      </c>
      <c r="E114" s="835" t="s">
        <v>848</v>
      </c>
      <c r="F114" s="833" t="s">
        <v>832</v>
      </c>
      <c r="G114" s="833" t="s">
        <v>922</v>
      </c>
      <c r="H114" s="833" t="s">
        <v>594</v>
      </c>
      <c r="I114" s="833" t="s">
        <v>931</v>
      </c>
      <c r="J114" s="833" t="s">
        <v>808</v>
      </c>
      <c r="K114" s="833" t="s">
        <v>932</v>
      </c>
      <c r="L114" s="836">
        <v>105.23</v>
      </c>
      <c r="M114" s="836">
        <v>2735.98</v>
      </c>
      <c r="N114" s="833">
        <v>26</v>
      </c>
      <c r="O114" s="837">
        <v>24</v>
      </c>
      <c r="P114" s="836">
        <v>1473.22</v>
      </c>
      <c r="Q114" s="838">
        <v>0.53846153846153844</v>
      </c>
      <c r="R114" s="833">
        <v>14</v>
      </c>
      <c r="S114" s="838">
        <v>0.53846153846153844</v>
      </c>
      <c r="T114" s="837">
        <v>13.5</v>
      </c>
      <c r="U114" s="839">
        <v>0.5625</v>
      </c>
    </row>
    <row r="115" spans="1:21" ht="14.45" customHeight="1" x14ac:dyDescent="0.2">
      <c r="A115" s="832">
        <v>22</v>
      </c>
      <c r="B115" s="833" t="s">
        <v>831</v>
      </c>
      <c r="C115" s="833" t="s">
        <v>835</v>
      </c>
      <c r="D115" s="834" t="s">
        <v>1208</v>
      </c>
      <c r="E115" s="835" t="s">
        <v>848</v>
      </c>
      <c r="F115" s="833" t="s">
        <v>832</v>
      </c>
      <c r="G115" s="833" t="s">
        <v>922</v>
      </c>
      <c r="H115" s="833" t="s">
        <v>594</v>
      </c>
      <c r="I115" s="833" t="s">
        <v>933</v>
      </c>
      <c r="J115" s="833" t="s">
        <v>808</v>
      </c>
      <c r="K115" s="833" t="s">
        <v>934</v>
      </c>
      <c r="L115" s="836">
        <v>126.27</v>
      </c>
      <c r="M115" s="836">
        <v>3661.83</v>
      </c>
      <c r="N115" s="833">
        <v>29</v>
      </c>
      <c r="O115" s="837">
        <v>24.5</v>
      </c>
      <c r="P115" s="836">
        <v>2020.32</v>
      </c>
      <c r="Q115" s="838">
        <v>0.55172413793103448</v>
      </c>
      <c r="R115" s="833">
        <v>16</v>
      </c>
      <c r="S115" s="838">
        <v>0.55172413793103448</v>
      </c>
      <c r="T115" s="837">
        <v>15</v>
      </c>
      <c r="U115" s="839">
        <v>0.61224489795918369</v>
      </c>
    </row>
    <row r="116" spans="1:21" ht="14.45" customHeight="1" x14ac:dyDescent="0.2">
      <c r="A116" s="832">
        <v>22</v>
      </c>
      <c r="B116" s="833" t="s">
        <v>831</v>
      </c>
      <c r="C116" s="833" t="s">
        <v>835</v>
      </c>
      <c r="D116" s="834" t="s">
        <v>1208</v>
      </c>
      <c r="E116" s="835" t="s">
        <v>848</v>
      </c>
      <c r="F116" s="833" t="s">
        <v>832</v>
      </c>
      <c r="G116" s="833" t="s">
        <v>922</v>
      </c>
      <c r="H116" s="833" t="s">
        <v>594</v>
      </c>
      <c r="I116" s="833" t="s">
        <v>935</v>
      </c>
      <c r="J116" s="833" t="s">
        <v>808</v>
      </c>
      <c r="K116" s="833" t="s">
        <v>936</v>
      </c>
      <c r="L116" s="836">
        <v>63.14</v>
      </c>
      <c r="M116" s="836">
        <v>441.98</v>
      </c>
      <c r="N116" s="833">
        <v>7</v>
      </c>
      <c r="O116" s="837">
        <v>6</v>
      </c>
      <c r="P116" s="836">
        <v>189.42000000000002</v>
      </c>
      <c r="Q116" s="838">
        <v>0.4285714285714286</v>
      </c>
      <c r="R116" s="833">
        <v>3</v>
      </c>
      <c r="S116" s="838">
        <v>0.42857142857142855</v>
      </c>
      <c r="T116" s="837">
        <v>3</v>
      </c>
      <c r="U116" s="839">
        <v>0.5</v>
      </c>
    </row>
    <row r="117" spans="1:21" ht="14.45" customHeight="1" x14ac:dyDescent="0.2">
      <c r="A117" s="832">
        <v>22</v>
      </c>
      <c r="B117" s="833" t="s">
        <v>831</v>
      </c>
      <c r="C117" s="833" t="s">
        <v>835</v>
      </c>
      <c r="D117" s="834" t="s">
        <v>1208</v>
      </c>
      <c r="E117" s="835" t="s">
        <v>848</v>
      </c>
      <c r="F117" s="833" t="s">
        <v>832</v>
      </c>
      <c r="G117" s="833" t="s">
        <v>922</v>
      </c>
      <c r="H117" s="833" t="s">
        <v>594</v>
      </c>
      <c r="I117" s="833" t="s">
        <v>937</v>
      </c>
      <c r="J117" s="833" t="s">
        <v>808</v>
      </c>
      <c r="K117" s="833" t="s">
        <v>938</v>
      </c>
      <c r="L117" s="836">
        <v>84.18</v>
      </c>
      <c r="M117" s="836">
        <v>4461.5400000000009</v>
      </c>
      <c r="N117" s="833">
        <v>53</v>
      </c>
      <c r="O117" s="837">
        <v>42.5</v>
      </c>
      <c r="P117" s="836">
        <v>2609.5800000000004</v>
      </c>
      <c r="Q117" s="838">
        <v>0.58490566037735847</v>
      </c>
      <c r="R117" s="833">
        <v>31</v>
      </c>
      <c r="S117" s="838">
        <v>0.58490566037735847</v>
      </c>
      <c r="T117" s="837">
        <v>25.5</v>
      </c>
      <c r="U117" s="839">
        <v>0.6</v>
      </c>
    </row>
    <row r="118" spans="1:21" ht="14.45" customHeight="1" x14ac:dyDescent="0.2">
      <c r="A118" s="832">
        <v>22</v>
      </c>
      <c r="B118" s="833" t="s">
        <v>831</v>
      </c>
      <c r="C118" s="833" t="s">
        <v>835</v>
      </c>
      <c r="D118" s="834" t="s">
        <v>1208</v>
      </c>
      <c r="E118" s="835" t="s">
        <v>848</v>
      </c>
      <c r="F118" s="833" t="s">
        <v>832</v>
      </c>
      <c r="G118" s="833" t="s">
        <v>922</v>
      </c>
      <c r="H118" s="833" t="s">
        <v>594</v>
      </c>
      <c r="I118" s="833" t="s">
        <v>939</v>
      </c>
      <c r="J118" s="833" t="s">
        <v>811</v>
      </c>
      <c r="K118" s="833" t="s">
        <v>940</v>
      </c>
      <c r="L118" s="836">
        <v>63.14</v>
      </c>
      <c r="M118" s="836">
        <v>505.12</v>
      </c>
      <c r="N118" s="833">
        <v>8</v>
      </c>
      <c r="O118" s="837">
        <v>7</v>
      </c>
      <c r="P118" s="836">
        <v>126.28</v>
      </c>
      <c r="Q118" s="838">
        <v>0.25</v>
      </c>
      <c r="R118" s="833">
        <v>2</v>
      </c>
      <c r="S118" s="838">
        <v>0.25</v>
      </c>
      <c r="T118" s="837">
        <v>1.5</v>
      </c>
      <c r="U118" s="839">
        <v>0.21428571428571427</v>
      </c>
    </row>
    <row r="119" spans="1:21" ht="14.45" customHeight="1" x14ac:dyDescent="0.2">
      <c r="A119" s="832">
        <v>22</v>
      </c>
      <c r="B119" s="833" t="s">
        <v>831</v>
      </c>
      <c r="C119" s="833" t="s">
        <v>835</v>
      </c>
      <c r="D119" s="834" t="s">
        <v>1208</v>
      </c>
      <c r="E119" s="835" t="s">
        <v>848</v>
      </c>
      <c r="F119" s="833" t="s">
        <v>832</v>
      </c>
      <c r="G119" s="833" t="s">
        <v>922</v>
      </c>
      <c r="H119" s="833" t="s">
        <v>552</v>
      </c>
      <c r="I119" s="833" t="s">
        <v>941</v>
      </c>
      <c r="J119" s="833" t="s">
        <v>811</v>
      </c>
      <c r="K119" s="833" t="s">
        <v>942</v>
      </c>
      <c r="L119" s="836">
        <v>105.23</v>
      </c>
      <c r="M119" s="836">
        <v>1157.53</v>
      </c>
      <c r="N119" s="833">
        <v>11</v>
      </c>
      <c r="O119" s="837">
        <v>10.5</v>
      </c>
      <c r="P119" s="836">
        <v>420.92</v>
      </c>
      <c r="Q119" s="838">
        <v>0.36363636363636365</v>
      </c>
      <c r="R119" s="833">
        <v>4</v>
      </c>
      <c r="S119" s="838">
        <v>0.36363636363636365</v>
      </c>
      <c r="T119" s="837">
        <v>3.5</v>
      </c>
      <c r="U119" s="839">
        <v>0.33333333333333331</v>
      </c>
    </row>
    <row r="120" spans="1:21" ht="14.45" customHeight="1" x14ac:dyDescent="0.2">
      <c r="A120" s="832">
        <v>22</v>
      </c>
      <c r="B120" s="833" t="s">
        <v>831</v>
      </c>
      <c r="C120" s="833" t="s">
        <v>835</v>
      </c>
      <c r="D120" s="834" t="s">
        <v>1208</v>
      </c>
      <c r="E120" s="835" t="s">
        <v>848</v>
      </c>
      <c r="F120" s="833" t="s">
        <v>832</v>
      </c>
      <c r="G120" s="833" t="s">
        <v>922</v>
      </c>
      <c r="H120" s="833" t="s">
        <v>594</v>
      </c>
      <c r="I120" s="833" t="s">
        <v>810</v>
      </c>
      <c r="J120" s="833" t="s">
        <v>811</v>
      </c>
      <c r="K120" s="833" t="s">
        <v>812</v>
      </c>
      <c r="L120" s="836">
        <v>49.08</v>
      </c>
      <c r="M120" s="836">
        <v>98.16</v>
      </c>
      <c r="N120" s="833">
        <v>2</v>
      </c>
      <c r="O120" s="837">
        <v>1</v>
      </c>
      <c r="P120" s="836">
        <v>49.08</v>
      </c>
      <c r="Q120" s="838">
        <v>0.5</v>
      </c>
      <c r="R120" s="833">
        <v>1</v>
      </c>
      <c r="S120" s="838">
        <v>0.5</v>
      </c>
      <c r="T120" s="837">
        <v>0.5</v>
      </c>
      <c r="U120" s="839">
        <v>0.5</v>
      </c>
    </row>
    <row r="121" spans="1:21" ht="14.45" customHeight="1" x14ac:dyDescent="0.2">
      <c r="A121" s="832">
        <v>22</v>
      </c>
      <c r="B121" s="833" t="s">
        <v>831</v>
      </c>
      <c r="C121" s="833" t="s">
        <v>835</v>
      </c>
      <c r="D121" s="834" t="s">
        <v>1208</v>
      </c>
      <c r="E121" s="835" t="s">
        <v>848</v>
      </c>
      <c r="F121" s="833" t="s">
        <v>832</v>
      </c>
      <c r="G121" s="833" t="s">
        <v>922</v>
      </c>
      <c r="H121" s="833" t="s">
        <v>594</v>
      </c>
      <c r="I121" s="833" t="s">
        <v>943</v>
      </c>
      <c r="J121" s="833" t="s">
        <v>811</v>
      </c>
      <c r="K121" s="833" t="s">
        <v>944</v>
      </c>
      <c r="L121" s="836">
        <v>126.27</v>
      </c>
      <c r="M121" s="836">
        <v>2904.21</v>
      </c>
      <c r="N121" s="833">
        <v>23</v>
      </c>
      <c r="O121" s="837">
        <v>18</v>
      </c>
      <c r="P121" s="836">
        <v>2020.32</v>
      </c>
      <c r="Q121" s="838">
        <v>0.69565217391304346</v>
      </c>
      <c r="R121" s="833">
        <v>16</v>
      </c>
      <c r="S121" s="838">
        <v>0.69565217391304346</v>
      </c>
      <c r="T121" s="837">
        <v>14.5</v>
      </c>
      <c r="U121" s="839">
        <v>0.80555555555555558</v>
      </c>
    </row>
    <row r="122" spans="1:21" ht="14.45" customHeight="1" x14ac:dyDescent="0.2">
      <c r="A122" s="832">
        <v>22</v>
      </c>
      <c r="B122" s="833" t="s">
        <v>831</v>
      </c>
      <c r="C122" s="833" t="s">
        <v>835</v>
      </c>
      <c r="D122" s="834" t="s">
        <v>1208</v>
      </c>
      <c r="E122" s="835" t="s">
        <v>848</v>
      </c>
      <c r="F122" s="833" t="s">
        <v>832</v>
      </c>
      <c r="G122" s="833" t="s">
        <v>922</v>
      </c>
      <c r="H122" s="833" t="s">
        <v>552</v>
      </c>
      <c r="I122" s="833" t="s">
        <v>945</v>
      </c>
      <c r="J122" s="833" t="s">
        <v>811</v>
      </c>
      <c r="K122" s="833" t="s">
        <v>946</v>
      </c>
      <c r="L122" s="836">
        <v>84.18</v>
      </c>
      <c r="M122" s="836">
        <v>2693.7600000000011</v>
      </c>
      <c r="N122" s="833">
        <v>32</v>
      </c>
      <c r="O122" s="837">
        <v>27.5</v>
      </c>
      <c r="P122" s="836">
        <v>1936.140000000001</v>
      </c>
      <c r="Q122" s="838">
        <v>0.71875000000000011</v>
      </c>
      <c r="R122" s="833">
        <v>23</v>
      </c>
      <c r="S122" s="838">
        <v>0.71875</v>
      </c>
      <c r="T122" s="837">
        <v>20</v>
      </c>
      <c r="U122" s="839">
        <v>0.72727272727272729</v>
      </c>
    </row>
    <row r="123" spans="1:21" ht="14.45" customHeight="1" x14ac:dyDescent="0.2">
      <c r="A123" s="832">
        <v>22</v>
      </c>
      <c r="B123" s="833" t="s">
        <v>831</v>
      </c>
      <c r="C123" s="833" t="s">
        <v>835</v>
      </c>
      <c r="D123" s="834" t="s">
        <v>1208</v>
      </c>
      <c r="E123" s="835" t="s">
        <v>848</v>
      </c>
      <c r="F123" s="833" t="s">
        <v>832</v>
      </c>
      <c r="G123" s="833" t="s">
        <v>947</v>
      </c>
      <c r="H123" s="833" t="s">
        <v>552</v>
      </c>
      <c r="I123" s="833" t="s">
        <v>948</v>
      </c>
      <c r="J123" s="833" t="s">
        <v>949</v>
      </c>
      <c r="K123" s="833" t="s">
        <v>950</v>
      </c>
      <c r="L123" s="836">
        <v>0</v>
      </c>
      <c r="M123" s="836">
        <v>0</v>
      </c>
      <c r="N123" s="833">
        <v>12</v>
      </c>
      <c r="O123" s="837">
        <v>9.5</v>
      </c>
      <c r="P123" s="836">
        <v>0</v>
      </c>
      <c r="Q123" s="838"/>
      <c r="R123" s="833">
        <v>12</v>
      </c>
      <c r="S123" s="838">
        <v>1</v>
      </c>
      <c r="T123" s="837">
        <v>9.5</v>
      </c>
      <c r="U123" s="839">
        <v>1</v>
      </c>
    </row>
    <row r="124" spans="1:21" ht="14.45" customHeight="1" x14ac:dyDescent="0.2">
      <c r="A124" s="832">
        <v>22</v>
      </c>
      <c r="B124" s="833" t="s">
        <v>831</v>
      </c>
      <c r="C124" s="833" t="s">
        <v>835</v>
      </c>
      <c r="D124" s="834" t="s">
        <v>1208</v>
      </c>
      <c r="E124" s="835" t="s">
        <v>848</v>
      </c>
      <c r="F124" s="833" t="s">
        <v>832</v>
      </c>
      <c r="G124" s="833" t="s">
        <v>1090</v>
      </c>
      <c r="H124" s="833" t="s">
        <v>552</v>
      </c>
      <c r="I124" s="833" t="s">
        <v>1091</v>
      </c>
      <c r="J124" s="833" t="s">
        <v>1092</v>
      </c>
      <c r="K124" s="833" t="s">
        <v>1093</v>
      </c>
      <c r="L124" s="836">
        <v>107.27</v>
      </c>
      <c r="M124" s="836">
        <v>107.27</v>
      </c>
      <c r="N124" s="833">
        <v>1</v>
      </c>
      <c r="O124" s="837"/>
      <c r="P124" s="836"/>
      <c r="Q124" s="838">
        <v>0</v>
      </c>
      <c r="R124" s="833"/>
      <c r="S124" s="838">
        <v>0</v>
      </c>
      <c r="T124" s="837"/>
      <c r="U124" s="839"/>
    </row>
    <row r="125" spans="1:21" ht="14.45" customHeight="1" x14ac:dyDescent="0.2">
      <c r="A125" s="832">
        <v>22</v>
      </c>
      <c r="B125" s="833" t="s">
        <v>831</v>
      </c>
      <c r="C125" s="833" t="s">
        <v>835</v>
      </c>
      <c r="D125" s="834" t="s">
        <v>1208</v>
      </c>
      <c r="E125" s="835" t="s">
        <v>842</v>
      </c>
      <c r="F125" s="833" t="s">
        <v>832</v>
      </c>
      <c r="G125" s="833" t="s">
        <v>1094</v>
      </c>
      <c r="H125" s="833" t="s">
        <v>552</v>
      </c>
      <c r="I125" s="833" t="s">
        <v>1095</v>
      </c>
      <c r="J125" s="833" t="s">
        <v>1096</v>
      </c>
      <c r="K125" s="833" t="s">
        <v>1043</v>
      </c>
      <c r="L125" s="836">
        <v>196.2</v>
      </c>
      <c r="M125" s="836">
        <v>196.2</v>
      </c>
      <c r="N125" s="833">
        <v>1</v>
      </c>
      <c r="O125" s="837">
        <v>0.5</v>
      </c>
      <c r="P125" s="836"/>
      <c r="Q125" s="838">
        <v>0</v>
      </c>
      <c r="R125" s="833"/>
      <c r="S125" s="838">
        <v>0</v>
      </c>
      <c r="T125" s="837"/>
      <c r="U125" s="839">
        <v>0</v>
      </c>
    </row>
    <row r="126" spans="1:21" ht="14.45" customHeight="1" x14ac:dyDescent="0.2">
      <c r="A126" s="832">
        <v>22</v>
      </c>
      <c r="B126" s="833" t="s">
        <v>831</v>
      </c>
      <c r="C126" s="833" t="s">
        <v>835</v>
      </c>
      <c r="D126" s="834" t="s">
        <v>1208</v>
      </c>
      <c r="E126" s="835" t="s">
        <v>842</v>
      </c>
      <c r="F126" s="833" t="s">
        <v>832</v>
      </c>
      <c r="G126" s="833" t="s">
        <v>1094</v>
      </c>
      <c r="H126" s="833" t="s">
        <v>552</v>
      </c>
      <c r="I126" s="833" t="s">
        <v>1097</v>
      </c>
      <c r="J126" s="833" t="s">
        <v>1096</v>
      </c>
      <c r="K126" s="833" t="s">
        <v>1098</v>
      </c>
      <c r="L126" s="836">
        <v>117.71</v>
      </c>
      <c r="M126" s="836">
        <v>117.71</v>
      </c>
      <c r="N126" s="833">
        <v>1</v>
      </c>
      <c r="O126" s="837">
        <v>0.5</v>
      </c>
      <c r="P126" s="836">
        <v>117.71</v>
      </c>
      <c r="Q126" s="838">
        <v>1</v>
      </c>
      <c r="R126" s="833">
        <v>1</v>
      </c>
      <c r="S126" s="838">
        <v>1</v>
      </c>
      <c r="T126" s="837">
        <v>0.5</v>
      </c>
      <c r="U126" s="839">
        <v>1</v>
      </c>
    </row>
    <row r="127" spans="1:21" ht="14.45" customHeight="1" x14ac:dyDescent="0.2">
      <c r="A127" s="832">
        <v>22</v>
      </c>
      <c r="B127" s="833" t="s">
        <v>831</v>
      </c>
      <c r="C127" s="833" t="s">
        <v>835</v>
      </c>
      <c r="D127" s="834" t="s">
        <v>1208</v>
      </c>
      <c r="E127" s="835" t="s">
        <v>842</v>
      </c>
      <c r="F127" s="833" t="s">
        <v>832</v>
      </c>
      <c r="G127" s="833" t="s">
        <v>962</v>
      </c>
      <c r="H127" s="833" t="s">
        <v>552</v>
      </c>
      <c r="I127" s="833" t="s">
        <v>1099</v>
      </c>
      <c r="J127" s="833" t="s">
        <v>1100</v>
      </c>
      <c r="K127" s="833" t="s">
        <v>1101</v>
      </c>
      <c r="L127" s="836">
        <v>58.74</v>
      </c>
      <c r="M127" s="836">
        <v>58.74</v>
      </c>
      <c r="N127" s="833">
        <v>1</v>
      </c>
      <c r="O127" s="837">
        <v>1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5" customHeight="1" x14ac:dyDescent="0.2">
      <c r="A128" s="832">
        <v>22</v>
      </c>
      <c r="B128" s="833" t="s">
        <v>831</v>
      </c>
      <c r="C128" s="833" t="s">
        <v>835</v>
      </c>
      <c r="D128" s="834" t="s">
        <v>1208</v>
      </c>
      <c r="E128" s="835" t="s">
        <v>842</v>
      </c>
      <c r="F128" s="833" t="s">
        <v>832</v>
      </c>
      <c r="G128" s="833" t="s">
        <v>865</v>
      </c>
      <c r="H128" s="833" t="s">
        <v>552</v>
      </c>
      <c r="I128" s="833" t="s">
        <v>1102</v>
      </c>
      <c r="J128" s="833" t="s">
        <v>867</v>
      </c>
      <c r="K128" s="833" t="s">
        <v>1103</v>
      </c>
      <c r="L128" s="836">
        <v>91.11</v>
      </c>
      <c r="M128" s="836">
        <v>182.22</v>
      </c>
      <c r="N128" s="833">
        <v>2</v>
      </c>
      <c r="O128" s="837">
        <v>2</v>
      </c>
      <c r="P128" s="836">
        <v>91.11</v>
      </c>
      <c r="Q128" s="838">
        <v>0.5</v>
      </c>
      <c r="R128" s="833">
        <v>1</v>
      </c>
      <c r="S128" s="838">
        <v>0.5</v>
      </c>
      <c r="T128" s="837">
        <v>1</v>
      </c>
      <c r="U128" s="839">
        <v>0.5</v>
      </c>
    </row>
    <row r="129" spans="1:21" ht="14.45" customHeight="1" x14ac:dyDescent="0.2">
      <c r="A129" s="832">
        <v>22</v>
      </c>
      <c r="B129" s="833" t="s">
        <v>831</v>
      </c>
      <c r="C129" s="833" t="s">
        <v>835</v>
      </c>
      <c r="D129" s="834" t="s">
        <v>1208</v>
      </c>
      <c r="E129" s="835" t="s">
        <v>842</v>
      </c>
      <c r="F129" s="833" t="s">
        <v>832</v>
      </c>
      <c r="G129" s="833" t="s">
        <v>865</v>
      </c>
      <c r="H129" s="833" t="s">
        <v>552</v>
      </c>
      <c r="I129" s="833" t="s">
        <v>1104</v>
      </c>
      <c r="J129" s="833" t="s">
        <v>867</v>
      </c>
      <c r="K129" s="833" t="s">
        <v>1103</v>
      </c>
      <c r="L129" s="836">
        <v>91.11</v>
      </c>
      <c r="M129" s="836">
        <v>91.11</v>
      </c>
      <c r="N129" s="833">
        <v>1</v>
      </c>
      <c r="O129" s="837">
        <v>1</v>
      </c>
      <c r="P129" s="836"/>
      <c r="Q129" s="838">
        <v>0</v>
      </c>
      <c r="R129" s="833"/>
      <c r="S129" s="838">
        <v>0</v>
      </c>
      <c r="T129" s="837"/>
      <c r="U129" s="839">
        <v>0</v>
      </c>
    </row>
    <row r="130" spans="1:21" ht="14.45" customHeight="1" x14ac:dyDescent="0.2">
      <c r="A130" s="832">
        <v>22</v>
      </c>
      <c r="B130" s="833" t="s">
        <v>831</v>
      </c>
      <c r="C130" s="833" t="s">
        <v>835</v>
      </c>
      <c r="D130" s="834" t="s">
        <v>1208</v>
      </c>
      <c r="E130" s="835" t="s">
        <v>842</v>
      </c>
      <c r="F130" s="833" t="s">
        <v>832</v>
      </c>
      <c r="G130" s="833" t="s">
        <v>865</v>
      </c>
      <c r="H130" s="833" t="s">
        <v>552</v>
      </c>
      <c r="I130" s="833" t="s">
        <v>866</v>
      </c>
      <c r="J130" s="833" t="s">
        <v>867</v>
      </c>
      <c r="K130" s="833" t="s">
        <v>868</v>
      </c>
      <c r="L130" s="836">
        <v>182.22</v>
      </c>
      <c r="M130" s="836">
        <v>182.22</v>
      </c>
      <c r="N130" s="833">
        <v>1</v>
      </c>
      <c r="O130" s="837">
        <v>1</v>
      </c>
      <c r="P130" s="836">
        <v>182.22</v>
      </c>
      <c r="Q130" s="838">
        <v>1</v>
      </c>
      <c r="R130" s="833">
        <v>1</v>
      </c>
      <c r="S130" s="838">
        <v>1</v>
      </c>
      <c r="T130" s="837">
        <v>1</v>
      </c>
      <c r="U130" s="839">
        <v>1</v>
      </c>
    </row>
    <row r="131" spans="1:21" ht="14.45" customHeight="1" x14ac:dyDescent="0.2">
      <c r="A131" s="832">
        <v>22</v>
      </c>
      <c r="B131" s="833" t="s">
        <v>831</v>
      </c>
      <c r="C131" s="833" t="s">
        <v>835</v>
      </c>
      <c r="D131" s="834" t="s">
        <v>1208</v>
      </c>
      <c r="E131" s="835" t="s">
        <v>842</v>
      </c>
      <c r="F131" s="833" t="s">
        <v>832</v>
      </c>
      <c r="G131" s="833" t="s">
        <v>1105</v>
      </c>
      <c r="H131" s="833" t="s">
        <v>552</v>
      </c>
      <c r="I131" s="833" t="s">
        <v>1106</v>
      </c>
      <c r="J131" s="833" t="s">
        <v>1107</v>
      </c>
      <c r="K131" s="833" t="s">
        <v>1108</v>
      </c>
      <c r="L131" s="836">
        <v>3480.65</v>
      </c>
      <c r="M131" s="836">
        <v>3480.65</v>
      </c>
      <c r="N131" s="833">
        <v>1</v>
      </c>
      <c r="O131" s="837">
        <v>0.5</v>
      </c>
      <c r="P131" s="836"/>
      <c r="Q131" s="838">
        <v>0</v>
      </c>
      <c r="R131" s="833"/>
      <c r="S131" s="838">
        <v>0</v>
      </c>
      <c r="T131" s="837"/>
      <c r="U131" s="839">
        <v>0</v>
      </c>
    </row>
    <row r="132" spans="1:21" ht="14.45" customHeight="1" x14ac:dyDescent="0.2">
      <c r="A132" s="832">
        <v>22</v>
      </c>
      <c r="B132" s="833" t="s">
        <v>831</v>
      </c>
      <c r="C132" s="833" t="s">
        <v>835</v>
      </c>
      <c r="D132" s="834" t="s">
        <v>1208</v>
      </c>
      <c r="E132" s="835" t="s">
        <v>842</v>
      </c>
      <c r="F132" s="833" t="s">
        <v>832</v>
      </c>
      <c r="G132" s="833" t="s">
        <v>1066</v>
      </c>
      <c r="H132" s="833" t="s">
        <v>552</v>
      </c>
      <c r="I132" s="833" t="s">
        <v>1067</v>
      </c>
      <c r="J132" s="833" t="s">
        <v>1068</v>
      </c>
      <c r="K132" s="833" t="s">
        <v>1069</v>
      </c>
      <c r="L132" s="836">
        <v>94.7</v>
      </c>
      <c r="M132" s="836">
        <v>94.7</v>
      </c>
      <c r="N132" s="833">
        <v>1</v>
      </c>
      <c r="O132" s="837">
        <v>1</v>
      </c>
      <c r="P132" s="836"/>
      <c r="Q132" s="838">
        <v>0</v>
      </c>
      <c r="R132" s="833"/>
      <c r="S132" s="838">
        <v>0</v>
      </c>
      <c r="T132" s="837"/>
      <c r="U132" s="839">
        <v>0</v>
      </c>
    </row>
    <row r="133" spans="1:21" ht="14.45" customHeight="1" x14ac:dyDescent="0.2">
      <c r="A133" s="832">
        <v>22</v>
      </c>
      <c r="B133" s="833" t="s">
        <v>831</v>
      </c>
      <c r="C133" s="833" t="s">
        <v>835</v>
      </c>
      <c r="D133" s="834" t="s">
        <v>1208</v>
      </c>
      <c r="E133" s="835" t="s">
        <v>842</v>
      </c>
      <c r="F133" s="833" t="s">
        <v>832</v>
      </c>
      <c r="G133" s="833" t="s">
        <v>979</v>
      </c>
      <c r="H133" s="833" t="s">
        <v>552</v>
      </c>
      <c r="I133" s="833" t="s">
        <v>1109</v>
      </c>
      <c r="J133" s="833" t="s">
        <v>1110</v>
      </c>
      <c r="K133" s="833" t="s">
        <v>1111</v>
      </c>
      <c r="L133" s="836">
        <v>89.91</v>
      </c>
      <c r="M133" s="836">
        <v>179.82</v>
      </c>
      <c r="N133" s="833">
        <v>2</v>
      </c>
      <c r="O133" s="837">
        <v>2</v>
      </c>
      <c r="P133" s="836">
        <v>89.91</v>
      </c>
      <c r="Q133" s="838">
        <v>0.5</v>
      </c>
      <c r="R133" s="833">
        <v>1</v>
      </c>
      <c r="S133" s="838">
        <v>0.5</v>
      </c>
      <c r="T133" s="837">
        <v>1</v>
      </c>
      <c r="U133" s="839">
        <v>0.5</v>
      </c>
    </row>
    <row r="134" spans="1:21" ht="14.45" customHeight="1" x14ac:dyDescent="0.2">
      <c r="A134" s="832">
        <v>22</v>
      </c>
      <c r="B134" s="833" t="s">
        <v>831</v>
      </c>
      <c r="C134" s="833" t="s">
        <v>835</v>
      </c>
      <c r="D134" s="834" t="s">
        <v>1208</v>
      </c>
      <c r="E134" s="835" t="s">
        <v>842</v>
      </c>
      <c r="F134" s="833" t="s">
        <v>832</v>
      </c>
      <c r="G134" s="833" t="s">
        <v>1112</v>
      </c>
      <c r="H134" s="833" t="s">
        <v>552</v>
      </c>
      <c r="I134" s="833" t="s">
        <v>1113</v>
      </c>
      <c r="J134" s="833" t="s">
        <v>1114</v>
      </c>
      <c r="K134" s="833" t="s">
        <v>1115</v>
      </c>
      <c r="L134" s="836">
        <v>95.57</v>
      </c>
      <c r="M134" s="836">
        <v>95.57</v>
      </c>
      <c r="N134" s="833">
        <v>1</v>
      </c>
      <c r="O134" s="837">
        <v>0.5</v>
      </c>
      <c r="P134" s="836">
        <v>95.57</v>
      </c>
      <c r="Q134" s="838">
        <v>1</v>
      </c>
      <c r="R134" s="833">
        <v>1</v>
      </c>
      <c r="S134" s="838">
        <v>1</v>
      </c>
      <c r="T134" s="837">
        <v>0.5</v>
      </c>
      <c r="U134" s="839">
        <v>1</v>
      </c>
    </row>
    <row r="135" spans="1:21" ht="14.45" customHeight="1" x14ac:dyDescent="0.2">
      <c r="A135" s="832">
        <v>22</v>
      </c>
      <c r="B135" s="833" t="s">
        <v>831</v>
      </c>
      <c r="C135" s="833" t="s">
        <v>835</v>
      </c>
      <c r="D135" s="834" t="s">
        <v>1208</v>
      </c>
      <c r="E135" s="835" t="s">
        <v>842</v>
      </c>
      <c r="F135" s="833" t="s">
        <v>832</v>
      </c>
      <c r="G135" s="833" t="s">
        <v>892</v>
      </c>
      <c r="H135" s="833" t="s">
        <v>552</v>
      </c>
      <c r="I135" s="833" t="s">
        <v>895</v>
      </c>
      <c r="J135" s="833" t="s">
        <v>602</v>
      </c>
      <c r="K135" s="833" t="s">
        <v>896</v>
      </c>
      <c r="L135" s="836">
        <v>32.25</v>
      </c>
      <c r="M135" s="836">
        <v>96.75</v>
      </c>
      <c r="N135" s="833">
        <v>3</v>
      </c>
      <c r="O135" s="837">
        <v>2</v>
      </c>
      <c r="P135" s="836">
        <v>32.25</v>
      </c>
      <c r="Q135" s="838">
        <v>0.33333333333333331</v>
      </c>
      <c r="R135" s="833">
        <v>1</v>
      </c>
      <c r="S135" s="838">
        <v>0.33333333333333331</v>
      </c>
      <c r="T135" s="837">
        <v>1</v>
      </c>
      <c r="U135" s="839">
        <v>0.5</v>
      </c>
    </row>
    <row r="136" spans="1:21" ht="14.45" customHeight="1" x14ac:dyDescent="0.2">
      <c r="A136" s="832">
        <v>22</v>
      </c>
      <c r="B136" s="833" t="s">
        <v>831</v>
      </c>
      <c r="C136" s="833" t="s">
        <v>835</v>
      </c>
      <c r="D136" s="834" t="s">
        <v>1208</v>
      </c>
      <c r="E136" s="835" t="s">
        <v>842</v>
      </c>
      <c r="F136" s="833" t="s">
        <v>832</v>
      </c>
      <c r="G136" s="833" t="s">
        <v>907</v>
      </c>
      <c r="H136" s="833" t="s">
        <v>552</v>
      </c>
      <c r="I136" s="833" t="s">
        <v>1116</v>
      </c>
      <c r="J136" s="833" t="s">
        <v>909</v>
      </c>
      <c r="K136" s="833" t="s">
        <v>1117</v>
      </c>
      <c r="L136" s="836">
        <v>21.92</v>
      </c>
      <c r="M136" s="836">
        <v>21.92</v>
      </c>
      <c r="N136" s="833">
        <v>1</v>
      </c>
      <c r="O136" s="837">
        <v>0.5</v>
      </c>
      <c r="P136" s="836">
        <v>21.92</v>
      </c>
      <c r="Q136" s="838">
        <v>1</v>
      </c>
      <c r="R136" s="833">
        <v>1</v>
      </c>
      <c r="S136" s="838">
        <v>1</v>
      </c>
      <c r="T136" s="837">
        <v>0.5</v>
      </c>
      <c r="U136" s="839">
        <v>1</v>
      </c>
    </row>
    <row r="137" spans="1:21" ht="14.45" customHeight="1" x14ac:dyDescent="0.2">
      <c r="A137" s="832">
        <v>22</v>
      </c>
      <c r="B137" s="833" t="s">
        <v>831</v>
      </c>
      <c r="C137" s="833" t="s">
        <v>835</v>
      </c>
      <c r="D137" s="834" t="s">
        <v>1208</v>
      </c>
      <c r="E137" s="835" t="s">
        <v>842</v>
      </c>
      <c r="F137" s="833" t="s">
        <v>832</v>
      </c>
      <c r="G137" s="833" t="s">
        <v>907</v>
      </c>
      <c r="H137" s="833" t="s">
        <v>552</v>
      </c>
      <c r="I137" s="833" t="s">
        <v>908</v>
      </c>
      <c r="J137" s="833" t="s">
        <v>909</v>
      </c>
      <c r="K137" s="833" t="s">
        <v>910</v>
      </c>
      <c r="L137" s="836">
        <v>87.67</v>
      </c>
      <c r="M137" s="836">
        <v>526.02</v>
      </c>
      <c r="N137" s="833">
        <v>6</v>
      </c>
      <c r="O137" s="837">
        <v>1.5</v>
      </c>
      <c r="P137" s="836">
        <v>87.67</v>
      </c>
      <c r="Q137" s="838">
        <v>0.16666666666666669</v>
      </c>
      <c r="R137" s="833">
        <v>1</v>
      </c>
      <c r="S137" s="838">
        <v>0.16666666666666666</v>
      </c>
      <c r="T137" s="837">
        <v>0.5</v>
      </c>
      <c r="U137" s="839">
        <v>0.33333333333333331</v>
      </c>
    </row>
    <row r="138" spans="1:21" ht="14.45" customHeight="1" x14ac:dyDescent="0.2">
      <c r="A138" s="832">
        <v>22</v>
      </c>
      <c r="B138" s="833" t="s">
        <v>831</v>
      </c>
      <c r="C138" s="833" t="s">
        <v>835</v>
      </c>
      <c r="D138" s="834" t="s">
        <v>1208</v>
      </c>
      <c r="E138" s="835" t="s">
        <v>842</v>
      </c>
      <c r="F138" s="833" t="s">
        <v>832</v>
      </c>
      <c r="G138" s="833" t="s">
        <v>922</v>
      </c>
      <c r="H138" s="833" t="s">
        <v>594</v>
      </c>
      <c r="I138" s="833" t="s">
        <v>925</v>
      </c>
      <c r="J138" s="833" t="s">
        <v>811</v>
      </c>
      <c r="K138" s="833" t="s">
        <v>926</v>
      </c>
      <c r="L138" s="836">
        <v>94.28</v>
      </c>
      <c r="M138" s="836">
        <v>1037.08</v>
      </c>
      <c r="N138" s="833">
        <v>11</v>
      </c>
      <c r="O138" s="837">
        <v>10</v>
      </c>
      <c r="P138" s="836">
        <v>659.95999999999992</v>
      </c>
      <c r="Q138" s="838">
        <v>0.63636363636363635</v>
      </c>
      <c r="R138" s="833">
        <v>7</v>
      </c>
      <c r="S138" s="838">
        <v>0.63636363636363635</v>
      </c>
      <c r="T138" s="837">
        <v>6</v>
      </c>
      <c r="U138" s="839">
        <v>0.6</v>
      </c>
    </row>
    <row r="139" spans="1:21" ht="14.45" customHeight="1" x14ac:dyDescent="0.2">
      <c r="A139" s="832">
        <v>22</v>
      </c>
      <c r="B139" s="833" t="s">
        <v>831</v>
      </c>
      <c r="C139" s="833" t="s">
        <v>835</v>
      </c>
      <c r="D139" s="834" t="s">
        <v>1208</v>
      </c>
      <c r="E139" s="835" t="s">
        <v>842</v>
      </c>
      <c r="F139" s="833" t="s">
        <v>832</v>
      </c>
      <c r="G139" s="833" t="s">
        <v>922</v>
      </c>
      <c r="H139" s="833" t="s">
        <v>552</v>
      </c>
      <c r="I139" s="833" t="s">
        <v>927</v>
      </c>
      <c r="J139" s="833" t="s">
        <v>811</v>
      </c>
      <c r="K139" s="833" t="s">
        <v>928</v>
      </c>
      <c r="L139" s="836">
        <v>168.36</v>
      </c>
      <c r="M139" s="836">
        <v>505.08000000000004</v>
      </c>
      <c r="N139" s="833">
        <v>3</v>
      </c>
      <c r="O139" s="837">
        <v>2</v>
      </c>
      <c r="P139" s="836">
        <v>336.72</v>
      </c>
      <c r="Q139" s="838">
        <v>0.66666666666666663</v>
      </c>
      <c r="R139" s="833">
        <v>2</v>
      </c>
      <c r="S139" s="838">
        <v>0.66666666666666663</v>
      </c>
      <c r="T139" s="837">
        <v>1.5</v>
      </c>
      <c r="U139" s="839">
        <v>0.75</v>
      </c>
    </row>
    <row r="140" spans="1:21" ht="14.45" customHeight="1" x14ac:dyDescent="0.2">
      <c r="A140" s="832">
        <v>22</v>
      </c>
      <c r="B140" s="833" t="s">
        <v>831</v>
      </c>
      <c r="C140" s="833" t="s">
        <v>835</v>
      </c>
      <c r="D140" s="834" t="s">
        <v>1208</v>
      </c>
      <c r="E140" s="835" t="s">
        <v>842</v>
      </c>
      <c r="F140" s="833" t="s">
        <v>832</v>
      </c>
      <c r="G140" s="833" t="s">
        <v>922</v>
      </c>
      <c r="H140" s="833" t="s">
        <v>594</v>
      </c>
      <c r="I140" s="833" t="s">
        <v>929</v>
      </c>
      <c r="J140" s="833" t="s">
        <v>811</v>
      </c>
      <c r="K140" s="833" t="s">
        <v>930</v>
      </c>
      <c r="L140" s="836">
        <v>115.33</v>
      </c>
      <c r="M140" s="836">
        <v>461.32</v>
      </c>
      <c r="N140" s="833">
        <v>4</v>
      </c>
      <c r="O140" s="837">
        <v>4</v>
      </c>
      <c r="P140" s="836">
        <v>230.66</v>
      </c>
      <c r="Q140" s="838">
        <v>0.5</v>
      </c>
      <c r="R140" s="833">
        <v>2</v>
      </c>
      <c r="S140" s="838">
        <v>0.5</v>
      </c>
      <c r="T140" s="837">
        <v>2</v>
      </c>
      <c r="U140" s="839">
        <v>0.5</v>
      </c>
    </row>
    <row r="141" spans="1:21" ht="14.45" customHeight="1" x14ac:dyDescent="0.2">
      <c r="A141" s="832">
        <v>22</v>
      </c>
      <c r="B141" s="833" t="s">
        <v>831</v>
      </c>
      <c r="C141" s="833" t="s">
        <v>835</v>
      </c>
      <c r="D141" s="834" t="s">
        <v>1208</v>
      </c>
      <c r="E141" s="835" t="s">
        <v>842</v>
      </c>
      <c r="F141" s="833" t="s">
        <v>832</v>
      </c>
      <c r="G141" s="833" t="s">
        <v>922</v>
      </c>
      <c r="H141" s="833" t="s">
        <v>594</v>
      </c>
      <c r="I141" s="833" t="s">
        <v>931</v>
      </c>
      <c r="J141" s="833" t="s">
        <v>808</v>
      </c>
      <c r="K141" s="833" t="s">
        <v>932</v>
      </c>
      <c r="L141" s="836">
        <v>105.23</v>
      </c>
      <c r="M141" s="836">
        <v>1999.3700000000001</v>
      </c>
      <c r="N141" s="833">
        <v>19</v>
      </c>
      <c r="O141" s="837">
        <v>19</v>
      </c>
      <c r="P141" s="836">
        <v>315.69</v>
      </c>
      <c r="Q141" s="838">
        <v>0.15789473684210525</v>
      </c>
      <c r="R141" s="833">
        <v>3</v>
      </c>
      <c r="S141" s="838">
        <v>0.15789473684210525</v>
      </c>
      <c r="T141" s="837">
        <v>3</v>
      </c>
      <c r="U141" s="839">
        <v>0.15789473684210525</v>
      </c>
    </row>
    <row r="142" spans="1:21" ht="14.45" customHeight="1" x14ac:dyDescent="0.2">
      <c r="A142" s="832">
        <v>22</v>
      </c>
      <c r="B142" s="833" t="s">
        <v>831</v>
      </c>
      <c r="C142" s="833" t="s">
        <v>835</v>
      </c>
      <c r="D142" s="834" t="s">
        <v>1208</v>
      </c>
      <c r="E142" s="835" t="s">
        <v>842</v>
      </c>
      <c r="F142" s="833" t="s">
        <v>832</v>
      </c>
      <c r="G142" s="833" t="s">
        <v>922</v>
      </c>
      <c r="H142" s="833" t="s">
        <v>594</v>
      </c>
      <c r="I142" s="833" t="s">
        <v>933</v>
      </c>
      <c r="J142" s="833" t="s">
        <v>808</v>
      </c>
      <c r="K142" s="833" t="s">
        <v>934</v>
      </c>
      <c r="L142" s="836">
        <v>126.27</v>
      </c>
      <c r="M142" s="836">
        <v>8207.5500000000011</v>
      </c>
      <c r="N142" s="833">
        <v>65</v>
      </c>
      <c r="O142" s="837">
        <v>60.5</v>
      </c>
      <c r="P142" s="836">
        <v>3535.56</v>
      </c>
      <c r="Q142" s="838">
        <v>0.43076923076923068</v>
      </c>
      <c r="R142" s="833">
        <v>28</v>
      </c>
      <c r="S142" s="838">
        <v>0.43076923076923079</v>
      </c>
      <c r="T142" s="837">
        <v>25.5</v>
      </c>
      <c r="U142" s="839">
        <v>0.42148760330578511</v>
      </c>
    </row>
    <row r="143" spans="1:21" ht="14.45" customHeight="1" x14ac:dyDescent="0.2">
      <c r="A143" s="832">
        <v>22</v>
      </c>
      <c r="B143" s="833" t="s">
        <v>831</v>
      </c>
      <c r="C143" s="833" t="s">
        <v>835</v>
      </c>
      <c r="D143" s="834" t="s">
        <v>1208</v>
      </c>
      <c r="E143" s="835" t="s">
        <v>842</v>
      </c>
      <c r="F143" s="833" t="s">
        <v>832</v>
      </c>
      <c r="G143" s="833" t="s">
        <v>922</v>
      </c>
      <c r="H143" s="833" t="s">
        <v>594</v>
      </c>
      <c r="I143" s="833" t="s">
        <v>935</v>
      </c>
      <c r="J143" s="833" t="s">
        <v>808</v>
      </c>
      <c r="K143" s="833" t="s">
        <v>936</v>
      </c>
      <c r="L143" s="836">
        <v>63.14</v>
      </c>
      <c r="M143" s="836">
        <v>126.28</v>
      </c>
      <c r="N143" s="833">
        <v>2</v>
      </c>
      <c r="O143" s="837">
        <v>2</v>
      </c>
      <c r="P143" s="836">
        <v>63.14</v>
      </c>
      <c r="Q143" s="838">
        <v>0.5</v>
      </c>
      <c r="R143" s="833">
        <v>1</v>
      </c>
      <c r="S143" s="838">
        <v>0.5</v>
      </c>
      <c r="T143" s="837">
        <v>1</v>
      </c>
      <c r="U143" s="839">
        <v>0.5</v>
      </c>
    </row>
    <row r="144" spans="1:21" ht="14.45" customHeight="1" x14ac:dyDescent="0.2">
      <c r="A144" s="832">
        <v>22</v>
      </c>
      <c r="B144" s="833" t="s">
        <v>831</v>
      </c>
      <c r="C144" s="833" t="s">
        <v>835</v>
      </c>
      <c r="D144" s="834" t="s">
        <v>1208</v>
      </c>
      <c r="E144" s="835" t="s">
        <v>842</v>
      </c>
      <c r="F144" s="833" t="s">
        <v>832</v>
      </c>
      <c r="G144" s="833" t="s">
        <v>922</v>
      </c>
      <c r="H144" s="833" t="s">
        <v>594</v>
      </c>
      <c r="I144" s="833" t="s">
        <v>937</v>
      </c>
      <c r="J144" s="833" t="s">
        <v>808</v>
      </c>
      <c r="K144" s="833" t="s">
        <v>938</v>
      </c>
      <c r="L144" s="836">
        <v>84.18</v>
      </c>
      <c r="M144" s="836">
        <v>3535.5600000000018</v>
      </c>
      <c r="N144" s="833">
        <v>42</v>
      </c>
      <c r="O144" s="837">
        <v>36</v>
      </c>
      <c r="P144" s="836">
        <v>1599.4200000000008</v>
      </c>
      <c r="Q144" s="838">
        <v>0.45238095238095238</v>
      </c>
      <c r="R144" s="833">
        <v>19</v>
      </c>
      <c r="S144" s="838">
        <v>0.45238095238095238</v>
      </c>
      <c r="T144" s="837">
        <v>15.5</v>
      </c>
      <c r="U144" s="839">
        <v>0.43055555555555558</v>
      </c>
    </row>
    <row r="145" spans="1:21" ht="14.45" customHeight="1" x14ac:dyDescent="0.2">
      <c r="A145" s="832">
        <v>22</v>
      </c>
      <c r="B145" s="833" t="s">
        <v>831</v>
      </c>
      <c r="C145" s="833" t="s">
        <v>835</v>
      </c>
      <c r="D145" s="834" t="s">
        <v>1208</v>
      </c>
      <c r="E145" s="835" t="s">
        <v>842</v>
      </c>
      <c r="F145" s="833" t="s">
        <v>832</v>
      </c>
      <c r="G145" s="833" t="s">
        <v>922</v>
      </c>
      <c r="H145" s="833" t="s">
        <v>594</v>
      </c>
      <c r="I145" s="833" t="s">
        <v>939</v>
      </c>
      <c r="J145" s="833" t="s">
        <v>811</v>
      </c>
      <c r="K145" s="833" t="s">
        <v>940</v>
      </c>
      <c r="L145" s="836">
        <v>63.14</v>
      </c>
      <c r="M145" s="836">
        <v>189.42000000000002</v>
      </c>
      <c r="N145" s="833">
        <v>3</v>
      </c>
      <c r="O145" s="837">
        <v>2.5</v>
      </c>
      <c r="P145" s="836">
        <v>63.14</v>
      </c>
      <c r="Q145" s="838">
        <v>0.33333333333333331</v>
      </c>
      <c r="R145" s="833">
        <v>1</v>
      </c>
      <c r="S145" s="838">
        <v>0.33333333333333331</v>
      </c>
      <c r="T145" s="837">
        <v>1</v>
      </c>
      <c r="U145" s="839">
        <v>0.4</v>
      </c>
    </row>
    <row r="146" spans="1:21" ht="14.45" customHeight="1" x14ac:dyDescent="0.2">
      <c r="A146" s="832">
        <v>22</v>
      </c>
      <c r="B146" s="833" t="s">
        <v>831</v>
      </c>
      <c r="C146" s="833" t="s">
        <v>835</v>
      </c>
      <c r="D146" s="834" t="s">
        <v>1208</v>
      </c>
      <c r="E146" s="835" t="s">
        <v>842</v>
      </c>
      <c r="F146" s="833" t="s">
        <v>832</v>
      </c>
      <c r="G146" s="833" t="s">
        <v>922</v>
      </c>
      <c r="H146" s="833" t="s">
        <v>552</v>
      </c>
      <c r="I146" s="833" t="s">
        <v>941</v>
      </c>
      <c r="J146" s="833" t="s">
        <v>811</v>
      </c>
      <c r="K146" s="833" t="s">
        <v>942</v>
      </c>
      <c r="L146" s="836">
        <v>105.23</v>
      </c>
      <c r="M146" s="836">
        <v>841.84</v>
      </c>
      <c r="N146" s="833">
        <v>8</v>
      </c>
      <c r="O146" s="837">
        <v>7</v>
      </c>
      <c r="P146" s="836">
        <v>420.92</v>
      </c>
      <c r="Q146" s="838">
        <v>0.5</v>
      </c>
      <c r="R146" s="833">
        <v>4</v>
      </c>
      <c r="S146" s="838">
        <v>0.5</v>
      </c>
      <c r="T146" s="837">
        <v>3</v>
      </c>
      <c r="U146" s="839">
        <v>0.42857142857142855</v>
      </c>
    </row>
    <row r="147" spans="1:21" ht="14.45" customHeight="1" x14ac:dyDescent="0.2">
      <c r="A147" s="832">
        <v>22</v>
      </c>
      <c r="B147" s="833" t="s">
        <v>831</v>
      </c>
      <c r="C147" s="833" t="s">
        <v>835</v>
      </c>
      <c r="D147" s="834" t="s">
        <v>1208</v>
      </c>
      <c r="E147" s="835" t="s">
        <v>842</v>
      </c>
      <c r="F147" s="833" t="s">
        <v>832</v>
      </c>
      <c r="G147" s="833" t="s">
        <v>922</v>
      </c>
      <c r="H147" s="833" t="s">
        <v>594</v>
      </c>
      <c r="I147" s="833" t="s">
        <v>810</v>
      </c>
      <c r="J147" s="833" t="s">
        <v>811</v>
      </c>
      <c r="K147" s="833" t="s">
        <v>812</v>
      </c>
      <c r="L147" s="836">
        <v>49.08</v>
      </c>
      <c r="M147" s="836">
        <v>98.16</v>
      </c>
      <c r="N147" s="833">
        <v>2</v>
      </c>
      <c r="O147" s="837">
        <v>1</v>
      </c>
      <c r="P147" s="836">
        <v>49.08</v>
      </c>
      <c r="Q147" s="838">
        <v>0.5</v>
      </c>
      <c r="R147" s="833">
        <v>1</v>
      </c>
      <c r="S147" s="838">
        <v>0.5</v>
      </c>
      <c r="T147" s="837">
        <v>0.5</v>
      </c>
      <c r="U147" s="839">
        <v>0.5</v>
      </c>
    </row>
    <row r="148" spans="1:21" ht="14.45" customHeight="1" x14ac:dyDescent="0.2">
      <c r="A148" s="832">
        <v>22</v>
      </c>
      <c r="B148" s="833" t="s">
        <v>831</v>
      </c>
      <c r="C148" s="833" t="s">
        <v>835</v>
      </c>
      <c r="D148" s="834" t="s">
        <v>1208</v>
      </c>
      <c r="E148" s="835" t="s">
        <v>842</v>
      </c>
      <c r="F148" s="833" t="s">
        <v>832</v>
      </c>
      <c r="G148" s="833" t="s">
        <v>922</v>
      </c>
      <c r="H148" s="833" t="s">
        <v>594</v>
      </c>
      <c r="I148" s="833" t="s">
        <v>943</v>
      </c>
      <c r="J148" s="833" t="s">
        <v>811</v>
      </c>
      <c r="K148" s="833" t="s">
        <v>944</v>
      </c>
      <c r="L148" s="836">
        <v>126.27</v>
      </c>
      <c r="M148" s="836">
        <v>2399.13</v>
      </c>
      <c r="N148" s="833">
        <v>19</v>
      </c>
      <c r="O148" s="837">
        <v>16</v>
      </c>
      <c r="P148" s="836">
        <v>1388.97</v>
      </c>
      <c r="Q148" s="838">
        <v>0.57894736842105265</v>
      </c>
      <c r="R148" s="833">
        <v>11</v>
      </c>
      <c r="S148" s="838">
        <v>0.57894736842105265</v>
      </c>
      <c r="T148" s="837">
        <v>9.5</v>
      </c>
      <c r="U148" s="839">
        <v>0.59375</v>
      </c>
    </row>
    <row r="149" spans="1:21" ht="14.45" customHeight="1" x14ac:dyDescent="0.2">
      <c r="A149" s="832">
        <v>22</v>
      </c>
      <c r="B149" s="833" t="s">
        <v>831</v>
      </c>
      <c r="C149" s="833" t="s">
        <v>835</v>
      </c>
      <c r="D149" s="834" t="s">
        <v>1208</v>
      </c>
      <c r="E149" s="835" t="s">
        <v>842</v>
      </c>
      <c r="F149" s="833" t="s">
        <v>832</v>
      </c>
      <c r="G149" s="833" t="s">
        <v>922</v>
      </c>
      <c r="H149" s="833" t="s">
        <v>552</v>
      </c>
      <c r="I149" s="833" t="s">
        <v>945</v>
      </c>
      <c r="J149" s="833" t="s">
        <v>811</v>
      </c>
      <c r="K149" s="833" t="s">
        <v>946</v>
      </c>
      <c r="L149" s="836">
        <v>84.18</v>
      </c>
      <c r="M149" s="836">
        <v>1599.4200000000003</v>
      </c>
      <c r="N149" s="833">
        <v>19</v>
      </c>
      <c r="O149" s="837">
        <v>17</v>
      </c>
      <c r="P149" s="836">
        <v>673.44</v>
      </c>
      <c r="Q149" s="838">
        <v>0.42105263157894735</v>
      </c>
      <c r="R149" s="833">
        <v>8</v>
      </c>
      <c r="S149" s="838">
        <v>0.42105263157894735</v>
      </c>
      <c r="T149" s="837">
        <v>7</v>
      </c>
      <c r="U149" s="839">
        <v>0.41176470588235292</v>
      </c>
    </row>
    <row r="150" spans="1:21" ht="14.45" customHeight="1" x14ac:dyDescent="0.2">
      <c r="A150" s="832">
        <v>22</v>
      </c>
      <c r="B150" s="833" t="s">
        <v>831</v>
      </c>
      <c r="C150" s="833" t="s">
        <v>835</v>
      </c>
      <c r="D150" s="834" t="s">
        <v>1208</v>
      </c>
      <c r="E150" s="835" t="s">
        <v>842</v>
      </c>
      <c r="F150" s="833" t="s">
        <v>832</v>
      </c>
      <c r="G150" s="833" t="s">
        <v>922</v>
      </c>
      <c r="H150" s="833" t="s">
        <v>594</v>
      </c>
      <c r="I150" s="833" t="s">
        <v>807</v>
      </c>
      <c r="J150" s="833" t="s">
        <v>808</v>
      </c>
      <c r="K150" s="833" t="s">
        <v>809</v>
      </c>
      <c r="L150" s="836">
        <v>49.08</v>
      </c>
      <c r="M150" s="836">
        <v>147.24</v>
      </c>
      <c r="N150" s="833">
        <v>3</v>
      </c>
      <c r="O150" s="837">
        <v>2</v>
      </c>
      <c r="P150" s="836">
        <v>98.16</v>
      </c>
      <c r="Q150" s="838">
        <v>0.66666666666666663</v>
      </c>
      <c r="R150" s="833">
        <v>2</v>
      </c>
      <c r="S150" s="838">
        <v>0.66666666666666663</v>
      </c>
      <c r="T150" s="837">
        <v>1.5</v>
      </c>
      <c r="U150" s="839">
        <v>0.75</v>
      </c>
    </row>
    <row r="151" spans="1:21" ht="14.45" customHeight="1" x14ac:dyDescent="0.2">
      <c r="A151" s="832">
        <v>22</v>
      </c>
      <c r="B151" s="833" t="s">
        <v>831</v>
      </c>
      <c r="C151" s="833" t="s">
        <v>835</v>
      </c>
      <c r="D151" s="834" t="s">
        <v>1208</v>
      </c>
      <c r="E151" s="835" t="s">
        <v>842</v>
      </c>
      <c r="F151" s="833" t="s">
        <v>832</v>
      </c>
      <c r="G151" s="833" t="s">
        <v>947</v>
      </c>
      <c r="H151" s="833" t="s">
        <v>552</v>
      </c>
      <c r="I151" s="833" t="s">
        <v>948</v>
      </c>
      <c r="J151" s="833" t="s">
        <v>949</v>
      </c>
      <c r="K151" s="833" t="s">
        <v>950</v>
      </c>
      <c r="L151" s="836">
        <v>0</v>
      </c>
      <c r="M151" s="836">
        <v>0</v>
      </c>
      <c r="N151" s="833">
        <v>29</v>
      </c>
      <c r="O151" s="837">
        <v>22</v>
      </c>
      <c r="P151" s="836">
        <v>0</v>
      </c>
      <c r="Q151" s="838"/>
      <c r="R151" s="833">
        <v>27</v>
      </c>
      <c r="S151" s="838">
        <v>0.93103448275862066</v>
      </c>
      <c r="T151" s="837">
        <v>20</v>
      </c>
      <c r="U151" s="839">
        <v>0.90909090909090906</v>
      </c>
    </row>
    <row r="152" spans="1:21" ht="14.45" customHeight="1" x14ac:dyDescent="0.2">
      <c r="A152" s="832">
        <v>22</v>
      </c>
      <c r="B152" s="833" t="s">
        <v>831</v>
      </c>
      <c r="C152" s="833" t="s">
        <v>835</v>
      </c>
      <c r="D152" s="834" t="s">
        <v>1208</v>
      </c>
      <c r="E152" s="835" t="s">
        <v>842</v>
      </c>
      <c r="F152" s="833" t="s">
        <v>832</v>
      </c>
      <c r="G152" s="833" t="s">
        <v>1090</v>
      </c>
      <c r="H152" s="833" t="s">
        <v>552</v>
      </c>
      <c r="I152" s="833" t="s">
        <v>1091</v>
      </c>
      <c r="J152" s="833" t="s">
        <v>1092</v>
      </c>
      <c r="K152" s="833" t="s">
        <v>1093</v>
      </c>
      <c r="L152" s="836">
        <v>107.27</v>
      </c>
      <c r="M152" s="836">
        <v>214.54</v>
      </c>
      <c r="N152" s="833">
        <v>2</v>
      </c>
      <c r="O152" s="837">
        <v>2</v>
      </c>
      <c r="P152" s="836">
        <v>107.27</v>
      </c>
      <c r="Q152" s="838">
        <v>0.5</v>
      </c>
      <c r="R152" s="833">
        <v>1</v>
      </c>
      <c r="S152" s="838">
        <v>0.5</v>
      </c>
      <c r="T152" s="837">
        <v>1</v>
      </c>
      <c r="U152" s="839">
        <v>0.5</v>
      </c>
    </row>
    <row r="153" spans="1:21" ht="14.45" customHeight="1" x14ac:dyDescent="0.2">
      <c r="A153" s="832">
        <v>22</v>
      </c>
      <c r="B153" s="833" t="s">
        <v>831</v>
      </c>
      <c r="C153" s="833" t="s">
        <v>835</v>
      </c>
      <c r="D153" s="834" t="s">
        <v>1208</v>
      </c>
      <c r="E153" s="835" t="s">
        <v>849</v>
      </c>
      <c r="F153" s="833" t="s">
        <v>832</v>
      </c>
      <c r="G153" s="833" t="s">
        <v>1118</v>
      </c>
      <c r="H153" s="833" t="s">
        <v>552</v>
      </c>
      <c r="I153" s="833" t="s">
        <v>1119</v>
      </c>
      <c r="J153" s="833" t="s">
        <v>1120</v>
      </c>
      <c r="K153" s="833" t="s">
        <v>1121</v>
      </c>
      <c r="L153" s="836">
        <v>36.270000000000003</v>
      </c>
      <c r="M153" s="836">
        <v>36.270000000000003</v>
      </c>
      <c r="N153" s="833">
        <v>1</v>
      </c>
      <c r="O153" s="837">
        <v>1</v>
      </c>
      <c r="P153" s="836">
        <v>36.270000000000003</v>
      </c>
      <c r="Q153" s="838">
        <v>1</v>
      </c>
      <c r="R153" s="833">
        <v>1</v>
      </c>
      <c r="S153" s="838">
        <v>1</v>
      </c>
      <c r="T153" s="837">
        <v>1</v>
      </c>
      <c r="U153" s="839">
        <v>1</v>
      </c>
    </row>
    <row r="154" spans="1:21" ht="14.45" customHeight="1" x14ac:dyDescent="0.2">
      <c r="A154" s="832">
        <v>22</v>
      </c>
      <c r="B154" s="833" t="s">
        <v>831</v>
      </c>
      <c r="C154" s="833" t="s">
        <v>835</v>
      </c>
      <c r="D154" s="834" t="s">
        <v>1208</v>
      </c>
      <c r="E154" s="835" t="s">
        <v>849</v>
      </c>
      <c r="F154" s="833" t="s">
        <v>832</v>
      </c>
      <c r="G154" s="833" t="s">
        <v>1094</v>
      </c>
      <c r="H154" s="833" t="s">
        <v>552</v>
      </c>
      <c r="I154" s="833" t="s">
        <v>1095</v>
      </c>
      <c r="J154" s="833" t="s">
        <v>1096</v>
      </c>
      <c r="K154" s="833" t="s">
        <v>1043</v>
      </c>
      <c r="L154" s="836">
        <v>196.2</v>
      </c>
      <c r="M154" s="836">
        <v>196.2</v>
      </c>
      <c r="N154" s="833">
        <v>1</v>
      </c>
      <c r="O154" s="837">
        <v>0.5</v>
      </c>
      <c r="P154" s="836">
        <v>196.2</v>
      </c>
      <c r="Q154" s="838">
        <v>1</v>
      </c>
      <c r="R154" s="833">
        <v>1</v>
      </c>
      <c r="S154" s="838">
        <v>1</v>
      </c>
      <c r="T154" s="837">
        <v>0.5</v>
      </c>
      <c r="U154" s="839">
        <v>1</v>
      </c>
    </row>
    <row r="155" spans="1:21" ht="14.45" customHeight="1" x14ac:dyDescent="0.2">
      <c r="A155" s="832">
        <v>22</v>
      </c>
      <c r="B155" s="833" t="s">
        <v>831</v>
      </c>
      <c r="C155" s="833" t="s">
        <v>835</v>
      </c>
      <c r="D155" s="834" t="s">
        <v>1208</v>
      </c>
      <c r="E155" s="835" t="s">
        <v>849</v>
      </c>
      <c r="F155" s="833" t="s">
        <v>832</v>
      </c>
      <c r="G155" s="833" t="s">
        <v>1122</v>
      </c>
      <c r="H155" s="833" t="s">
        <v>552</v>
      </c>
      <c r="I155" s="833" t="s">
        <v>1123</v>
      </c>
      <c r="J155" s="833" t="s">
        <v>1124</v>
      </c>
      <c r="K155" s="833" t="s">
        <v>1125</v>
      </c>
      <c r="L155" s="836">
        <v>105.32</v>
      </c>
      <c r="M155" s="836">
        <v>105.32</v>
      </c>
      <c r="N155" s="833">
        <v>1</v>
      </c>
      <c r="O155" s="837">
        <v>0.5</v>
      </c>
      <c r="P155" s="836">
        <v>105.32</v>
      </c>
      <c r="Q155" s="838">
        <v>1</v>
      </c>
      <c r="R155" s="833">
        <v>1</v>
      </c>
      <c r="S155" s="838">
        <v>1</v>
      </c>
      <c r="T155" s="837">
        <v>0.5</v>
      </c>
      <c r="U155" s="839">
        <v>1</v>
      </c>
    </row>
    <row r="156" spans="1:21" ht="14.45" customHeight="1" x14ac:dyDescent="0.2">
      <c r="A156" s="832">
        <v>22</v>
      </c>
      <c r="B156" s="833" t="s">
        <v>831</v>
      </c>
      <c r="C156" s="833" t="s">
        <v>835</v>
      </c>
      <c r="D156" s="834" t="s">
        <v>1208</v>
      </c>
      <c r="E156" s="835" t="s">
        <v>849</v>
      </c>
      <c r="F156" s="833" t="s">
        <v>832</v>
      </c>
      <c r="G156" s="833" t="s">
        <v>1105</v>
      </c>
      <c r="H156" s="833" t="s">
        <v>552</v>
      </c>
      <c r="I156" s="833" t="s">
        <v>1126</v>
      </c>
      <c r="J156" s="833" t="s">
        <v>1127</v>
      </c>
      <c r="K156" s="833" t="s">
        <v>1128</v>
      </c>
      <c r="L156" s="836">
        <v>1992.86</v>
      </c>
      <c r="M156" s="836">
        <v>1992.86</v>
      </c>
      <c r="N156" s="833">
        <v>1</v>
      </c>
      <c r="O156" s="837">
        <v>0.5</v>
      </c>
      <c r="P156" s="836">
        <v>1992.86</v>
      </c>
      <c r="Q156" s="838">
        <v>1</v>
      </c>
      <c r="R156" s="833">
        <v>1</v>
      </c>
      <c r="S156" s="838">
        <v>1</v>
      </c>
      <c r="T156" s="837">
        <v>0.5</v>
      </c>
      <c r="U156" s="839">
        <v>1</v>
      </c>
    </row>
    <row r="157" spans="1:21" ht="14.45" customHeight="1" x14ac:dyDescent="0.2">
      <c r="A157" s="832">
        <v>22</v>
      </c>
      <c r="B157" s="833" t="s">
        <v>831</v>
      </c>
      <c r="C157" s="833" t="s">
        <v>835</v>
      </c>
      <c r="D157" s="834" t="s">
        <v>1208</v>
      </c>
      <c r="E157" s="835" t="s">
        <v>849</v>
      </c>
      <c r="F157" s="833" t="s">
        <v>832</v>
      </c>
      <c r="G157" s="833" t="s">
        <v>1129</v>
      </c>
      <c r="H157" s="833" t="s">
        <v>552</v>
      </c>
      <c r="I157" s="833" t="s">
        <v>1130</v>
      </c>
      <c r="J157" s="833" t="s">
        <v>1131</v>
      </c>
      <c r="K157" s="833" t="s">
        <v>860</v>
      </c>
      <c r="L157" s="836">
        <v>111.72</v>
      </c>
      <c r="M157" s="836">
        <v>111.72</v>
      </c>
      <c r="N157" s="833">
        <v>1</v>
      </c>
      <c r="O157" s="837">
        <v>0.5</v>
      </c>
      <c r="P157" s="836">
        <v>111.72</v>
      </c>
      <c r="Q157" s="838">
        <v>1</v>
      </c>
      <c r="R157" s="833">
        <v>1</v>
      </c>
      <c r="S157" s="838">
        <v>1</v>
      </c>
      <c r="T157" s="837">
        <v>0.5</v>
      </c>
      <c r="U157" s="839">
        <v>1</v>
      </c>
    </row>
    <row r="158" spans="1:21" ht="14.45" customHeight="1" x14ac:dyDescent="0.2">
      <c r="A158" s="832">
        <v>22</v>
      </c>
      <c r="B158" s="833" t="s">
        <v>831</v>
      </c>
      <c r="C158" s="833" t="s">
        <v>835</v>
      </c>
      <c r="D158" s="834" t="s">
        <v>1208</v>
      </c>
      <c r="E158" s="835" t="s">
        <v>849</v>
      </c>
      <c r="F158" s="833" t="s">
        <v>832</v>
      </c>
      <c r="G158" s="833" t="s">
        <v>871</v>
      </c>
      <c r="H158" s="833" t="s">
        <v>552</v>
      </c>
      <c r="I158" s="833" t="s">
        <v>1132</v>
      </c>
      <c r="J158" s="833" t="s">
        <v>588</v>
      </c>
      <c r="K158" s="833" t="s">
        <v>589</v>
      </c>
      <c r="L158" s="836">
        <v>38.5</v>
      </c>
      <c r="M158" s="836">
        <v>38.5</v>
      </c>
      <c r="N158" s="833">
        <v>1</v>
      </c>
      <c r="O158" s="837">
        <v>0.5</v>
      </c>
      <c r="P158" s="836">
        <v>38.5</v>
      </c>
      <c r="Q158" s="838">
        <v>1</v>
      </c>
      <c r="R158" s="833">
        <v>1</v>
      </c>
      <c r="S158" s="838">
        <v>1</v>
      </c>
      <c r="T158" s="837">
        <v>0.5</v>
      </c>
      <c r="U158" s="839">
        <v>1</v>
      </c>
    </row>
    <row r="159" spans="1:21" ht="14.45" customHeight="1" x14ac:dyDescent="0.2">
      <c r="A159" s="832">
        <v>22</v>
      </c>
      <c r="B159" s="833" t="s">
        <v>831</v>
      </c>
      <c r="C159" s="833" t="s">
        <v>835</v>
      </c>
      <c r="D159" s="834" t="s">
        <v>1208</v>
      </c>
      <c r="E159" s="835" t="s">
        <v>849</v>
      </c>
      <c r="F159" s="833" t="s">
        <v>832</v>
      </c>
      <c r="G159" s="833" t="s">
        <v>871</v>
      </c>
      <c r="H159" s="833" t="s">
        <v>552</v>
      </c>
      <c r="I159" s="833" t="s">
        <v>872</v>
      </c>
      <c r="J159" s="833" t="s">
        <v>588</v>
      </c>
      <c r="K159" s="833" t="s">
        <v>873</v>
      </c>
      <c r="L159" s="836">
        <v>73.989999999999995</v>
      </c>
      <c r="M159" s="836">
        <v>73.989999999999995</v>
      </c>
      <c r="N159" s="833">
        <v>1</v>
      </c>
      <c r="O159" s="837">
        <v>1</v>
      </c>
      <c r="P159" s="836">
        <v>73.989999999999995</v>
      </c>
      <c r="Q159" s="838">
        <v>1</v>
      </c>
      <c r="R159" s="833">
        <v>1</v>
      </c>
      <c r="S159" s="838">
        <v>1</v>
      </c>
      <c r="T159" s="837">
        <v>1</v>
      </c>
      <c r="U159" s="839">
        <v>1</v>
      </c>
    </row>
    <row r="160" spans="1:21" ht="14.45" customHeight="1" x14ac:dyDescent="0.2">
      <c r="A160" s="832">
        <v>22</v>
      </c>
      <c r="B160" s="833" t="s">
        <v>831</v>
      </c>
      <c r="C160" s="833" t="s">
        <v>835</v>
      </c>
      <c r="D160" s="834" t="s">
        <v>1208</v>
      </c>
      <c r="E160" s="835" t="s">
        <v>849</v>
      </c>
      <c r="F160" s="833" t="s">
        <v>832</v>
      </c>
      <c r="G160" s="833" t="s">
        <v>1052</v>
      </c>
      <c r="H160" s="833" t="s">
        <v>552</v>
      </c>
      <c r="I160" s="833" t="s">
        <v>1133</v>
      </c>
      <c r="J160" s="833" t="s">
        <v>1075</v>
      </c>
      <c r="K160" s="833" t="s">
        <v>1134</v>
      </c>
      <c r="L160" s="836">
        <v>39.18</v>
      </c>
      <c r="M160" s="836">
        <v>78.36</v>
      </c>
      <c r="N160" s="833">
        <v>2</v>
      </c>
      <c r="O160" s="837">
        <v>2</v>
      </c>
      <c r="P160" s="836">
        <v>78.36</v>
      </c>
      <c r="Q160" s="838">
        <v>1</v>
      </c>
      <c r="R160" s="833">
        <v>2</v>
      </c>
      <c r="S160" s="838">
        <v>1</v>
      </c>
      <c r="T160" s="837">
        <v>2</v>
      </c>
      <c r="U160" s="839">
        <v>1</v>
      </c>
    </row>
    <row r="161" spans="1:21" ht="14.45" customHeight="1" x14ac:dyDescent="0.2">
      <c r="A161" s="832">
        <v>22</v>
      </c>
      <c r="B161" s="833" t="s">
        <v>831</v>
      </c>
      <c r="C161" s="833" t="s">
        <v>835</v>
      </c>
      <c r="D161" s="834" t="s">
        <v>1208</v>
      </c>
      <c r="E161" s="835" t="s">
        <v>849</v>
      </c>
      <c r="F161" s="833" t="s">
        <v>832</v>
      </c>
      <c r="G161" s="833" t="s">
        <v>889</v>
      </c>
      <c r="H161" s="833" t="s">
        <v>552</v>
      </c>
      <c r="I161" s="833" t="s">
        <v>1135</v>
      </c>
      <c r="J161" s="833" t="s">
        <v>1136</v>
      </c>
      <c r="K161" s="833" t="s">
        <v>1137</v>
      </c>
      <c r="L161" s="836">
        <v>35.25</v>
      </c>
      <c r="M161" s="836">
        <v>35.25</v>
      </c>
      <c r="N161" s="833">
        <v>1</v>
      </c>
      <c r="O161" s="837">
        <v>1</v>
      </c>
      <c r="P161" s="836"/>
      <c r="Q161" s="838">
        <v>0</v>
      </c>
      <c r="R161" s="833"/>
      <c r="S161" s="838">
        <v>0</v>
      </c>
      <c r="T161" s="837"/>
      <c r="U161" s="839">
        <v>0</v>
      </c>
    </row>
    <row r="162" spans="1:21" ht="14.45" customHeight="1" x14ac:dyDescent="0.2">
      <c r="A162" s="832">
        <v>22</v>
      </c>
      <c r="B162" s="833" t="s">
        <v>831</v>
      </c>
      <c r="C162" s="833" t="s">
        <v>835</v>
      </c>
      <c r="D162" s="834" t="s">
        <v>1208</v>
      </c>
      <c r="E162" s="835" t="s">
        <v>849</v>
      </c>
      <c r="F162" s="833" t="s">
        <v>832</v>
      </c>
      <c r="G162" s="833" t="s">
        <v>892</v>
      </c>
      <c r="H162" s="833" t="s">
        <v>552</v>
      </c>
      <c r="I162" s="833" t="s">
        <v>1138</v>
      </c>
      <c r="J162" s="833" t="s">
        <v>1139</v>
      </c>
      <c r="K162" s="833" t="s">
        <v>1140</v>
      </c>
      <c r="L162" s="836">
        <v>112.87</v>
      </c>
      <c r="M162" s="836">
        <v>112.87</v>
      </c>
      <c r="N162" s="833">
        <v>1</v>
      </c>
      <c r="O162" s="837">
        <v>0.5</v>
      </c>
      <c r="P162" s="836">
        <v>112.87</v>
      </c>
      <c r="Q162" s="838">
        <v>1</v>
      </c>
      <c r="R162" s="833">
        <v>1</v>
      </c>
      <c r="S162" s="838">
        <v>1</v>
      </c>
      <c r="T162" s="837">
        <v>0.5</v>
      </c>
      <c r="U162" s="839">
        <v>1</v>
      </c>
    </row>
    <row r="163" spans="1:21" ht="14.45" customHeight="1" x14ac:dyDescent="0.2">
      <c r="A163" s="832">
        <v>22</v>
      </c>
      <c r="B163" s="833" t="s">
        <v>831</v>
      </c>
      <c r="C163" s="833" t="s">
        <v>835</v>
      </c>
      <c r="D163" s="834" t="s">
        <v>1208</v>
      </c>
      <c r="E163" s="835" t="s">
        <v>849</v>
      </c>
      <c r="F163" s="833" t="s">
        <v>832</v>
      </c>
      <c r="G163" s="833" t="s">
        <v>899</v>
      </c>
      <c r="H163" s="833" t="s">
        <v>594</v>
      </c>
      <c r="I163" s="833" t="s">
        <v>900</v>
      </c>
      <c r="J163" s="833" t="s">
        <v>901</v>
      </c>
      <c r="K163" s="833" t="s">
        <v>902</v>
      </c>
      <c r="L163" s="836">
        <v>143.09</v>
      </c>
      <c r="M163" s="836">
        <v>286.18</v>
      </c>
      <c r="N163" s="833">
        <v>2</v>
      </c>
      <c r="O163" s="837">
        <v>1.5</v>
      </c>
      <c r="P163" s="836">
        <v>286.18</v>
      </c>
      <c r="Q163" s="838">
        <v>1</v>
      </c>
      <c r="R163" s="833">
        <v>2</v>
      </c>
      <c r="S163" s="838">
        <v>1</v>
      </c>
      <c r="T163" s="837">
        <v>1.5</v>
      </c>
      <c r="U163" s="839">
        <v>1</v>
      </c>
    </row>
    <row r="164" spans="1:21" ht="14.45" customHeight="1" x14ac:dyDescent="0.2">
      <c r="A164" s="832">
        <v>22</v>
      </c>
      <c r="B164" s="833" t="s">
        <v>831</v>
      </c>
      <c r="C164" s="833" t="s">
        <v>835</v>
      </c>
      <c r="D164" s="834" t="s">
        <v>1208</v>
      </c>
      <c r="E164" s="835" t="s">
        <v>849</v>
      </c>
      <c r="F164" s="833" t="s">
        <v>832</v>
      </c>
      <c r="G164" s="833" t="s">
        <v>1141</v>
      </c>
      <c r="H164" s="833" t="s">
        <v>552</v>
      </c>
      <c r="I164" s="833" t="s">
        <v>1142</v>
      </c>
      <c r="J164" s="833" t="s">
        <v>1143</v>
      </c>
      <c r="K164" s="833" t="s">
        <v>1144</v>
      </c>
      <c r="L164" s="836">
        <v>61.97</v>
      </c>
      <c r="M164" s="836">
        <v>61.97</v>
      </c>
      <c r="N164" s="833">
        <v>1</v>
      </c>
      <c r="O164" s="837">
        <v>1</v>
      </c>
      <c r="P164" s="836">
        <v>61.97</v>
      </c>
      <c r="Q164" s="838">
        <v>1</v>
      </c>
      <c r="R164" s="833">
        <v>1</v>
      </c>
      <c r="S164" s="838">
        <v>1</v>
      </c>
      <c r="T164" s="837">
        <v>1</v>
      </c>
      <c r="U164" s="839">
        <v>1</v>
      </c>
    </row>
    <row r="165" spans="1:21" ht="14.45" customHeight="1" x14ac:dyDescent="0.2">
      <c r="A165" s="832">
        <v>22</v>
      </c>
      <c r="B165" s="833" t="s">
        <v>831</v>
      </c>
      <c r="C165" s="833" t="s">
        <v>835</v>
      </c>
      <c r="D165" s="834" t="s">
        <v>1208</v>
      </c>
      <c r="E165" s="835" t="s">
        <v>849</v>
      </c>
      <c r="F165" s="833" t="s">
        <v>832</v>
      </c>
      <c r="G165" s="833" t="s">
        <v>1141</v>
      </c>
      <c r="H165" s="833" t="s">
        <v>552</v>
      </c>
      <c r="I165" s="833" t="s">
        <v>1145</v>
      </c>
      <c r="J165" s="833" t="s">
        <v>1143</v>
      </c>
      <c r="K165" s="833" t="s">
        <v>1146</v>
      </c>
      <c r="L165" s="836">
        <v>61.97</v>
      </c>
      <c r="M165" s="836">
        <v>61.97</v>
      </c>
      <c r="N165" s="833">
        <v>1</v>
      </c>
      <c r="O165" s="837">
        <v>1</v>
      </c>
      <c r="P165" s="836">
        <v>61.97</v>
      </c>
      <c r="Q165" s="838">
        <v>1</v>
      </c>
      <c r="R165" s="833">
        <v>1</v>
      </c>
      <c r="S165" s="838">
        <v>1</v>
      </c>
      <c r="T165" s="837">
        <v>1</v>
      </c>
      <c r="U165" s="839">
        <v>1</v>
      </c>
    </row>
    <row r="166" spans="1:21" ht="14.45" customHeight="1" x14ac:dyDescent="0.2">
      <c r="A166" s="832">
        <v>22</v>
      </c>
      <c r="B166" s="833" t="s">
        <v>831</v>
      </c>
      <c r="C166" s="833" t="s">
        <v>835</v>
      </c>
      <c r="D166" s="834" t="s">
        <v>1208</v>
      </c>
      <c r="E166" s="835" t="s">
        <v>849</v>
      </c>
      <c r="F166" s="833" t="s">
        <v>832</v>
      </c>
      <c r="G166" s="833" t="s">
        <v>1086</v>
      </c>
      <c r="H166" s="833" t="s">
        <v>552</v>
      </c>
      <c r="I166" s="833" t="s">
        <v>1147</v>
      </c>
      <c r="J166" s="833" t="s">
        <v>1148</v>
      </c>
      <c r="K166" s="833" t="s">
        <v>1149</v>
      </c>
      <c r="L166" s="836">
        <v>311.02</v>
      </c>
      <c r="M166" s="836">
        <v>311.02</v>
      </c>
      <c r="N166" s="833">
        <v>1</v>
      </c>
      <c r="O166" s="837">
        <v>0.5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5" customHeight="1" x14ac:dyDescent="0.2">
      <c r="A167" s="832">
        <v>22</v>
      </c>
      <c r="B167" s="833" t="s">
        <v>831</v>
      </c>
      <c r="C167" s="833" t="s">
        <v>835</v>
      </c>
      <c r="D167" s="834" t="s">
        <v>1208</v>
      </c>
      <c r="E167" s="835" t="s">
        <v>849</v>
      </c>
      <c r="F167" s="833" t="s">
        <v>832</v>
      </c>
      <c r="G167" s="833" t="s">
        <v>1150</v>
      </c>
      <c r="H167" s="833" t="s">
        <v>552</v>
      </c>
      <c r="I167" s="833" t="s">
        <v>1151</v>
      </c>
      <c r="J167" s="833" t="s">
        <v>1152</v>
      </c>
      <c r="K167" s="833" t="s">
        <v>1153</v>
      </c>
      <c r="L167" s="836">
        <v>184.74</v>
      </c>
      <c r="M167" s="836">
        <v>184.74</v>
      </c>
      <c r="N167" s="833">
        <v>1</v>
      </c>
      <c r="O167" s="837">
        <v>0.5</v>
      </c>
      <c r="P167" s="836"/>
      <c r="Q167" s="838">
        <v>0</v>
      </c>
      <c r="R167" s="833"/>
      <c r="S167" s="838">
        <v>0</v>
      </c>
      <c r="T167" s="837"/>
      <c r="U167" s="839">
        <v>0</v>
      </c>
    </row>
    <row r="168" spans="1:21" ht="14.45" customHeight="1" x14ac:dyDescent="0.2">
      <c r="A168" s="832">
        <v>22</v>
      </c>
      <c r="B168" s="833" t="s">
        <v>831</v>
      </c>
      <c r="C168" s="833" t="s">
        <v>835</v>
      </c>
      <c r="D168" s="834" t="s">
        <v>1208</v>
      </c>
      <c r="E168" s="835" t="s">
        <v>849</v>
      </c>
      <c r="F168" s="833" t="s">
        <v>832</v>
      </c>
      <c r="G168" s="833" t="s">
        <v>914</v>
      </c>
      <c r="H168" s="833" t="s">
        <v>552</v>
      </c>
      <c r="I168" s="833" t="s">
        <v>1041</v>
      </c>
      <c r="J168" s="833" t="s">
        <v>1042</v>
      </c>
      <c r="K168" s="833" t="s">
        <v>1043</v>
      </c>
      <c r="L168" s="836">
        <v>0</v>
      </c>
      <c r="M168" s="836">
        <v>0</v>
      </c>
      <c r="N168" s="833">
        <v>1</v>
      </c>
      <c r="O168" s="837">
        <v>1</v>
      </c>
      <c r="P168" s="836">
        <v>0</v>
      </c>
      <c r="Q168" s="838"/>
      <c r="R168" s="833">
        <v>1</v>
      </c>
      <c r="S168" s="838">
        <v>1</v>
      </c>
      <c r="T168" s="837">
        <v>1</v>
      </c>
      <c r="U168" s="839">
        <v>1</v>
      </c>
    </row>
    <row r="169" spans="1:21" ht="14.45" customHeight="1" x14ac:dyDescent="0.2">
      <c r="A169" s="832">
        <v>22</v>
      </c>
      <c r="B169" s="833" t="s">
        <v>831</v>
      </c>
      <c r="C169" s="833" t="s">
        <v>835</v>
      </c>
      <c r="D169" s="834" t="s">
        <v>1208</v>
      </c>
      <c r="E169" s="835" t="s">
        <v>849</v>
      </c>
      <c r="F169" s="833" t="s">
        <v>832</v>
      </c>
      <c r="G169" s="833" t="s">
        <v>922</v>
      </c>
      <c r="H169" s="833" t="s">
        <v>594</v>
      </c>
      <c r="I169" s="833" t="s">
        <v>923</v>
      </c>
      <c r="J169" s="833" t="s">
        <v>811</v>
      </c>
      <c r="K169" s="833" t="s">
        <v>924</v>
      </c>
      <c r="L169" s="836">
        <v>74.08</v>
      </c>
      <c r="M169" s="836">
        <v>370.4</v>
      </c>
      <c r="N169" s="833">
        <v>5</v>
      </c>
      <c r="O169" s="837">
        <v>5</v>
      </c>
      <c r="P169" s="836">
        <v>148.16</v>
      </c>
      <c r="Q169" s="838">
        <v>0.4</v>
      </c>
      <c r="R169" s="833">
        <v>2</v>
      </c>
      <c r="S169" s="838">
        <v>0.4</v>
      </c>
      <c r="T169" s="837">
        <v>2</v>
      </c>
      <c r="U169" s="839">
        <v>0.4</v>
      </c>
    </row>
    <row r="170" spans="1:21" ht="14.45" customHeight="1" x14ac:dyDescent="0.2">
      <c r="A170" s="832">
        <v>22</v>
      </c>
      <c r="B170" s="833" t="s">
        <v>831</v>
      </c>
      <c r="C170" s="833" t="s">
        <v>835</v>
      </c>
      <c r="D170" s="834" t="s">
        <v>1208</v>
      </c>
      <c r="E170" s="835" t="s">
        <v>849</v>
      </c>
      <c r="F170" s="833" t="s">
        <v>832</v>
      </c>
      <c r="G170" s="833" t="s">
        <v>922</v>
      </c>
      <c r="H170" s="833" t="s">
        <v>594</v>
      </c>
      <c r="I170" s="833" t="s">
        <v>925</v>
      </c>
      <c r="J170" s="833" t="s">
        <v>811</v>
      </c>
      <c r="K170" s="833" t="s">
        <v>926</v>
      </c>
      <c r="L170" s="836">
        <v>94.28</v>
      </c>
      <c r="M170" s="836">
        <v>282.84000000000003</v>
      </c>
      <c r="N170" s="833">
        <v>3</v>
      </c>
      <c r="O170" s="837">
        <v>3</v>
      </c>
      <c r="P170" s="836">
        <v>188.56</v>
      </c>
      <c r="Q170" s="838">
        <v>0.66666666666666663</v>
      </c>
      <c r="R170" s="833">
        <v>2</v>
      </c>
      <c r="S170" s="838">
        <v>0.66666666666666663</v>
      </c>
      <c r="T170" s="837">
        <v>2</v>
      </c>
      <c r="U170" s="839">
        <v>0.66666666666666663</v>
      </c>
    </row>
    <row r="171" spans="1:21" ht="14.45" customHeight="1" x14ac:dyDescent="0.2">
      <c r="A171" s="832">
        <v>22</v>
      </c>
      <c r="B171" s="833" t="s">
        <v>831</v>
      </c>
      <c r="C171" s="833" t="s">
        <v>835</v>
      </c>
      <c r="D171" s="834" t="s">
        <v>1208</v>
      </c>
      <c r="E171" s="835" t="s">
        <v>849</v>
      </c>
      <c r="F171" s="833" t="s">
        <v>832</v>
      </c>
      <c r="G171" s="833" t="s">
        <v>922</v>
      </c>
      <c r="H171" s="833" t="s">
        <v>552</v>
      </c>
      <c r="I171" s="833" t="s">
        <v>927</v>
      </c>
      <c r="J171" s="833" t="s">
        <v>811</v>
      </c>
      <c r="K171" s="833" t="s">
        <v>928</v>
      </c>
      <c r="L171" s="836">
        <v>168.36</v>
      </c>
      <c r="M171" s="836">
        <v>1010.1600000000001</v>
      </c>
      <c r="N171" s="833">
        <v>6</v>
      </c>
      <c r="O171" s="837">
        <v>5</v>
      </c>
      <c r="P171" s="836">
        <v>841.80000000000007</v>
      </c>
      <c r="Q171" s="838">
        <v>0.83333333333333337</v>
      </c>
      <c r="R171" s="833">
        <v>5</v>
      </c>
      <c r="S171" s="838">
        <v>0.83333333333333337</v>
      </c>
      <c r="T171" s="837">
        <v>4</v>
      </c>
      <c r="U171" s="839">
        <v>0.8</v>
      </c>
    </row>
    <row r="172" spans="1:21" ht="14.45" customHeight="1" x14ac:dyDescent="0.2">
      <c r="A172" s="832">
        <v>22</v>
      </c>
      <c r="B172" s="833" t="s">
        <v>831</v>
      </c>
      <c r="C172" s="833" t="s">
        <v>835</v>
      </c>
      <c r="D172" s="834" t="s">
        <v>1208</v>
      </c>
      <c r="E172" s="835" t="s">
        <v>849</v>
      </c>
      <c r="F172" s="833" t="s">
        <v>832</v>
      </c>
      <c r="G172" s="833" t="s">
        <v>922</v>
      </c>
      <c r="H172" s="833" t="s">
        <v>594</v>
      </c>
      <c r="I172" s="833" t="s">
        <v>929</v>
      </c>
      <c r="J172" s="833" t="s">
        <v>811</v>
      </c>
      <c r="K172" s="833" t="s">
        <v>930</v>
      </c>
      <c r="L172" s="836">
        <v>115.33</v>
      </c>
      <c r="M172" s="836">
        <v>807.31</v>
      </c>
      <c r="N172" s="833">
        <v>7</v>
      </c>
      <c r="O172" s="837">
        <v>6.5</v>
      </c>
      <c r="P172" s="836">
        <v>230.66</v>
      </c>
      <c r="Q172" s="838">
        <v>0.28571428571428575</v>
      </c>
      <c r="R172" s="833">
        <v>2</v>
      </c>
      <c r="S172" s="838">
        <v>0.2857142857142857</v>
      </c>
      <c r="T172" s="837">
        <v>2</v>
      </c>
      <c r="U172" s="839">
        <v>0.30769230769230771</v>
      </c>
    </row>
    <row r="173" spans="1:21" ht="14.45" customHeight="1" x14ac:dyDescent="0.2">
      <c r="A173" s="832">
        <v>22</v>
      </c>
      <c r="B173" s="833" t="s">
        <v>831</v>
      </c>
      <c r="C173" s="833" t="s">
        <v>835</v>
      </c>
      <c r="D173" s="834" t="s">
        <v>1208</v>
      </c>
      <c r="E173" s="835" t="s">
        <v>849</v>
      </c>
      <c r="F173" s="833" t="s">
        <v>832</v>
      </c>
      <c r="G173" s="833" t="s">
        <v>922</v>
      </c>
      <c r="H173" s="833" t="s">
        <v>594</v>
      </c>
      <c r="I173" s="833" t="s">
        <v>931</v>
      </c>
      <c r="J173" s="833" t="s">
        <v>808</v>
      </c>
      <c r="K173" s="833" t="s">
        <v>932</v>
      </c>
      <c r="L173" s="836">
        <v>105.23</v>
      </c>
      <c r="M173" s="836">
        <v>1999.37</v>
      </c>
      <c r="N173" s="833">
        <v>19</v>
      </c>
      <c r="O173" s="837">
        <v>16.5</v>
      </c>
      <c r="P173" s="836">
        <v>631.38</v>
      </c>
      <c r="Q173" s="838">
        <v>0.31578947368421056</v>
      </c>
      <c r="R173" s="833">
        <v>6</v>
      </c>
      <c r="S173" s="838">
        <v>0.31578947368421051</v>
      </c>
      <c r="T173" s="837">
        <v>6</v>
      </c>
      <c r="U173" s="839">
        <v>0.36363636363636365</v>
      </c>
    </row>
    <row r="174" spans="1:21" ht="14.45" customHeight="1" x14ac:dyDescent="0.2">
      <c r="A174" s="832">
        <v>22</v>
      </c>
      <c r="B174" s="833" t="s">
        <v>831</v>
      </c>
      <c r="C174" s="833" t="s">
        <v>835</v>
      </c>
      <c r="D174" s="834" t="s">
        <v>1208</v>
      </c>
      <c r="E174" s="835" t="s">
        <v>849</v>
      </c>
      <c r="F174" s="833" t="s">
        <v>832</v>
      </c>
      <c r="G174" s="833" t="s">
        <v>922</v>
      </c>
      <c r="H174" s="833" t="s">
        <v>594</v>
      </c>
      <c r="I174" s="833" t="s">
        <v>933</v>
      </c>
      <c r="J174" s="833" t="s">
        <v>808</v>
      </c>
      <c r="K174" s="833" t="s">
        <v>934</v>
      </c>
      <c r="L174" s="836">
        <v>126.27</v>
      </c>
      <c r="M174" s="836">
        <v>4545.72</v>
      </c>
      <c r="N174" s="833">
        <v>36</v>
      </c>
      <c r="O174" s="837">
        <v>28</v>
      </c>
      <c r="P174" s="836">
        <v>1388.97</v>
      </c>
      <c r="Q174" s="838">
        <v>0.30555555555555552</v>
      </c>
      <c r="R174" s="833">
        <v>11</v>
      </c>
      <c r="S174" s="838">
        <v>0.30555555555555558</v>
      </c>
      <c r="T174" s="837">
        <v>9.5</v>
      </c>
      <c r="U174" s="839">
        <v>0.3392857142857143</v>
      </c>
    </row>
    <row r="175" spans="1:21" ht="14.45" customHeight="1" x14ac:dyDescent="0.2">
      <c r="A175" s="832">
        <v>22</v>
      </c>
      <c r="B175" s="833" t="s">
        <v>831</v>
      </c>
      <c r="C175" s="833" t="s">
        <v>835</v>
      </c>
      <c r="D175" s="834" t="s">
        <v>1208</v>
      </c>
      <c r="E175" s="835" t="s">
        <v>849</v>
      </c>
      <c r="F175" s="833" t="s">
        <v>832</v>
      </c>
      <c r="G175" s="833" t="s">
        <v>922</v>
      </c>
      <c r="H175" s="833" t="s">
        <v>594</v>
      </c>
      <c r="I175" s="833" t="s">
        <v>935</v>
      </c>
      <c r="J175" s="833" t="s">
        <v>808</v>
      </c>
      <c r="K175" s="833" t="s">
        <v>936</v>
      </c>
      <c r="L175" s="836">
        <v>63.14</v>
      </c>
      <c r="M175" s="836">
        <v>315.70000000000005</v>
      </c>
      <c r="N175" s="833">
        <v>5</v>
      </c>
      <c r="O175" s="837">
        <v>4</v>
      </c>
      <c r="P175" s="836">
        <v>126.28</v>
      </c>
      <c r="Q175" s="838">
        <v>0.39999999999999997</v>
      </c>
      <c r="R175" s="833">
        <v>2</v>
      </c>
      <c r="S175" s="838">
        <v>0.4</v>
      </c>
      <c r="T175" s="837">
        <v>2</v>
      </c>
      <c r="U175" s="839">
        <v>0.5</v>
      </c>
    </row>
    <row r="176" spans="1:21" ht="14.45" customHeight="1" x14ac:dyDescent="0.2">
      <c r="A176" s="832">
        <v>22</v>
      </c>
      <c r="B176" s="833" t="s">
        <v>831</v>
      </c>
      <c r="C176" s="833" t="s">
        <v>835</v>
      </c>
      <c r="D176" s="834" t="s">
        <v>1208</v>
      </c>
      <c r="E176" s="835" t="s">
        <v>849</v>
      </c>
      <c r="F176" s="833" t="s">
        <v>832</v>
      </c>
      <c r="G176" s="833" t="s">
        <v>922</v>
      </c>
      <c r="H176" s="833" t="s">
        <v>594</v>
      </c>
      <c r="I176" s="833" t="s">
        <v>937</v>
      </c>
      <c r="J176" s="833" t="s">
        <v>808</v>
      </c>
      <c r="K176" s="833" t="s">
        <v>938</v>
      </c>
      <c r="L176" s="836">
        <v>84.18</v>
      </c>
      <c r="M176" s="836">
        <v>4124.8200000000015</v>
      </c>
      <c r="N176" s="833">
        <v>49</v>
      </c>
      <c r="O176" s="837">
        <v>37.5</v>
      </c>
      <c r="P176" s="836">
        <v>1936.140000000001</v>
      </c>
      <c r="Q176" s="838">
        <v>0.46938775510204089</v>
      </c>
      <c r="R176" s="833">
        <v>23</v>
      </c>
      <c r="S176" s="838">
        <v>0.46938775510204084</v>
      </c>
      <c r="T176" s="837">
        <v>19</v>
      </c>
      <c r="U176" s="839">
        <v>0.50666666666666671</v>
      </c>
    </row>
    <row r="177" spans="1:21" ht="14.45" customHeight="1" x14ac:dyDescent="0.2">
      <c r="A177" s="832">
        <v>22</v>
      </c>
      <c r="B177" s="833" t="s">
        <v>831</v>
      </c>
      <c r="C177" s="833" t="s">
        <v>835</v>
      </c>
      <c r="D177" s="834" t="s">
        <v>1208</v>
      </c>
      <c r="E177" s="835" t="s">
        <v>849</v>
      </c>
      <c r="F177" s="833" t="s">
        <v>832</v>
      </c>
      <c r="G177" s="833" t="s">
        <v>922</v>
      </c>
      <c r="H177" s="833" t="s">
        <v>594</v>
      </c>
      <c r="I177" s="833" t="s">
        <v>939</v>
      </c>
      <c r="J177" s="833" t="s">
        <v>811</v>
      </c>
      <c r="K177" s="833" t="s">
        <v>940</v>
      </c>
      <c r="L177" s="836">
        <v>63.14</v>
      </c>
      <c r="M177" s="836">
        <v>252.56</v>
      </c>
      <c r="N177" s="833">
        <v>4</v>
      </c>
      <c r="O177" s="837">
        <v>3.5</v>
      </c>
      <c r="P177" s="836">
        <v>126.28</v>
      </c>
      <c r="Q177" s="838">
        <v>0.5</v>
      </c>
      <c r="R177" s="833">
        <v>2</v>
      </c>
      <c r="S177" s="838">
        <v>0.5</v>
      </c>
      <c r="T177" s="837">
        <v>1.5</v>
      </c>
      <c r="U177" s="839">
        <v>0.42857142857142855</v>
      </c>
    </row>
    <row r="178" spans="1:21" ht="14.45" customHeight="1" x14ac:dyDescent="0.2">
      <c r="A178" s="832">
        <v>22</v>
      </c>
      <c r="B178" s="833" t="s">
        <v>831</v>
      </c>
      <c r="C178" s="833" t="s">
        <v>835</v>
      </c>
      <c r="D178" s="834" t="s">
        <v>1208</v>
      </c>
      <c r="E178" s="835" t="s">
        <v>849</v>
      </c>
      <c r="F178" s="833" t="s">
        <v>832</v>
      </c>
      <c r="G178" s="833" t="s">
        <v>922</v>
      </c>
      <c r="H178" s="833" t="s">
        <v>552</v>
      </c>
      <c r="I178" s="833" t="s">
        <v>941</v>
      </c>
      <c r="J178" s="833" t="s">
        <v>811</v>
      </c>
      <c r="K178" s="833" t="s">
        <v>942</v>
      </c>
      <c r="L178" s="836">
        <v>105.23</v>
      </c>
      <c r="M178" s="836">
        <v>315.69</v>
      </c>
      <c r="N178" s="833">
        <v>3</v>
      </c>
      <c r="O178" s="837">
        <v>2.5</v>
      </c>
      <c r="P178" s="836">
        <v>105.23</v>
      </c>
      <c r="Q178" s="838">
        <v>0.33333333333333337</v>
      </c>
      <c r="R178" s="833">
        <v>1</v>
      </c>
      <c r="S178" s="838">
        <v>0.33333333333333331</v>
      </c>
      <c r="T178" s="837">
        <v>0.5</v>
      </c>
      <c r="U178" s="839">
        <v>0.2</v>
      </c>
    </row>
    <row r="179" spans="1:21" ht="14.45" customHeight="1" x14ac:dyDescent="0.2">
      <c r="A179" s="832">
        <v>22</v>
      </c>
      <c r="B179" s="833" t="s">
        <v>831</v>
      </c>
      <c r="C179" s="833" t="s">
        <v>835</v>
      </c>
      <c r="D179" s="834" t="s">
        <v>1208</v>
      </c>
      <c r="E179" s="835" t="s">
        <v>849</v>
      </c>
      <c r="F179" s="833" t="s">
        <v>832</v>
      </c>
      <c r="G179" s="833" t="s">
        <v>922</v>
      </c>
      <c r="H179" s="833" t="s">
        <v>594</v>
      </c>
      <c r="I179" s="833" t="s">
        <v>810</v>
      </c>
      <c r="J179" s="833" t="s">
        <v>811</v>
      </c>
      <c r="K179" s="833" t="s">
        <v>812</v>
      </c>
      <c r="L179" s="836">
        <v>49.08</v>
      </c>
      <c r="M179" s="836">
        <v>49.08</v>
      </c>
      <c r="N179" s="833">
        <v>1</v>
      </c>
      <c r="O179" s="837">
        <v>1</v>
      </c>
      <c r="P179" s="836"/>
      <c r="Q179" s="838">
        <v>0</v>
      </c>
      <c r="R179" s="833"/>
      <c r="S179" s="838">
        <v>0</v>
      </c>
      <c r="T179" s="837"/>
      <c r="U179" s="839">
        <v>0</v>
      </c>
    </row>
    <row r="180" spans="1:21" ht="14.45" customHeight="1" x14ac:dyDescent="0.2">
      <c r="A180" s="832">
        <v>22</v>
      </c>
      <c r="B180" s="833" t="s">
        <v>831</v>
      </c>
      <c r="C180" s="833" t="s">
        <v>835</v>
      </c>
      <c r="D180" s="834" t="s">
        <v>1208</v>
      </c>
      <c r="E180" s="835" t="s">
        <v>849</v>
      </c>
      <c r="F180" s="833" t="s">
        <v>832</v>
      </c>
      <c r="G180" s="833" t="s">
        <v>922</v>
      </c>
      <c r="H180" s="833" t="s">
        <v>594</v>
      </c>
      <c r="I180" s="833" t="s">
        <v>943</v>
      </c>
      <c r="J180" s="833" t="s">
        <v>811</v>
      </c>
      <c r="K180" s="833" t="s">
        <v>944</v>
      </c>
      <c r="L180" s="836">
        <v>126.27</v>
      </c>
      <c r="M180" s="836">
        <v>1136.43</v>
      </c>
      <c r="N180" s="833">
        <v>9</v>
      </c>
      <c r="O180" s="837">
        <v>8.5</v>
      </c>
      <c r="P180" s="836">
        <v>505.08</v>
      </c>
      <c r="Q180" s="838">
        <v>0.44444444444444442</v>
      </c>
      <c r="R180" s="833">
        <v>4</v>
      </c>
      <c r="S180" s="838">
        <v>0.44444444444444442</v>
      </c>
      <c r="T180" s="837">
        <v>3.5</v>
      </c>
      <c r="U180" s="839">
        <v>0.41176470588235292</v>
      </c>
    </row>
    <row r="181" spans="1:21" ht="14.45" customHeight="1" x14ac:dyDescent="0.2">
      <c r="A181" s="832">
        <v>22</v>
      </c>
      <c r="B181" s="833" t="s">
        <v>831</v>
      </c>
      <c r="C181" s="833" t="s">
        <v>835</v>
      </c>
      <c r="D181" s="834" t="s">
        <v>1208</v>
      </c>
      <c r="E181" s="835" t="s">
        <v>849</v>
      </c>
      <c r="F181" s="833" t="s">
        <v>832</v>
      </c>
      <c r="G181" s="833" t="s">
        <v>922</v>
      </c>
      <c r="H181" s="833" t="s">
        <v>552</v>
      </c>
      <c r="I181" s="833" t="s">
        <v>945</v>
      </c>
      <c r="J181" s="833" t="s">
        <v>811</v>
      </c>
      <c r="K181" s="833" t="s">
        <v>946</v>
      </c>
      <c r="L181" s="836">
        <v>84.18</v>
      </c>
      <c r="M181" s="836">
        <v>1431.0600000000004</v>
      </c>
      <c r="N181" s="833">
        <v>17</v>
      </c>
      <c r="O181" s="837">
        <v>13.5</v>
      </c>
      <c r="P181" s="836">
        <v>1010.1600000000003</v>
      </c>
      <c r="Q181" s="838">
        <v>0.70588235294117652</v>
      </c>
      <c r="R181" s="833">
        <v>12</v>
      </c>
      <c r="S181" s="838">
        <v>0.70588235294117652</v>
      </c>
      <c r="T181" s="837">
        <v>9.5</v>
      </c>
      <c r="U181" s="839">
        <v>0.70370370370370372</v>
      </c>
    </row>
    <row r="182" spans="1:21" ht="14.45" customHeight="1" x14ac:dyDescent="0.2">
      <c r="A182" s="832">
        <v>22</v>
      </c>
      <c r="B182" s="833" t="s">
        <v>831</v>
      </c>
      <c r="C182" s="833" t="s">
        <v>835</v>
      </c>
      <c r="D182" s="834" t="s">
        <v>1208</v>
      </c>
      <c r="E182" s="835" t="s">
        <v>849</v>
      </c>
      <c r="F182" s="833" t="s">
        <v>832</v>
      </c>
      <c r="G182" s="833" t="s">
        <v>922</v>
      </c>
      <c r="H182" s="833" t="s">
        <v>594</v>
      </c>
      <c r="I182" s="833" t="s">
        <v>807</v>
      </c>
      <c r="J182" s="833" t="s">
        <v>808</v>
      </c>
      <c r="K182" s="833" t="s">
        <v>809</v>
      </c>
      <c r="L182" s="836">
        <v>49.08</v>
      </c>
      <c r="M182" s="836">
        <v>196.32</v>
      </c>
      <c r="N182" s="833">
        <v>4</v>
      </c>
      <c r="O182" s="837">
        <v>2</v>
      </c>
      <c r="P182" s="836">
        <v>98.16</v>
      </c>
      <c r="Q182" s="838">
        <v>0.5</v>
      </c>
      <c r="R182" s="833">
        <v>2</v>
      </c>
      <c r="S182" s="838">
        <v>0.5</v>
      </c>
      <c r="T182" s="837">
        <v>1</v>
      </c>
      <c r="U182" s="839">
        <v>0.5</v>
      </c>
    </row>
    <row r="183" spans="1:21" ht="14.45" customHeight="1" x14ac:dyDescent="0.2">
      <c r="A183" s="832">
        <v>22</v>
      </c>
      <c r="B183" s="833" t="s">
        <v>831</v>
      </c>
      <c r="C183" s="833" t="s">
        <v>835</v>
      </c>
      <c r="D183" s="834" t="s">
        <v>1208</v>
      </c>
      <c r="E183" s="835" t="s">
        <v>849</v>
      </c>
      <c r="F183" s="833" t="s">
        <v>832</v>
      </c>
      <c r="G183" s="833" t="s">
        <v>947</v>
      </c>
      <c r="H183" s="833" t="s">
        <v>552</v>
      </c>
      <c r="I183" s="833" t="s">
        <v>948</v>
      </c>
      <c r="J183" s="833" t="s">
        <v>949</v>
      </c>
      <c r="K183" s="833" t="s">
        <v>950</v>
      </c>
      <c r="L183" s="836">
        <v>0</v>
      </c>
      <c r="M183" s="836">
        <v>0</v>
      </c>
      <c r="N183" s="833">
        <v>8</v>
      </c>
      <c r="O183" s="837">
        <v>6</v>
      </c>
      <c r="P183" s="836">
        <v>0</v>
      </c>
      <c r="Q183" s="838"/>
      <c r="R183" s="833">
        <v>7</v>
      </c>
      <c r="S183" s="838">
        <v>0.875</v>
      </c>
      <c r="T183" s="837">
        <v>5</v>
      </c>
      <c r="U183" s="839">
        <v>0.83333333333333337</v>
      </c>
    </row>
    <row r="184" spans="1:21" ht="14.45" customHeight="1" x14ac:dyDescent="0.2">
      <c r="A184" s="832">
        <v>22</v>
      </c>
      <c r="B184" s="833" t="s">
        <v>831</v>
      </c>
      <c r="C184" s="833" t="s">
        <v>835</v>
      </c>
      <c r="D184" s="834" t="s">
        <v>1208</v>
      </c>
      <c r="E184" s="835" t="s">
        <v>850</v>
      </c>
      <c r="F184" s="833" t="s">
        <v>832</v>
      </c>
      <c r="G184" s="833" t="s">
        <v>1122</v>
      </c>
      <c r="H184" s="833" t="s">
        <v>594</v>
      </c>
      <c r="I184" s="833" t="s">
        <v>1154</v>
      </c>
      <c r="J184" s="833" t="s">
        <v>1155</v>
      </c>
      <c r="K184" s="833" t="s">
        <v>1156</v>
      </c>
      <c r="L184" s="836">
        <v>35.11</v>
      </c>
      <c r="M184" s="836">
        <v>35.11</v>
      </c>
      <c r="N184" s="833">
        <v>1</v>
      </c>
      <c r="O184" s="837">
        <v>0.5</v>
      </c>
      <c r="P184" s="836"/>
      <c r="Q184" s="838">
        <v>0</v>
      </c>
      <c r="R184" s="833"/>
      <c r="S184" s="838">
        <v>0</v>
      </c>
      <c r="T184" s="837"/>
      <c r="U184" s="839">
        <v>0</v>
      </c>
    </row>
    <row r="185" spans="1:21" ht="14.45" customHeight="1" x14ac:dyDescent="0.2">
      <c r="A185" s="832">
        <v>22</v>
      </c>
      <c r="B185" s="833" t="s">
        <v>831</v>
      </c>
      <c r="C185" s="833" t="s">
        <v>835</v>
      </c>
      <c r="D185" s="834" t="s">
        <v>1208</v>
      </c>
      <c r="E185" s="835" t="s">
        <v>850</v>
      </c>
      <c r="F185" s="833" t="s">
        <v>832</v>
      </c>
      <c r="G185" s="833" t="s">
        <v>865</v>
      </c>
      <c r="H185" s="833" t="s">
        <v>552</v>
      </c>
      <c r="I185" s="833" t="s">
        <v>866</v>
      </c>
      <c r="J185" s="833" t="s">
        <v>867</v>
      </c>
      <c r="K185" s="833" t="s">
        <v>868</v>
      </c>
      <c r="L185" s="836">
        <v>182.22</v>
      </c>
      <c r="M185" s="836">
        <v>182.22</v>
      </c>
      <c r="N185" s="833">
        <v>1</v>
      </c>
      <c r="O185" s="837">
        <v>0.5</v>
      </c>
      <c r="P185" s="836"/>
      <c r="Q185" s="838">
        <v>0</v>
      </c>
      <c r="R185" s="833"/>
      <c r="S185" s="838">
        <v>0</v>
      </c>
      <c r="T185" s="837"/>
      <c r="U185" s="839">
        <v>0</v>
      </c>
    </row>
    <row r="186" spans="1:21" ht="14.45" customHeight="1" x14ac:dyDescent="0.2">
      <c r="A186" s="832">
        <v>22</v>
      </c>
      <c r="B186" s="833" t="s">
        <v>831</v>
      </c>
      <c r="C186" s="833" t="s">
        <v>835</v>
      </c>
      <c r="D186" s="834" t="s">
        <v>1208</v>
      </c>
      <c r="E186" s="835" t="s">
        <v>850</v>
      </c>
      <c r="F186" s="833" t="s">
        <v>832</v>
      </c>
      <c r="G186" s="833" t="s">
        <v>1157</v>
      </c>
      <c r="H186" s="833" t="s">
        <v>552</v>
      </c>
      <c r="I186" s="833" t="s">
        <v>1158</v>
      </c>
      <c r="J186" s="833" t="s">
        <v>605</v>
      </c>
      <c r="K186" s="833" t="s">
        <v>1159</v>
      </c>
      <c r="L186" s="836">
        <v>75.05</v>
      </c>
      <c r="M186" s="836">
        <v>150.1</v>
      </c>
      <c r="N186" s="833">
        <v>2</v>
      </c>
      <c r="O186" s="837">
        <v>1</v>
      </c>
      <c r="P186" s="836"/>
      <c r="Q186" s="838">
        <v>0</v>
      </c>
      <c r="R186" s="833"/>
      <c r="S186" s="838">
        <v>0</v>
      </c>
      <c r="T186" s="837"/>
      <c r="U186" s="839">
        <v>0</v>
      </c>
    </row>
    <row r="187" spans="1:21" ht="14.45" customHeight="1" x14ac:dyDescent="0.2">
      <c r="A187" s="832">
        <v>22</v>
      </c>
      <c r="B187" s="833" t="s">
        <v>831</v>
      </c>
      <c r="C187" s="833" t="s">
        <v>835</v>
      </c>
      <c r="D187" s="834" t="s">
        <v>1208</v>
      </c>
      <c r="E187" s="835" t="s">
        <v>850</v>
      </c>
      <c r="F187" s="833" t="s">
        <v>832</v>
      </c>
      <c r="G187" s="833" t="s">
        <v>979</v>
      </c>
      <c r="H187" s="833" t="s">
        <v>552</v>
      </c>
      <c r="I187" s="833" t="s">
        <v>1109</v>
      </c>
      <c r="J187" s="833" t="s">
        <v>1110</v>
      </c>
      <c r="K187" s="833" t="s">
        <v>1111</v>
      </c>
      <c r="L187" s="836">
        <v>89.91</v>
      </c>
      <c r="M187" s="836">
        <v>89.91</v>
      </c>
      <c r="N187" s="833">
        <v>1</v>
      </c>
      <c r="O187" s="837">
        <v>1</v>
      </c>
      <c r="P187" s="836">
        <v>89.91</v>
      </c>
      <c r="Q187" s="838">
        <v>1</v>
      </c>
      <c r="R187" s="833">
        <v>1</v>
      </c>
      <c r="S187" s="838">
        <v>1</v>
      </c>
      <c r="T187" s="837">
        <v>1</v>
      </c>
      <c r="U187" s="839">
        <v>1</v>
      </c>
    </row>
    <row r="188" spans="1:21" ht="14.45" customHeight="1" x14ac:dyDescent="0.2">
      <c r="A188" s="832">
        <v>22</v>
      </c>
      <c r="B188" s="833" t="s">
        <v>831</v>
      </c>
      <c r="C188" s="833" t="s">
        <v>835</v>
      </c>
      <c r="D188" s="834" t="s">
        <v>1208</v>
      </c>
      <c r="E188" s="835" t="s">
        <v>850</v>
      </c>
      <c r="F188" s="833" t="s">
        <v>832</v>
      </c>
      <c r="G188" s="833" t="s">
        <v>1160</v>
      </c>
      <c r="H188" s="833" t="s">
        <v>552</v>
      </c>
      <c r="I188" s="833" t="s">
        <v>1161</v>
      </c>
      <c r="J188" s="833" t="s">
        <v>1162</v>
      </c>
      <c r="K188" s="833" t="s">
        <v>1163</v>
      </c>
      <c r="L188" s="836">
        <v>31.33</v>
      </c>
      <c r="M188" s="836">
        <v>31.33</v>
      </c>
      <c r="N188" s="833">
        <v>1</v>
      </c>
      <c r="O188" s="837">
        <v>1</v>
      </c>
      <c r="P188" s="836">
        <v>31.33</v>
      </c>
      <c r="Q188" s="838">
        <v>1</v>
      </c>
      <c r="R188" s="833">
        <v>1</v>
      </c>
      <c r="S188" s="838">
        <v>1</v>
      </c>
      <c r="T188" s="837">
        <v>1</v>
      </c>
      <c r="U188" s="839">
        <v>1</v>
      </c>
    </row>
    <row r="189" spans="1:21" ht="14.45" customHeight="1" x14ac:dyDescent="0.2">
      <c r="A189" s="832">
        <v>22</v>
      </c>
      <c r="B189" s="833" t="s">
        <v>831</v>
      </c>
      <c r="C189" s="833" t="s">
        <v>835</v>
      </c>
      <c r="D189" s="834" t="s">
        <v>1208</v>
      </c>
      <c r="E189" s="835" t="s">
        <v>850</v>
      </c>
      <c r="F189" s="833" t="s">
        <v>832</v>
      </c>
      <c r="G189" s="833" t="s">
        <v>1129</v>
      </c>
      <c r="H189" s="833" t="s">
        <v>552</v>
      </c>
      <c r="I189" s="833" t="s">
        <v>1130</v>
      </c>
      <c r="J189" s="833" t="s">
        <v>1131</v>
      </c>
      <c r="K189" s="833" t="s">
        <v>860</v>
      </c>
      <c r="L189" s="836">
        <v>111.72</v>
      </c>
      <c r="M189" s="836">
        <v>111.72</v>
      </c>
      <c r="N189" s="833">
        <v>1</v>
      </c>
      <c r="O189" s="837">
        <v>1</v>
      </c>
      <c r="P189" s="836">
        <v>111.72</v>
      </c>
      <c r="Q189" s="838">
        <v>1</v>
      </c>
      <c r="R189" s="833">
        <v>1</v>
      </c>
      <c r="S189" s="838">
        <v>1</v>
      </c>
      <c r="T189" s="837">
        <v>1</v>
      </c>
      <c r="U189" s="839">
        <v>1</v>
      </c>
    </row>
    <row r="190" spans="1:21" ht="14.45" customHeight="1" x14ac:dyDescent="0.2">
      <c r="A190" s="832">
        <v>22</v>
      </c>
      <c r="B190" s="833" t="s">
        <v>831</v>
      </c>
      <c r="C190" s="833" t="s">
        <v>835</v>
      </c>
      <c r="D190" s="834" t="s">
        <v>1208</v>
      </c>
      <c r="E190" s="835" t="s">
        <v>850</v>
      </c>
      <c r="F190" s="833" t="s">
        <v>832</v>
      </c>
      <c r="G190" s="833" t="s">
        <v>1164</v>
      </c>
      <c r="H190" s="833" t="s">
        <v>594</v>
      </c>
      <c r="I190" s="833" t="s">
        <v>1165</v>
      </c>
      <c r="J190" s="833" t="s">
        <v>662</v>
      </c>
      <c r="K190" s="833" t="s">
        <v>1166</v>
      </c>
      <c r="L190" s="836">
        <v>10.65</v>
      </c>
      <c r="M190" s="836">
        <v>10.65</v>
      </c>
      <c r="N190" s="833">
        <v>1</v>
      </c>
      <c r="O190" s="837">
        <v>1</v>
      </c>
      <c r="P190" s="836">
        <v>10.65</v>
      </c>
      <c r="Q190" s="838">
        <v>1</v>
      </c>
      <c r="R190" s="833">
        <v>1</v>
      </c>
      <c r="S190" s="838">
        <v>1</v>
      </c>
      <c r="T190" s="837">
        <v>1</v>
      </c>
      <c r="U190" s="839">
        <v>1</v>
      </c>
    </row>
    <row r="191" spans="1:21" ht="14.45" customHeight="1" x14ac:dyDescent="0.2">
      <c r="A191" s="832">
        <v>22</v>
      </c>
      <c r="B191" s="833" t="s">
        <v>831</v>
      </c>
      <c r="C191" s="833" t="s">
        <v>835</v>
      </c>
      <c r="D191" s="834" t="s">
        <v>1208</v>
      </c>
      <c r="E191" s="835" t="s">
        <v>850</v>
      </c>
      <c r="F191" s="833" t="s">
        <v>832</v>
      </c>
      <c r="G191" s="833" t="s">
        <v>885</v>
      </c>
      <c r="H191" s="833" t="s">
        <v>552</v>
      </c>
      <c r="I191" s="833" t="s">
        <v>886</v>
      </c>
      <c r="J191" s="833" t="s">
        <v>887</v>
      </c>
      <c r="K191" s="833" t="s">
        <v>888</v>
      </c>
      <c r="L191" s="836">
        <v>0</v>
      </c>
      <c r="M191" s="836">
        <v>0</v>
      </c>
      <c r="N191" s="833">
        <v>2</v>
      </c>
      <c r="O191" s="837">
        <v>0.5</v>
      </c>
      <c r="P191" s="836"/>
      <c r="Q191" s="838"/>
      <c r="R191" s="833"/>
      <c r="S191" s="838">
        <v>0</v>
      </c>
      <c r="T191" s="837"/>
      <c r="U191" s="839">
        <v>0</v>
      </c>
    </row>
    <row r="192" spans="1:21" ht="14.45" customHeight="1" x14ac:dyDescent="0.2">
      <c r="A192" s="832">
        <v>22</v>
      </c>
      <c r="B192" s="833" t="s">
        <v>831</v>
      </c>
      <c r="C192" s="833" t="s">
        <v>835</v>
      </c>
      <c r="D192" s="834" t="s">
        <v>1208</v>
      </c>
      <c r="E192" s="835" t="s">
        <v>850</v>
      </c>
      <c r="F192" s="833" t="s">
        <v>832</v>
      </c>
      <c r="G192" s="833" t="s">
        <v>889</v>
      </c>
      <c r="H192" s="833" t="s">
        <v>552</v>
      </c>
      <c r="I192" s="833" t="s">
        <v>1135</v>
      </c>
      <c r="J192" s="833" t="s">
        <v>1136</v>
      </c>
      <c r="K192" s="833" t="s">
        <v>1137</v>
      </c>
      <c r="L192" s="836">
        <v>35.25</v>
      </c>
      <c r="M192" s="836">
        <v>35.25</v>
      </c>
      <c r="N192" s="833">
        <v>1</v>
      </c>
      <c r="O192" s="837">
        <v>0.5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5" customHeight="1" x14ac:dyDescent="0.2">
      <c r="A193" s="832">
        <v>22</v>
      </c>
      <c r="B193" s="833" t="s">
        <v>831</v>
      </c>
      <c r="C193" s="833" t="s">
        <v>835</v>
      </c>
      <c r="D193" s="834" t="s">
        <v>1208</v>
      </c>
      <c r="E193" s="835" t="s">
        <v>850</v>
      </c>
      <c r="F193" s="833" t="s">
        <v>832</v>
      </c>
      <c r="G193" s="833" t="s">
        <v>1167</v>
      </c>
      <c r="H193" s="833" t="s">
        <v>552</v>
      </c>
      <c r="I193" s="833" t="s">
        <v>1168</v>
      </c>
      <c r="J193" s="833" t="s">
        <v>1169</v>
      </c>
      <c r="K193" s="833" t="s">
        <v>1170</v>
      </c>
      <c r="L193" s="836">
        <v>106.09</v>
      </c>
      <c r="M193" s="836">
        <v>318.27</v>
      </c>
      <c r="N193" s="833">
        <v>3</v>
      </c>
      <c r="O193" s="837">
        <v>0.5</v>
      </c>
      <c r="P193" s="836">
        <v>318.27</v>
      </c>
      <c r="Q193" s="838">
        <v>1</v>
      </c>
      <c r="R193" s="833">
        <v>3</v>
      </c>
      <c r="S193" s="838">
        <v>1</v>
      </c>
      <c r="T193" s="837">
        <v>0.5</v>
      </c>
      <c r="U193" s="839">
        <v>1</v>
      </c>
    </row>
    <row r="194" spans="1:21" ht="14.45" customHeight="1" x14ac:dyDescent="0.2">
      <c r="A194" s="832">
        <v>22</v>
      </c>
      <c r="B194" s="833" t="s">
        <v>831</v>
      </c>
      <c r="C194" s="833" t="s">
        <v>835</v>
      </c>
      <c r="D194" s="834" t="s">
        <v>1208</v>
      </c>
      <c r="E194" s="835" t="s">
        <v>850</v>
      </c>
      <c r="F194" s="833" t="s">
        <v>832</v>
      </c>
      <c r="G194" s="833" t="s">
        <v>1171</v>
      </c>
      <c r="H194" s="833" t="s">
        <v>552</v>
      </c>
      <c r="I194" s="833" t="s">
        <v>1172</v>
      </c>
      <c r="J194" s="833" t="s">
        <v>1173</v>
      </c>
      <c r="K194" s="833" t="s">
        <v>1174</v>
      </c>
      <c r="L194" s="836">
        <v>75.739999999999995</v>
      </c>
      <c r="M194" s="836">
        <v>75.739999999999995</v>
      </c>
      <c r="N194" s="833">
        <v>1</v>
      </c>
      <c r="O194" s="837">
        <v>1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5" customHeight="1" x14ac:dyDescent="0.2">
      <c r="A195" s="832">
        <v>22</v>
      </c>
      <c r="B195" s="833" t="s">
        <v>831</v>
      </c>
      <c r="C195" s="833" t="s">
        <v>835</v>
      </c>
      <c r="D195" s="834" t="s">
        <v>1208</v>
      </c>
      <c r="E195" s="835" t="s">
        <v>850</v>
      </c>
      <c r="F195" s="833" t="s">
        <v>832</v>
      </c>
      <c r="G195" s="833" t="s">
        <v>892</v>
      </c>
      <c r="H195" s="833" t="s">
        <v>552</v>
      </c>
      <c r="I195" s="833" t="s">
        <v>895</v>
      </c>
      <c r="J195" s="833" t="s">
        <v>602</v>
      </c>
      <c r="K195" s="833" t="s">
        <v>896</v>
      </c>
      <c r="L195" s="836">
        <v>32.25</v>
      </c>
      <c r="M195" s="836">
        <v>129</v>
      </c>
      <c r="N195" s="833">
        <v>4</v>
      </c>
      <c r="O195" s="837">
        <v>2.5</v>
      </c>
      <c r="P195" s="836">
        <v>64.5</v>
      </c>
      <c r="Q195" s="838">
        <v>0.5</v>
      </c>
      <c r="R195" s="833">
        <v>2</v>
      </c>
      <c r="S195" s="838">
        <v>0.5</v>
      </c>
      <c r="T195" s="837">
        <v>1</v>
      </c>
      <c r="U195" s="839">
        <v>0.4</v>
      </c>
    </row>
    <row r="196" spans="1:21" ht="14.45" customHeight="1" x14ac:dyDescent="0.2">
      <c r="A196" s="832">
        <v>22</v>
      </c>
      <c r="B196" s="833" t="s">
        <v>831</v>
      </c>
      <c r="C196" s="833" t="s">
        <v>835</v>
      </c>
      <c r="D196" s="834" t="s">
        <v>1208</v>
      </c>
      <c r="E196" s="835" t="s">
        <v>850</v>
      </c>
      <c r="F196" s="833" t="s">
        <v>832</v>
      </c>
      <c r="G196" s="833" t="s">
        <v>892</v>
      </c>
      <c r="H196" s="833" t="s">
        <v>552</v>
      </c>
      <c r="I196" s="833" t="s">
        <v>897</v>
      </c>
      <c r="J196" s="833" t="s">
        <v>602</v>
      </c>
      <c r="K196" s="833" t="s">
        <v>898</v>
      </c>
      <c r="L196" s="836">
        <v>103.67</v>
      </c>
      <c r="M196" s="836">
        <v>103.67</v>
      </c>
      <c r="N196" s="833">
        <v>1</v>
      </c>
      <c r="O196" s="837">
        <v>0.5</v>
      </c>
      <c r="P196" s="836"/>
      <c r="Q196" s="838">
        <v>0</v>
      </c>
      <c r="R196" s="833"/>
      <c r="S196" s="838">
        <v>0</v>
      </c>
      <c r="T196" s="837"/>
      <c r="U196" s="839">
        <v>0</v>
      </c>
    </row>
    <row r="197" spans="1:21" ht="14.45" customHeight="1" x14ac:dyDescent="0.2">
      <c r="A197" s="832">
        <v>22</v>
      </c>
      <c r="B197" s="833" t="s">
        <v>831</v>
      </c>
      <c r="C197" s="833" t="s">
        <v>835</v>
      </c>
      <c r="D197" s="834" t="s">
        <v>1208</v>
      </c>
      <c r="E197" s="835" t="s">
        <v>850</v>
      </c>
      <c r="F197" s="833" t="s">
        <v>832</v>
      </c>
      <c r="G197" s="833" t="s">
        <v>892</v>
      </c>
      <c r="H197" s="833" t="s">
        <v>552</v>
      </c>
      <c r="I197" s="833" t="s">
        <v>1175</v>
      </c>
      <c r="J197" s="833" t="s">
        <v>1176</v>
      </c>
      <c r="K197" s="833" t="s">
        <v>1177</v>
      </c>
      <c r="L197" s="836">
        <v>34.56</v>
      </c>
      <c r="M197" s="836">
        <v>34.56</v>
      </c>
      <c r="N197" s="833">
        <v>1</v>
      </c>
      <c r="O197" s="837">
        <v>1</v>
      </c>
      <c r="P197" s="836"/>
      <c r="Q197" s="838">
        <v>0</v>
      </c>
      <c r="R197" s="833"/>
      <c r="S197" s="838">
        <v>0</v>
      </c>
      <c r="T197" s="837"/>
      <c r="U197" s="839">
        <v>0</v>
      </c>
    </row>
    <row r="198" spans="1:21" ht="14.45" customHeight="1" x14ac:dyDescent="0.2">
      <c r="A198" s="832">
        <v>22</v>
      </c>
      <c r="B198" s="833" t="s">
        <v>831</v>
      </c>
      <c r="C198" s="833" t="s">
        <v>835</v>
      </c>
      <c r="D198" s="834" t="s">
        <v>1208</v>
      </c>
      <c r="E198" s="835" t="s">
        <v>850</v>
      </c>
      <c r="F198" s="833" t="s">
        <v>832</v>
      </c>
      <c r="G198" s="833" t="s">
        <v>907</v>
      </c>
      <c r="H198" s="833" t="s">
        <v>552</v>
      </c>
      <c r="I198" s="833" t="s">
        <v>908</v>
      </c>
      <c r="J198" s="833" t="s">
        <v>909</v>
      </c>
      <c r="K198" s="833" t="s">
        <v>910</v>
      </c>
      <c r="L198" s="836">
        <v>87.67</v>
      </c>
      <c r="M198" s="836">
        <v>701.36</v>
      </c>
      <c r="N198" s="833">
        <v>8</v>
      </c>
      <c r="O198" s="837">
        <v>3</v>
      </c>
      <c r="P198" s="836">
        <v>175.34</v>
      </c>
      <c r="Q198" s="838">
        <v>0.25</v>
      </c>
      <c r="R198" s="833">
        <v>2</v>
      </c>
      <c r="S198" s="838">
        <v>0.25</v>
      </c>
      <c r="T198" s="837">
        <v>1</v>
      </c>
      <c r="U198" s="839">
        <v>0.33333333333333331</v>
      </c>
    </row>
    <row r="199" spans="1:21" ht="14.45" customHeight="1" x14ac:dyDescent="0.2">
      <c r="A199" s="832">
        <v>22</v>
      </c>
      <c r="B199" s="833" t="s">
        <v>831</v>
      </c>
      <c r="C199" s="833" t="s">
        <v>835</v>
      </c>
      <c r="D199" s="834" t="s">
        <v>1208</v>
      </c>
      <c r="E199" s="835" t="s">
        <v>850</v>
      </c>
      <c r="F199" s="833" t="s">
        <v>832</v>
      </c>
      <c r="G199" s="833" t="s">
        <v>911</v>
      </c>
      <c r="H199" s="833" t="s">
        <v>552</v>
      </c>
      <c r="I199" s="833" t="s">
        <v>912</v>
      </c>
      <c r="J199" s="833" t="s">
        <v>913</v>
      </c>
      <c r="K199" s="833" t="s">
        <v>815</v>
      </c>
      <c r="L199" s="836">
        <v>192.28</v>
      </c>
      <c r="M199" s="836">
        <v>1538.24</v>
      </c>
      <c r="N199" s="833">
        <v>8</v>
      </c>
      <c r="O199" s="837">
        <v>4.5</v>
      </c>
      <c r="P199" s="836">
        <v>769.12</v>
      </c>
      <c r="Q199" s="838">
        <v>0.5</v>
      </c>
      <c r="R199" s="833">
        <v>4</v>
      </c>
      <c r="S199" s="838">
        <v>0.5</v>
      </c>
      <c r="T199" s="837">
        <v>2</v>
      </c>
      <c r="U199" s="839">
        <v>0.44444444444444442</v>
      </c>
    </row>
    <row r="200" spans="1:21" ht="14.45" customHeight="1" x14ac:dyDescent="0.2">
      <c r="A200" s="832">
        <v>22</v>
      </c>
      <c r="B200" s="833" t="s">
        <v>831</v>
      </c>
      <c r="C200" s="833" t="s">
        <v>835</v>
      </c>
      <c r="D200" s="834" t="s">
        <v>1208</v>
      </c>
      <c r="E200" s="835" t="s">
        <v>850</v>
      </c>
      <c r="F200" s="833" t="s">
        <v>832</v>
      </c>
      <c r="G200" s="833" t="s">
        <v>914</v>
      </c>
      <c r="H200" s="833" t="s">
        <v>552</v>
      </c>
      <c r="I200" s="833" t="s">
        <v>1178</v>
      </c>
      <c r="J200" s="833" t="s">
        <v>633</v>
      </c>
      <c r="K200" s="833" t="s">
        <v>1179</v>
      </c>
      <c r="L200" s="836">
        <v>0</v>
      </c>
      <c r="M200" s="836">
        <v>0</v>
      </c>
      <c r="N200" s="833">
        <v>1</v>
      </c>
      <c r="O200" s="837">
        <v>1</v>
      </c>
      <c r="P200" s="836"/>
      <c r="Q200" s="838"/>
      <c r="R200" s="833"/>
      <c r="S200" s="838">
        <v>0</v>
      </c>
      <c r="T200" s="837"/>
      <c r="U200" s="839">
        <v>0</v>
      </c>
    </row>
    <row r="201" spans="1:21" ht="14.45" customHeight="1" x14ac:dyDescent="0.2">
      <c r="A201" s="832">
        <v>22</v>
      </c>
      <c r="B201" s="833" t="s">
        <v>831</v>
      </c>
      <c r="C201" s="833" t="s">
        <v>835</v>
      </c>
      <c r="D201" s="834" t="s">
        <v>1208</v>
      </c>
      <c r="E201" s="835" t="s">
        <v>850</v>
      </c>
      <c r="F201" s="833" t="s">
        <v>832</v>
      </c>
      <c r="G201" s="833" t="s">
        <v>914</v>
      </c>
      <c r="H201" s="833" t="s">
        <v>594</v>
      </c>
      <c r="I201" s="833" t="s">
        <v>814</v>
      </c>
      <c r="J201" s="833" t="s">
        <v>633</v>
      </c>
      <c r="K201" s="833" t="s">
        <v>815</v>
      </c>
      <c r="L201" s="836">
        <v>0</v>
      </c>
      <c r="M201" s="836">
        <v>0</v>
      </c>
      <c r="N201" s="833">
        <v>1</v>
      </c>
      <c r="O201" s="837">
        <v>1</v>
      </c>
      <c r="P201" s="836">
        <v>0</v>
      </c>
      <c r="Q201" s="838"/>
      <c r="R201" s="833">
        <v>1</v>
      </c>
      <c r="S201" s="838">
        <v>1</v>
      </c>
      <c r="T201" s="837">
        <v>1</v>
      </c>
      <c r="U201" s="839">
        <v>1</v>
      </c>
    </row>
    <row r="202" spans="1:21" ht="14.45" customHeight="1" x14ac:dyDescent="0.2">
      <c r="A202" s="832">
        <v>22</v>
      </c>
      <c r="B202" s="833" t="s">
        <v>831</v>
      </c>
      <c r="C202" s="833" t="s">
        <v>835</v>
      </c>
      <c r="D202" s="834" t="s">
        <v>1208</v>
      </c>
      <c r="E202" s="835" t="s">
        <v>850</v>
      </c>
      <c r="F202" s="833" t="s">
        <v>832</v>
      </c>
      <c r="G202" s="833" t="s">
        <v>1180</v>
      </c>
      <c r="H202" s="833" t="s">
        <v>552</v>
      </c>
      <c r="I202" s="833" t="s">
        <v>1181</v>
      </c>
      <c r="J202" s="833" t="s">
        <v>1182</v>
      </c>
      <c r="K202" s="833" t="s">
        <v>1183</v>
      </c>
      <c r="L202" s="836">
        <v>154.36000000000001</v>
      </c>
      <c r="M202" s="836">
        <v>308.72000000000003</v>
      </c>
      <c r="N202" s="833">
        <v>2</v>
      </c>
      <c r="O202" s="837">
        <v>0.5</v>
      </c>
      <c r="P202" s="836"/>
      <c r="Q202" s="838">
        <v>0</v>
      </c>
      <c r="R202" s="833"/>
      <c r="S202" s="838">
        <v>0</v>
      </c>
      <c r="T202" s="837"/>
      <c r="U202" s="839">
        <v>0</v>
      </c>
    </row>
    <row r="203" spans="1:21" ht="14.45" customHeight="1" x14ac:dyDescent="0.2">
      <c r="A203" s="832">
        <v>22</v>
      </c>
      <c r="B203" s="833" t="s">
        <v>831</v>
      </c>
      <c r="C203" s="833" t="s">
        <v>835</v>
      </c>
      <c r="D203" s="834" t="s">
        <v>1208</v>
      </c>
      <c r="E203" s="835" t="s">
        <v>850</v>
      </c>
      <c r="F203" s="833" t="s">
        <v>832</v>
      </c>
      <c r="G203" s="833" t="s">
        <v>922</v>
      </c>
      <c r="H203" s="833" t="s">
        <v>594</v>
      </c>
      <c r="I203" s="833" t="s">
        <v>923</v>
      </c>
      <c r="J203" s="833" t="s">
        <v>811</v>
      </c>
      <c r="K203" s="833" t="s">
        <v>924</v>
      </c>
      <c r="L203" s="836">
        <v>74.08</v>
      </c>
      <c r="M203" s="836">
        <v>222.24</v>
      </c>
      <c r="N203" s="833">
        <v>3</v>
      </c>
      <c r="O203" s="837">
        <v>3</v>
      </c>
      <c r="P203" s="836">
        <v>74.08</v>
      </c>
      <c r="Q203" s="838">
        <v>0.33333333333333331</v>
      </c>
      <c r="R203" s="833">
        <v>1</v>
      </c>
      <c r="S203" s="838">
        <v>0.33333333333333331</v>
      </c>
      <c r="T203" s="837">
        <v>1</v>
      </c>
      <c r="U203" s="839">
        <v>0.33333333333333331</v>
      </c>
    </row>
    <row r="204" spans="1:21" ht="14.45" customHeight="1" x14ac:dyDescent="0.2">
      <c r="A204" s="832">
        <v>22</v>
      </c>
      <c r="B204" s="833" t="s">
        <v>831</v>
      </c>
      <c r="C204" s="833" t="s">
        <v>835</v>
      </c>
      <c r="D204" s="834" t="s">
        <v>1208</v>
      </c>
      <c r="E204" s="835" t="s">
        <v>850</v>
      </c>
      <c r="F204" s="833" t="s">
        <v>832</v>
      </c>
      <c r="G204" s="833" t="s">
        <v>922</v>
      </c>
      <c r="H204" s="833" t="s">
        <v>594</v>
      </c>
      <c r="I204" s="833" t="s">
        <v>925</v>
      </c>
      <c r="J204" s="833" t="s">
        <v>811</v>
      </c>
      <c r="K204" s="833" t="s">
        <v>926</v>
      </c>
      <c r="L204" s="836">
        <v>94.28</v>
      </c>
      <c r="M204" s="836">
        <v>942.80000000000007</v>
      </c>
      <c r="N204" s="833">
        <v>10</v>
      </c>
      <c r="O204" s="837">
        <v>9</v>
      </c>
      <c r="P204" s="836">
        <v>377.12</v>
      </c>
      <c r="Q204" s="838">
        <v>0.39999999999999997</v>
      </c>
      <c r="R204" s="833">
        <v>4</v>
      </c>
      <c r="S204" s="838">
        <v>0.4</v>
      </c>
      <c r="T204" s="837">
        <v>4</v>
      </c>
      <c r="U204" s="839">
        <v>0.44444444444444442</v>
      </c>
    </row>
    <row r="205" spans="1:21" ht="14.45" customHeight="1" x14ac:dyDescent="0.2">
      <c r="A205" s="832">
        <v>22</v>
      </c>
      <c r="B205" s="833" t="s">
        <v>831</v>
      </c>
      <c r="C205" s="833" t="s">
        <v>835</v>
      </c>
      <c r="D205" s="834" t="s">
        <v>1208</v>
      </c>
      <c r="E205" s="835" t="s">
        <v>850</v>
      </c>
      <c r="F205" s="833" t="s">
        <v>832</v>
      </c>
      <c r="G205" s="833" t="s">
        <v>922</v>
      </c>
      <c r="H205" s="833" t="s">
        <v>552</v>
      </c>
      <c r="I205" s="833" t="s">
        <v>927</v>
      </c>
      <c r="J205" s="833" t="s">
        <v>811</v>
      </c>
      <c r="K205" s="833" t="s">
        <v>928</v>
      </c>
      <c r="L205" s="836">
        <v>168.36</v>
      </c>
      <c r="M205" s="836">
        <v>505.08000000000004</v>
      </c>
      <c r="N205" s="833">
        <v>3</v>
      </c>
      <c r="O205" s="837">
        <v>2</v>
      </c>
      <c r="P205" s="836">
        <v>505.08000000000004</v>
      </c>
      <c r="Q205" s="838">
        <v>1</v>
      </c>
      <c r="R205" s="833">
        <v>3</v>
      </c>
      <c r="S205" s="838">
        <v>1</v>
      </c>
      <c r="T205" s="837">
        <v>2</v>
      </c>
      <c r="U205" s="839">
        <v>1</v>
      </c>
    </row>
    <row r="206" spans="1:21" ht="14.45" customHeight="1" x14ac:dyDescent="0.2">
      <c r="A206" s="832">
        <v>22</v>
      </c>
      <c r="B206" s="833" t="s">
        <v>831</v>
      </c>
      <c r="C206" s="833" t="s">
        <v>835</v>
      </c>
      <c r="D206" s="834" t="s">
        <v>1208</v>
      </c>
      <c r="E206" s="835" t="s">
        <v>850</v>
      </c>
      <c r="F206" s="833" t="s">
        <v>832</v>
      </c>
      <c r="G206" s="833" t="s">
        <v>922</v>
      </c>
      <c r="H206" s="833" t="s">
        <v>594</v>
      </c>
      <c r="I206" s="833" t="s">
        <v>929</v>
      </c>
      <c r="J206" s="833" t="s">
        <v>811</v>
      </c>
      <c r="K206" s="833" t="s">
        <v>930</v>
      </c>
      <c r="L206" s="836">
        <v>115.33</v>
      </c>
      <c r="M206" s="836">
        <v>1153.3</v>
      </c>
      <c r="N206" s="833">
        <v>10</v>
      </c>
      <c r="O206" s="837">
        <v>9.5</v>
      </c>
      <c r="P206" s="836">
        <v>691.98</v>
      </c>
      <c r="Q206" s="838">
        <v>0.60000000000000009</v>
      </c>
      <c r="R206" s="833">
        <v>6</v>
      </c>
      <c r="S206" s="838">
        <v>0.6</v>
      </c>
      <c r="T206" s="837">
        <v>5.5</v>
      </c>
      <c r="U206" s="839">
        <v>0.57894736842105265</v>
      </c>
    </row>
    <row r="207" spans="1:21" ht="14.45" customHeight="1" x14ac:dyDescent="0.2">
      <c r="A207" s="832">
        <v>22</v>
      </c>
      <c r="B207" s="833" t="s">
        <v>831</v>
      </c>
      <c r="C207" s="833" t="s">
        <v>835</v>
      </c>
      <c r="D207" s="834" t="s">
        <v>1208</v>
      </c>
      <c r="E207" s="835" t="s">
        <v>850</v>
      </c>
      <c r="F207" s="833" t="s">
        <v>832</v>
      </c>
      <c r="G207" s="833" t="s">
        <v>922</v>
      </c>
      <c r="H207" s="833" t="s">
        <v>594</v>
      </c>
      <c r="I207" s="833" t="s">
        <v>931</v>
      </c>
      <c r="J207" s="833" t="s">
        <v>808</v>
      </c>
      <c r="K207" s="833" t="s">
        <v>932</v>
      </c>
      <c r="L207" s="836">
        <v>105.23</v>
      </c>
      <c r="M207" s="836">
        <v>2630.75</v>
      </c>
      <c r="N207" s="833">
        <v>25</v>
      </c>
      <c r="O207" s="837">
        <v>24</v>
      </c>
      <c r="P207" s="836">
        <v>1262.76</v>
      </c>
      <c r="Q207" s="838">
        <v>0.48</v>
      </c>
      <c r="R207" s="833">
        <v>12</v>
      </c>
      <c r="S207" s="838">
        <v>0.48</v>
      </c>
      <c r="T207" s="837">
        <v>11.5</v>
      </c>
      <c r="U207" s="839">
        <v>0.47916666666666669</v>
      </c>
    </row>
    <row r="208" spans="1:21" ht="14.45" customHeight="1" x14ac:dyDescent="0.2">
      <c r="A208" s="832">
        <v>22</v>
      </c>
      <c r="B208" s="833" t="s">
        <v>831</v>
      </c>
      <c r="C208" s="833" t="s">
        <v>835</v>
      </c>
      <c r="D208" s="834" t="s">
        <v>1208</v>
      </c>
      <c r="E208" s="835" t="s">
        <v>850</v>
      </c>
      <c r="F208" s="833" t="s">
        <v>832</v>
      </c>
      <c r="G208" s="833" t="s">
        <v>922</v>
      </c>
      <c r="H208" s="833" t="s">
        <v>594</v>
      </c>
      <c r="I208" s="833" t="s">
        <v>933</v>
      </c>
      <c r="J208" s="833" t="s">
        <v>808</v>
      </c>
      <c r="K208" s="833" t="s">
        <v>934</v>
      </c>
      <c r="L208" s="836">
        <v>126.27</v>
      </c>
      <c r="M208" s="836">
        <v>7449.93</v>
      </c>
      <c r="N208" s="833">
        <v>59</v>
      </c>
      <c r="O208" s="837">
        <v>55.5</v>
      </c>
      <c r="P208" s="836">
        <v>3535.56</v>
      </c>
      <c r="Q208" s="838">
        <v>0.47457627118644063</v>
      </c>
      <c r="R208" s="833">
        <v>28</v>
      </c>
      <c r="S208" s="838">
        <v>0.47457627118644069</v>
      </c>
      <c r="T208" s="837">
        <v>24.5</v>
      </c>
      <c r="U208" s="839">
        <v>0.44144144144144143</v>
      </c>
    </row>
    <row r="209" spans="1:21" ht="14.45" customHeight="1" x14ac:dyDescent="0.2">
      <c r="A209" s="832">
        <v>22</v>
      </c>
      <c r="B209" s="833" t="s">
        <v>831</v>
      </c>
      <c r="C209" s="833" t="s">
        <v>835</v>
      </c>
      <c r="D209" s="834" t="s">
        <v>1208</v>
      </c>
      <c r="E209" s="835" t="s">
        <v>850</v>
      </c>
      <c r="F209" s="833" t="s">
        <v>832</v>
      </c>
      <c r="G209" s="833" t="s">
        <v>922</v>
      </c>
      <c r="H209" s="833" t="s">
        <v>594</v>
      </c>
      <c r="I209" s="833" t="s">
        <v>935</v>
      </c>
      <c r="J209" s="833" t="s">
        <v>808</v>
      </c>
      <c r="K209" s="833" t="s">
        <v>936</v>
      </c>
      <c r="L209" s="836">
        <v>63.14</v>
      </c>
      <c r="M209" s="836">
        <v>694.54</v>
      </c>
      <c r="N209" s="833">
        <v>11</v>
      </c>
      <c r="O209" s="837">
        <v>10</v>
      </c>
      <c r="P209" s="836">
        <v>315.7</v>
      </c>
      <c r="Q209" s="838">
        <v>0.45454545454545453</v>
      </c>
      <c r="R209" s="833">
        <v>5</v>
      </c>
      <c r="S209" s="838">
        <v>0.45454545454545453</v>
      </c>
      <c r="T209" s="837">
        <v>4.5</v>
      </c>
      <c r="U209" s="839">
        <v>0.45</v>
      </c>
    </row>
    <row r="210" spans="1:21" ht="14.45" customHeight="1" x14ac:dyDescent="0.2">
      <c r="A210" s="832">
        <v>22</v>
      </c>
      <c r="B210" s="833" t="s">
        <v>831</v>
      </c>
      <c r="C210" s="833" t="s">
        <v>835</v>
      </c>
      <c r="D210" s="834" t="s">
        <v>1208</v>
      </c>
      <c r="E210" s="835" t="s">
        <v>850</v>
      </c>
      <c r="F210" s="833" t="s">
        <v>832</v>
      </c>
      <c r="G210" s="833" t="s">
        <v>922</v>
      </c>
      <c r="H210" s="833" t="s">
        <v>594</v>
      </c>
      <c r="I210" s="833" t="s">
        <v>937</v>
      </c>
      <c r="J210" s="833" t="s">
        <v>808</v>
      </c>
      <c r="K210" s="833" t="s">
        <v>938</v>
      </c>
      <c r="L210" s="836">
        <v>84.18</v>
      </c>
      <c r="M210" s="836">
        <v>5976.7800000000007</v>
      </c>
      <c r="N210" s="833">
        <v>71</v>
      </c>
      <c r="O210" s="837">
        <v>62</v>
      </c>
      <c r="P210" s="836">
        <v>3030.4800000000005</v>
      </c>
      <c r="Q210" s="838">
        <v>0.50704225352112675</v>
      </c>
      <c r="R210" s="833">
        <v>36</v>
      </c>
      <c r="S210" s="838">
        <v>0.50704225352112675</v>
      </c>
      <c r="T210" s="837">
        <v>29.5</v>
      </c>
      <c r="U210" s="839">
        <v>0.47580645161290325</v>
      </c>
    </row>
    <row r="211" spans="1:21" ht="14.45" customHeight="1" x14ac:dyDescent="0.2">
      <c r="A211" s="832">
        <v>22</v>
      </c>
      <c r="B211" s="833" t="s">
        <v>831</v>
      </c>
      <c r="C211" s="833" t="s">
        <v>835</v>
      </c>
      <c r="D211" s="834" t="s">
        <v>1208</v>
      </c>
      <c r="E211" s="835" t="s">
        <v>850</v>
      </c>
      <c r="F211" s="833" t="s">
        <v>832</v>
      </c>
      <c r="G211" s="833" t="s">
        <v>922</v>
      </c>
      <c r="H211" s="833" t="s">
        <v>594</v>
      </c>
      <c r="I211" s="833" t="s">
        <v>939</v>
      </c>
      <c r="J211" s="833" t="s">
        <v>811</v>
      </c>
      <c r="K211" s="833" t="s">
        <v>940</v>
      </c>
      <c r="L211" s="836">
        <v>63.14</v>
      </c>
      <c r="M211" s="836">
        <v>252.56</v>
      </c>
      <c r="N211" s="833">
        <v>4</v>
      </c>
      <c r="O211" s="837">
        <v>3.5</v>
      </c>
      <c r="P211" s="836">
        <v>189.42000000000002</v>
      </c>
      <c r="Q211" s="838">
        <v>0.75000000000000011</v>
      </c>
      <c r="R211" s="833">
        <v>3</v>
      </c>
      <c r="S211" s="838">
        <v>0.75</v>
      </c>
      <c r="T211" s="837">
        <v>2.5</v>
      </c>
      <c r="U211" s="839">
        <v>0.7142857142857143</v>
      </c>
    </row>
    <row r="212" spans="1:21" ht="14.45" customHeight="1" x14ac:dyDescent="0.2">
      <c r="A212" s="832">
        <v>22</v>
      </c>
      <c r="B212" s="833" t="s">
        <v>831</v>
      </c>
      <c r="C212" s="833" t="s">
        <v>835</v>
      </c>
      <c r="D212" s="834" t="s">
        <v>1208</v>
      </c>
      <c r="E212" s="835" t="s">
        <v>850</v>
      </c>
      <c r="F212" s="833" t="s">
        <v>832</v>
      </c>
      <c r="G212" s="833" t="s">
        <v>922</v>
      </c>
      <c r="H212" s="833" t="s">
        <v>552</v>
      </c>
      <c r="I212" s="833" t="s">
        <v>941</v>
      </c>
      <c r="J212" s="833" t="s">
        <v>811</v>
      </c>
      <c r="K212" s="833" t="s">
        <v>942</v>
      </c>
      <c r="L212" s="836">
        <v>105.23</v>
      </c>
      <c r="M212" s="836">
        <v>947.06999999999994</v>
      </c>
      <c r="N212" s="833">
        <v>9</v>
      </c>
      <c r="O212" s="837">
        <v>9</v>
      </c>
      <c r="P212" s="836">
        <v>526.15</v>
      </c>
      <c r="Q212" s="838">
        <v>0.55555555555555558</v>
      </c>
      <c r="R212" s="833">
        <v>5</v>
      </c>
      <c r="S212" s="838">
        <v>0.55555555555555558</v>
      </c>
      <c r="T212" s="837">
        <v>5</v>
      </c>
      <c r="U212" s="839">
        <v>0.55555555555555558</v>
      </c>
    </row>
    <row r="213" spans="1:21" ht="14.45" customHeight="1" x14ac:dyDescent="0.2">
      <c r="A213" s="832">
        <v>22</v>
      </c>
      <c r="B213" s="833" t="s">
        <v>831</v>
      </c>
      <c r="C213" s="833" t="s">
        <v>835</v>
      </c>
      <c r="D213" s="834" t="s">
        <v>1208</v>
      </c>
      <c r="E213" s="835" t="s">
        <v>850</v>
      </c>
      <c r="F213" s="833" t="s">
        <v>832</v>
      </c>
      <c r="G213" s="833" t="s">
        <v>922</v>
      </c>
      <c r="H213" s="833" t="s">
        <v>594</v>
      </c>
      <c r="I213" s="833" t="s">
        <v>810</v>
      </c>
      <c r="J213" s="833" t="s">
        <v>811</v>
      </c>
      <c r="K213" s="833" t="s">
        <v>812</v>
      </c>
      <c r="L213" s="836">
        <v>49.08</v>
      </c>
      <c r="M213" s="836">
        <v>196.32</v>
      </c>
      <c r="N213" s="833">
        <v>4</v>
      </c>
      <c r="O213" s="837">
        <v>2</v>
      </c>
      <c r="P213" s="836">
        <v>196.32</v>
      </c>
      <c r="Q213" s="838">
        <v>1</v>
      </c>
      <c r="R213" s="833">
        <v>4</v>
      </c>
      <c r="S213" s="838">
        <v>1</v>
      </c>
      <c r="T213" s="837">
        <v>2</v>
      </c>
      <c r="U213" s="839">
        <v>1</v>
      </c>
    </row>
    <row r="214" spans="1:21" ht="14.45" customHeight="1" x14ac:dyDescent="0.2">
      <c r="A214" s="832">
        <v>22</v>
      </c>
      <c r="B214" s="833" t="s">
        <v>831</v>
      </c>
      <c r="C214" s="833" t="s">
        <v>835</v>
      </c>
      <c r="D214" s="834" t="s">
        <v>1208</v>
      </c>
      <c r="E214" s="835" t="s">
        <v>850</v>
      </c>
      <c r="F214" s="833" t="s">
        <v>832</v>
      </c>
      <c r="G214" s="833" t="s">
        <v>922</v>
      </c>
      <c r="H214" s="833" t="s">
        <v>594</v>
      </c>
      <c r="I214" s="833" t="s">
        <v>943</v>
      </c>
      <c r="J214" s="833" t="s">
        <v>811</v>
      </c>
      <c r="K214" s="833" t="s">
        <v>944</v>
      </c>
      <c r="L214" s="836">
        <v>126.27</v>
      </c>
      <c r="M214" s="836">
        <v>1388.97</v>
      </c>
      <c r="N214" s="833">
        <v>11</v>
      </c>
      <c r="O214" s="837">
        <v>10</v>
      </c>
      <c r="P214" s="836">
        <v>757.62</v>
      </c>
      <c r="Q214" s="838">
        <v>0.54545454545454541</v>
      </c>
      <c r="R214" s="833">
        <v>6</v>
      </c>
      <c r="S214" s="838">
        <v>0.54545454545454541</v>
      </c>
      <c r="T214" s="837">
        <v>5</v>
      </c>
      <c r="U214" s="839">
        <v>0.5</v>
      </c>
    </row>
    <row r="215" spans="1:21" ht="14.45" customHeight="1" x14ac:dyDescent="0.2">
      <c r="A215" s="832">
        <v>22</v>
      </c>
      <c r="B215" s="833" t="s">
        <v>831</v>
      </c>
      <c r="C215" s="833" t="s">
        <v>835</v>
      </c>
      <c r="D215" s="834" t="s">
        <v>1208</v>
      </c>
      <c r="E215" s="835" t="s">
        <v>850</v>
      </c>
      <c r="F215" s="833" t="s">
        <v>832</v>
      </c>
      <c r="G215" s="833" t="s">
        <v>922</v>
      </c>
      <c r="H215" s="833" t="s">
        <v>552</v>
      </c>
      <c r="I215" s="833" t="s">
        <v>945</v>
      </c>
      <c r="J215" s="833" t="s">
        <v>811</v>
      </c>
      <c r="K215" s="833" t="s">
        <v>946</v>
      </c>
      <c r="L215" s="836">
        <v>84.18</v>
      </c>
      <c r="M215" s="836">
        <v>1515.2400000000002</v>
      </c>
      <c r="N215" s="833">
        <v>18</v>
      </c>
      <c r="O215" s="837">
        <v>16</v>
      </c>
      <c r="P215" s="836">
        <v>757.62000000000012</v>
      </c>
      <c r="Q215" s="838">
        <v>0.5</v>
      </c>
      <c r="R215" s="833">
        <v>9</v>
      </c>
      <c r="S215" s="838">
        <v>0.5</v>
      </c>
      <c r="T215" s="837">
        <v>8</v>
      </c>
      <c r="U215" s="839">
        <v>0.5</v>
      </c>
    </row>
    <row r="216" spans="1:21" ht="14.45" customHeight="1" x14ac:dyDescent="0.2">
      <c r="A216" s="832">
        <v>22</v>
      </c>
      <c r="B216" s="833" t="s">
        <v>831</v>
      </c>
      <c r="C216" s="833" t="s">
        <v>835</v>
      </c>
      <c r="D216" s="834" t="s">
        <v>1208</v>
      </c>
      <c r="E216" s="835" t="s">
        <v>850</v>
      </c>
      <c r="F216" s="833" t="s">
        <v>832</v>
      </c>
      <c r="G216" s="833" t="s">
        <v>922</v>
      </c>
      <c r="H216" s="833" t="s">
        <v>594</v>
      </c>
      <c r="I216" s="833" t="s">
        <v>807</v>
      </c>
      <c r="J216" s="833" t="s">
        <v>808</v>
      </c>
      <c r="K216" s="833" t="s">
        <v>809</v>
      </c>
      <c r="L216" s="836">
        <v>49.08</v>
      </c>
      <c r="M216" s="836">
        <v>98.16</v>
      </c>
      <c r="N216" s="833">
        <v>2</v>
      </c>
      <c r="O216" s="837">
        <v>1.5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5" customHeight="1" x14ac:dyDescent="0.2">
      <c r="A217" s="832">
        <v>22</v>
      </c>
      <c r="B217" s="833" t="s">
        <v>831</v>
      </c>
      <c r="C217" s="833" t="s">
        <v>835</v>
      </c>
      <c r="D217" s="834" t="s">
        <v>1208</v>
      </c>
      <c r="E217" s="835" t="s">
        <v>850</v>
      </c>
      <c r="F217" s="833" t="s">
        <v>832</v>
      </c>
      <c r="G217" s="833" t="s">
        <v>947</v>
      </c>
      <c r="H217" s="833" t="s">
        <v>552</v>
      </c>
      <c r="I217" s="833" t="s">
        <v>948</v>
      </c>
      <c r="J217" s="833" t="s">
        <v>949</v>
      </c>
      <c r="K217" s="833" t="s">
        <v>950</v>
      </c>
      <c r="L217" s="836">
        <v>0</v>
      </c>
      <c r="M217" s="836">
        <v>0</v>
      </c>
      <c r="N217" s="833">
        <v>16</v>
      </c>
      <c r="O217" s="837">
        <v>11.5</v>
      </c>
      <c r="P217" s="836">
        <v>0</v>
      </c>
      <c r="Q217" s="838"/>
      <c r="R217" s="833">
        <v>16</v>
      </c>
      <c r="S217" s="838">
        <v>1</v>
      </c>
      <c r="T217" s="837">
        <v>11.5</v>
      </c>
      <c r="U217" s="839">
        <v>1</v>
      </c>
    </row>
    <row r="218" spans="1:21" ht="14.45" customHeight="1" x14ac:dyDescent="0.2">
      <c r="A218" s="832">
        <v>22</v>
      </c>
      <c r="B218" s="833" t="s">
        <v>831</v>
      </c>
      <c r="C218" s="833" t="s">
        <v>835</v>
      </c>
      <c r="D218" s="834" t="s">
        <v>1208</v>
      </c>
      <c r="E218" s="835" t="s">
        <v>845</v>
      </c>
      <c r="F218" s="833" t="s">
        <v>832</v>
      </c>
      <c r="G218" s="833" t="s">
        <v>1184</v>
      </c>
      <c r="H218" s="833" t="s">
        <v>552</v>
      </c>
      <c r="I218" s="833" t="s">
        <v>1185</v>
      </c>
      <c r="J218" s="833" t="s">
        <v>1186</v>
      </c>
      <c r="K218" s="833" t="s">
        <v>1187</v>
      </c>
      <c r="L218" s="836">
        <v>263.26</v>
      </c>
      <c r="M218" s="836">
        <v>263.26</v>
      </c>
      <c r="N218" s="833">
        <v>1</v>
      </c>
      <c r="O218" s="837">
        <v>1</v>
      </c>
      <c r="P218" s="836">
        <v>263.26</v>
      </c>
      <c r="Q218" s="838">
        <v>1</v>
      </c>
      <c r="R218" s="833">
        <v>1</v>
      </c>
      <c r="S218" s="838">
        <v>1</v>
      </c>
      <c r="T218" s="837">
        <v>1</v>
      </c>
      <c r="U218" s="839">
        <v>1</v>
      </c>
    </row>
    <row r="219" spans="1:21" ht="14.45" customHeight="1" x14ac:dyDescent="0.2">
      <c r="A219" s="832">
        <v>22</v>
      </c>
      <c r="B219" s="833" t="s">
        <v>831</v>
      </c>
      <c r="C219" s="833" t="s">
        <v>835</v>
      </c>
      <c r="D219" s="834" t="s">
        <v>1208</v>
      </c>
      <c r="E219" s="835" t="s">
        <v>845</v>
      </c>
      <c r="F219" s="833" t="s">
        <v>832</v>
      </c>
      <c r="G219" s="833" t="s">
        <v>1027</v>
      </c>
      <c r="H219" s="833" t="s">
        <v>552</v>
      </c>
      <c r="I219" s="833" t="s">
        <v>1028</v>
      </c>
      <c r="J219" s="833" t="s">
        <v>579</v>
      </c>
      <c r="K219" s="833" t="s">
        <v>1029</v>
      </c>
      <c r="L219" s="836">
        <v>52.61</v>
      </c>
      <c r="M219" s="836">
        <v>52.61</v>
      </c>
      <c r="N219" s="833">
        <v>1</v>
      </c>
      <c r="O219" s="837">
        <v>1</v>
      </c>
      <c r="P219" s="836">
        <v>52.61</v>
      </c>
      <c r="Q219" s="838">
        <v>1</v>
      </c>
      <c r="R219" s="833">
        <v>1</v>
      </c>
      <c r="S219" s="838">
        <v>1</v>
      </c>
      <c r="T219" s="837">
        <v>1</v>
      </c>
      <c r="U219" s="839">
        <v>1</v>
      </c>
    </row>
    <row r="220" spans="1:21" ht="14.45" customHeight="1" x14ac:dyDescent="0.2">
      <c r="A220" s="832">
        <v>22</v>
      </c>
      <c r="B220" s="833" t="s">
        <v>831</v>
      </c>
      <c r="C220" s="833" t="s">
        <v>835</v>
      </c>
      <c r="D220" s="834" t="s">
        <v>1208</v>
      </c>
      <c r="E220" s="835" t="s">
        <v>845</v>
      </c>
      <c r="F220" s="833" t="s">
        <v>832</v>
      </c>
      <c r="G220" s="833" t="s">
        <v>1188</v>
      </c>
      <c r="H220" s="833" t="s">
        <v>552</v>
      </c>
      <c r="I220" s="833" t="s">
        <v>1189</v>
      </c>
      <c r="J220" s="833" t="s">
        <v>1190</v>
      </c>
      <c r="K220" s="833" t="s">
        <v>1191</v>
      </c>
      <c r="L220" s="836">
        <v>0</v>
      </c>
      <c r="M220" s="836">
        <v>0</v>
      </c>
      <c r="N220" s="833">
        <v>1</v>
      </c>
      <c r="O220" s="837">
        <v>0.5</v>
      </c>
      <c r="P220" s="836">
        <v>0</v>
      </c>
      <c r="Q220" s="838"/>
      <c r="R220" s="833">
        <v>1</v>
      </c>
      <c r="S220" s="838">
        <v>1</v>
      </c>
      <c r="T220" s="837">
        <v>0.5</v>
      </c>
      <c r="U220" s="839">
        <v>1</v>
      </c>
    </row>
    <row r="221" spans="1:21" ht="14.45" customHeight="1" x14ac:dyDescent="0.2">
      <c r="A221" s="832">
        <v>22</v>
      </c>
      <c r="B221" s="833" t="s">
        <v>831</v>
      </c>
      <c r="C221" s="833" t="s">
        <v>835</v>
      </c>
      <c r="D221" s="834" t="s">
        <v>1208</v>
      </c>
      <c r="E221" s="835" t="s">
        <v>845</v>
      </c>
      <c r="F221" s="833" t="s">
        <v>832</v>
      </c>
      <c r="G221" s="833" t="s">
        <v>1192</v>
      </c>
      <c r="H221" s="833" t="s">
        <v>552</v>
      </c>
      <c r="I221" s="833" t="s">
        <v>1193</v>
      </c>
      <c r="J221" s="833" t="s">
        <v>1194</v>
      </c>
      <c r="K221" s="833" t="s">
        <v>1195</v>
      </c>
      <c r="L221" s="836">
        <v>95.63</v>
      </c>
      <c r="M221" s="836">
        <v>95.63</v>
      </c>
      <c r="N221" s="833">
        <v>1</v>
      </c>
      <c r="O221" s="837">
        <v>1</v>
      </c>
      <c r="P221" s="836">
        <v>95.63</v>
      </c>
      <c r="Q221" s="838">
        <v>1</v>
      </c>
      <c r="R221" s="833">
        <v>1</v>
      </c>
      <c r="S221" s="838">
        <v>1</v>
      </c>
      <c r="T221" s="837">
        <v>1</v>
      </c>
      <c r="U221" s="839">
        <v>1</v>
      </c>
    </row>
    <row r="222" spans="1:21" ht="14.45" customHeight="1" x14ac:dyDescent="0.2">
      <c r="A222" s="832">
        <v>22</v>
      </c>
      <c r="B222" s="833" t="s">
        <v>831</v>
      </c>
      <c r="C222" s="833" t="s">
        <v>835</v>
      </c>
      <c r="D222" s="834" t="s">
        <v>1208</v>
      </c>
      <c r="E222" s="835" t="s">
        <v>845</v>
      </c>
      <c r="F222" s="833" t="s">
        <v>832</v>
      </c>
      <c r="G222" s="833" t="s">
        <v>911</v>
      </c>
      <c r="H222" s="833" t="s">
        <v>552</v>
      </c>
      <c r="I222" s="833" t="s">
        <v>912</v>
      </c>
      <c r="J222" s="833" t="s">
        <v>913</v>
      </c>
      <c r="K222" s="833" t="s">
        <v>815</v>
      </c>
      <c r="L222" s="836">
        <v>192.28</v>
      </c>
      <c r="M222" s="836">
        <v>192.28</v>
      </c>
      <c r="N222" s="833">
        <v>1</v>
      </c>
      <c r="O222" s="837">
        <v>0.5</v>
      </c>
      <c r="P222" s="836">
        <v>192.28</v>
      </c>
      <c r="Q222" s="838">
        <v>1</v>
      </c>
      <c r="R222" s="833">
        <v>1</v>
      </c>
      <c r="S222" s="838">
        <v>1</v>
      </c>
      <c r="T222" s="837">
        <v>0.5</v>
      </c>
      <c r="U222" s="839">
        <v>1</v>
      </c>
    </row>
    <row r="223" spans="1:21" ht="14.45" customHeight="1" x14ac:dyDescent="0.2">
      <c r="A223" s="832">
        <v>22</v>
      </c>
      <c r="B223" s="833" t="s">
        <v>831</v>
      </c>
      <c r="C223" s="833" t="s">
        <v>835</v>
      </c>
      <c r="D223" s="834" t="s">
        <v>1208</v>
      </c>
      <c r="E223" s="835" t="s">
        <v>845</v>
      </c>
      <c r="F223" s="833" t="s">
        <v>832</v>
      </c>
      <c r="G223" s="833" t="s">
        <v>1196</v>
      </c>
      <c r="H223" s="833" t="s">
        <v>552</v>
      </c>
      <c r="I223" s="833" t="s">
        <v>1197</v>
      </c>
      <c r="J223" s="833" t="s">
        <v>1198</v>
      </c>
      <c r="K223" s="833" t="s">
        <v>1199</v>
      </c>
      <c r="L223" s="836">
        <v>299.83999999999997</v>
      </c>
      <c r="M223" s="836">
        <v>299.83999999999997</v>
      </c>
      <c r="N223" s="833">
        <v>1</v>
      </c>
      <c r="O223" s="837">
        <v>1</v>
      </c>
      <c r="P223" s="836">
        <v>299.83999999999997</v>
      </c>
      <c r="Q223" s="838">
        <v>1</v>
      </c>
      <c r="R223" s="833">
        <v>1</v>
      </c>
      <c r="S223" s="838">
        <v>1</v>
      </c>
      <c r="T223" s="837">
        <v>1</v>
      </c>
      <c r="U223" s="839">
        <v>1</v>
      </c>
    </row>
    <row r="224" spans="1:21" ht="14.45" customHeight="1" x14ac:dyDescent="0.2">
      <c r="A224" s="832">
        <v>22</v>
      </c>
      <c r="B224" s="833" t="s">
        <v>831</v>
      </c>
      <c r="C224" s="833" t="s">
        <v>835</v>
      </c>
      <c r="D224" s="834" t="s">
        <v>1208</v>
      </c>
      <c r="E224" s="835" t="s">
        <v>845</v>
      </c>
      <c r="F224" s="833" t="s">
        <v>832</v>
      </c>
      <c r="G224" s="833" t="s">
        <v>922</v>
      </c>
      <c r="H224" s="833" t="s">
        <v>594</v>
      </c>
      <c r="I224" s="833" t="s">
        <v>923</v>
      </c>
      <c r="J224" s="833" t="s">
        <v>811</v>
      </c>
      <c r="K224" s="833" t="s">
        <v>924</v>
      </c>
      <c r="L224" s="836">
        <v>74.08</v>
      </c>
      <c r="M224" s="836">
        <v>74.08</v>
      </c>
      <c r="N224" s="833">
        <v>1</v>
      </c>
      <c r="O224" s="837">
        <v>1</v>
      </c>
      <c r="P224" s="836">
        <v>74.08</v>
      </c>
      <c r="Q224" s="838">
        <v>1</v>
      </c>
      <c r="R224" s="833">
        <v>1</v>
      </c>
      <c r="S224" s="838">
        <v>1</v>
      </c>
      <c r="T224" s="837">
        <v>1</v>
      </c>
      <c r="U224" s="839">
        <v>1</v>
      </c>
    </row>
    <row r="225" spans="1:21" ht="14.45" customHeight="1" x14ac:dyDescent="0.2">
      <c r="A225" s="832">
        <v>22</v>
      </c>
      <c r="B225" s="833" t="s">
        <v>831</v>
      </c>
      <c r="C225" s="833" t="s">
        <v>835</v>
      </c>
      <c r="D225" s="834" t="s">
        <v>1208</v>
      </c>
      <c r="E225" s="835" t="s">
        <v>841</v>
      </c>
      <c r="F225" s="833" t="s">
        <v>832</v>
      </c>
      <c r="G225" s="833" t="s">
        <v>1062</v>
      </c>
      <c r="H225" s="833" t="s">
        <v>552</v>
      </c>
      <c r="I225" s="833" t="s">
        <v>1200</v>
      </c>
      <c r="J225" s="833" t="s">
        <v>609</v>
      </c>
      <c r="K225" s="833" t="s">
        <v>1201</v>
      </c>
      <c r="L225" s="836">
        <v>0</v>
      </c>
      <c r="M225" s="836">
        <v>0</v>
      </c>
      <c r="N225" s="833">
        <v>2</v>
      </c>
      <c r="O225" s="837">
        <v>1</v>
      </c>
      <c r="P225" s="836">
        <v>0</v>
      </c>
      <c r="Q225" s="838"/>
      <c r="R225" s="833">
        <v>2</v>
      </c>
      <c r="S225" s="838">
        <v>1</v>
      </c>
      <c r="T225" s="837">
        <v>1</v>
      </c>
      <c r="U225" s="839">
        <v>1</v>
      </c>
    </row>
    <row r="226" spans="1:21" ht="14.45" customHeight="1" x14ac:dyDescent="0.2">
      <c r="A226" s="832">
        <v>22</v>
      </c>
      <c r="B226" s="833" t="s">
        <v>831</v>
      </c>
      <c r="C226" s="833" t="s">
        <v>835</v>
      </c>
      <c r="D226" s="834" t="s">
        <v>1208</v>
      </c>
      <c r="E226" s="835" t="s">
        <v>841</v>
      </c>
      <c r="F226" s="833" t="s">
        <v>832</v>
      </c>
      <c r="G226" s="833" t="s">
        <v>1202</v>
      </c>
      <c r="H226" s="833" t="s">
        <v>552</v>
      </c>
      <c r="I226" s="833" t="s">
        <v>1203</v>
      </c>
      <c r="J226" s="833" t="s">
        <v>1204</v>
      </c>
      <c r="K226" s="833" t="s">
        <v>1205</v>
      </c>
      <c r="L226" s="836">
        <v>77.13</v>
      </c>
      <c r="M226" s="836">
        <v>154.26</v>
      </c>
      <c r="N226" s="833">
        <v>2</v>
      </c>
      <c r="O226" s="837">
        <v>1</v>
      </c>
      <c r="P226" s="836">
        <v>77.13</v>
      </c>
      <c r="Q226" s="838">
        <v>0.5</v>
      </c>
      <c r="R226" s="833">
        <v>1</v>
      </c>
      <c r="S226" s="838">
        <v>0.5</v>
      </c>
      <c r="T226" s="837">
        <v>0.5</v>
      </c>
      <c r="U226" s="839">
        <v>0.5</v>
      </c>
    </row>
    <row r="227" spans="1:21" ht="14.45" customHeight="1" x14ac:dyDescent="0.2">
      <c r="A227" s="832">
        <v>22</v>
      </c>
      <c r="B227" s="833" t="s">
        <v>831</v>
      </c>
      <c r="C227" s="833" t="s">
        <v>835</v>
      </c>
      <c r="D227" s="834" t="s">
        <v>1208</v>
      </c>
      <c r="E227" s="835" t="s">
        <v>841</v>
      </c>
      <c r="F227" s="833" t="s">
        <v>832</v>
      </c>
      <c r="G227" s="833" t="s">
        <v>1141</v>
      </c>
      <c r="H227" s="833" t="s">
        <v>552</v>
      </c>
      <c r="I227" s="833" t="s">
        <v>1142</v>
      </c>
      <c r="J227" s="833" t="s">
        <v>1143</v>
      </c>
      <c r="K227" s="833" t="s">
        <v>1144</v>
      </c>
      <c r="L227" s="836">
        <v>61.97</v>
      </c>
      <c r="M227" s="836">
        <v>123.94</v>
      </c>
      <c r="N227" s="833">
        <v>2</v>
      </c>
      <c r="O227" s="837">
        <v>1</v>
      </c>
      <c r="P227" s="836">
        <v>123.94</v>
      </c>
      <c r="Q227" s="838">
        <v>1</v>
      </c>
      <c r="R227" s="833">
        <v>2</v>
      </c>
      <c r="S227" s="838">
        <v>1</v>
      </c>
      <c r="T227" s="837">
        <v>1</v>
      </c>
      <c r="U227" s="839">
        <v>1</v>
      </c>
    </row>
    <row r="228" spans="1:21" ht="14.45" customHeight="1" x14ac:dyDescent="0.2">
      <c r="A228" s="832">
        <v>22</v>
      </c>
      <c r="B228" s="833" t="s">
        <v>831</v>
      </c>
      <c r="C228" s="833" t="s">
        <v>835</v>
      </c>
      <c r="D228" s="834" t="s">
        <v>1208</v>
      </c>
      <c r="E228" s="835" t="s">
        <v>841</v>
      </c>
      <c r="F228" s="833" t="s">
        <v>832</v>
      </c>
      <c r="G228" s="833" t="s">
        <v>914</v>
      </c>
      <c r="H228" s="833" t="s">
        <v>552</v>
      </c>
      <c r="I228" s="833" t="s">
        <v>1206</v>
      </c>
      <c r="J228" s="833" t="s">
        <v>916</v>
      </c>
      <c r="K228" s="833" t="s">
        <v>1207</v>
      </c>
      <c r="L228" s="836">
        <v>0</v>
      </c>
      <c r="M228" s="836">
        <v>0</v>
      </c>
      <c r="N228" s="833">
        <v>3</v>
      </c>
      <c r="O228" s="837">
        <v>2</v>
      </c>
      <c r="P228" s="836">
        <v>0</v>
      </c>
      <c r="Q228" s="838"/>
      <c r="R228" s="833">
        <v>1</v>
      </c>
      <c r="S228" s="838">
        <v>0.33333333333333331</v>
      </c>
      <c r="T228" s="837">
        <v>0.5</v>
      </c>
      <c r="U228" s="839">
        <v>0.25</v>
      </c>
    </row>
    <row r="229" spans="1:21" ht="14.45" customHeight="1" thickBot="1" x14ac:dyDescent="0.25">
      <c r="A229" s="840">
        <v>22</v>
      </c>
      <c r="B229" s="841" t="s">
        <v>831</v>
      </c>
      <c r="C229" s="841" t="s">
        <v>833</v>
      </c>
      <c r="D229" s="842" t="s">
        <v>1209</v>
      </c>
      <c r="E229" s="843" t="s">
        <v>840</v>
      </c>
      <c r="F229" s="841" t="s">
        <v>832</v>
      </c>
      <c r="G229" s="841" t="s">
        <v>922</v>
      </c>
      <c r="H229" s="841" t="s">
        <v>594</v>
      </c>
      <c r="I229" s="841" t="s">
        <v>929</v>
      </c>
      <c r="J229" s="841" t="s">
        <v>811</v>
      </c>
      <c r="K229" s="841" t="s">
        <v>930</v>
      </c>
      <c r="L229" s="844">
        <v>115.33</v>
      </c>
      <c r="M229" s="844">
        <v>115.33</v>
      </c>
      <c r="N229" s="841">
        <v>1</v>
      </c>
      <c r="O229" s="845">
        <v>1</v>
      </c>
      <c r="P229" s="844"/>
      <c r="Q229" s="846">
        <v>0</v>
      </c>
      <c r="R229" s="841"/>
      <c r="S229" s="846">
        <v>0</v>
      </c>
      <c r="T229" s="845"/>
      <c r="U229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5C4D8AE-33D5-413F-92F0-0C1FEE927CA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1211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842</v>
      </c>
      <c r="B5" s="225">
        <v>6740.9</v>
      </c>
      <c r="C5" s="831">
        <v>0.27026290182707813</v>
      </c>
      <c r="D5" s="225">
        <v>18201.109999999997</v>
      </c>
      <c r="E5" s="831">
        <v>0.72973709817292198</v>
      </c>
      <c r="F5" s="849">
        <v>24942.009999999995</v>
      </c>
    </row>
    <row r="6" spans="1:6" ht="14.45" customHeight="1" x14ac:dyDescent="0.2">
      <c r="A6" s="858" t="s">
        <v>849</v>
      </c>
      <c r="B6" s="850">
        <v>5272.3</v>
      </c>
      <c r="C6" s="838">
        <v>0.26846030582976849</v>
      </c>
      <c r="D6" s="850">
        <v>14366.730000000007</v>
      </c>
      <c r="E6" s="838">
        <v>0.73153969417023157</v>
      </c>
      <c r="F6" s="851">
        <v>19639.030000000006</v>
      </c>
    </row>
    <row r="7" spans="1:6" ht="14.45" customHeight="1" x14ac:dyDescent="0.2">
      <c r="A7" s="858" t="s">
        <v>848</v>
      </c>
      <c r="B7" s="850">
        <v>4874.26</v>
      </c>
      <c r="C7" s="838">
        <v>0.2294128915260604</v>
      </c>
      <c r="D7" s="850">
        <v>16372.409999999994</v>
      </c>
      <c r="E7" s="838">
        <v>0.77058710847393963</v>
      </c>
      <c r="F7" s="851">
        <v>21246.669999999995</v>
      </c>
    </row>
    <row r="8" spans="1:6" ht="14.45" customHeight="1" x14ac:dyDescent="0.2">
      <c r="A8" s="858" t="s">
        <v>840</v>
      </c>
      <c r="B8" s="850">
        <v>3706.0799999999995</v>
      </c>
      <c r="C8" s="838">
        <v>0.19656094716358485</v>
      </c>
      <c r="D8" s="850">
        <v>15148.530000000004</v>
      </c>
      <c r="E8" s="838">
        <v>0.80343905283641515</v>
      </c>
      <c r="F8" s="851">
        <v>18854.610000000004</v>
      </c>
    </row>
    <row r="9" spans="1:6" ht="14.45" customHeight="1" x14ac:dyDescent="0.2">
      <c r="A9" s="858" t="s">
        <v>850</v>
      </c>
      <c r="B9" s="850">
        <v>2967.39</v>
      </c>
      <c r="C9" s="838">
        <v>0.12354087304065441</v>
      </c>
      <c r="D9" s="850">
        <v>21052.110000000011</v>
      </c>
      <c r="E9" s="838">
        <v>0.87645912695934558</v>
      </c>
      <c r="F9" s="851">
        <v>24019.500000000011</v>
      </c>
    </row>
    <row r="10" spans="1:6" ht="14.45" customHeight="1" x14ac:dyDescent="0.2">
      <c r="A10" s="858" t="s">
        <v>844</v>
      </c>
      <c r="B10" s="850">
        <v>2604.5200000000004</v>
      </c>
      <c r="C10" s="838">
        <v>0.13571881174910996</v>
      </c>
      <c r="D10" s="850">
        <v>16586.040000000005</v>
      </c>
      <c r="E10" s="838">
        <v>0.86428118825089006</v>
      </c>
      <c r="F10" s="851">
        <v>19190.560000000005</v>
      </c>
    </row>
    <row r="11" spans="1:6" ht="14.45" customHeight="1" x14ac:dyDescent="0.2">
      <c r="A11" s="858" t="s">
        <v>843</v>
      </c>
      <c r="B11" s="850">
        <v>1833.1999999999998</v>
      </c>
      <c r="C11" s="838">
        <v>0.71827100899601914</v>
      </c>
      <c r="D11" s="850">
        <v>719.04</v>
      </c>
      <c r="E11" s="838">
        <v>0.2817289910039808</v>
      </c>
      <c r="F11" s="851">
        <v>2552.2399999999998</v>
      </c>
    </row>
    <row r="12" spans="1:6" ht="14.45" customHeight="1" x14ac:dyDescent="0.2">
      <c r="A12" s="858" t="s">
        <v>845</v>
      </c>
      <c r="B12" s="850">
        <v>95.63</v>
      </c>
      <c r="C12" s="838">
        <v>0.56349066053856578</v>
      </c>
      <c r="D12" s="850">
        <v>74.08</v>
      </c>
      <c r="E12" s="838">
        <v>0.43650933946143428</v>
      </c>
      <c r="F12" s="851">
        <v>169.70999999999998</v>
      </c>
    </row>
    <row r="13" spans="1:6" ht="14.45" customHeight="1" x14ac:dyDescent="0.2">
      <c r="A13" s="858" t="s">
        <v>847</v>
      </c>
      <c r="B13" s="850">
        <v>84.18</v>
      </c>
      <c r="C13" s="838">
        <v>0.12053609782639822</v>
      </c>
      <c r="D13" s="850">
        <v>614.20000000000005</v>
      </c>
      <c r="E13" s="838">
        <v>0.87946390217360171</v>
      </c>
      <c r="F13" s="851">
        <v>698.38000000000011</v>
      </c>
    </row>
    <row r="14" spans="1:6" ht="14.45" customHeight="1" thickBot="1" x14ac:dyDescent="0.25">
      <c r="A14" s="859" t="s">
        <v>841</v>
      </c>
      <c r="B14" s="854">
        <v>0</v>
      </c>
      <c r="C14" s="855"/>
      <c r="D14" s="854"/>
      <c r="E14" s="855"/>
      <c r="F14" s="856">
        <v>0</v>
      </c>
    </row>
    <row r="15" spans="1:6" ht="14.45" customHeight="1" thickBot="1" x14ac:dyDescent="0.25">
      <c r="A15" s="772" t="s">
        <v>3</v>
      </c>
      <c r="B15" s="773">
        <v>28178.46</v>
      </c>
      <c r="C15" s="774">
        <v>0.21459049927459423</v>
      </c>
      <c r="D15" s="773">
        <v>103134.25000000003</v>
      </c>
      <c r="E15" s="774">
        <v>0.78540950072540605</v>
      </c>
      <c r="F15" s="775">
        <v>131312.71</v>
      </c>
    </row>
    <row r="16" spans="1:6" ht="14.45" customHeight="1" thickBot="1" x14ac:dyDescent="0.25"/>
    <row r="17" spans="1:6" ht="14.45" customHeight="1" x14ac:dyDescent="0.2">
      <c r="A17" s="857" t="s">
        <v>805</v>
      </c>
      <c r="B17" s="225">
        <v>19193.280000000002</v>
      </c>
      <c r="C17" s="831">
        <v>0.16059915085264079</v>
      </c>
      <c r="D17" s="225">
        <v>100317.19000000002</v>
      </c>
      <c r="E17" s="831">
        <v>0.83940084914735924</v>
      </c>
      <c r="F17" s="849">
        <v>119510.47000000002</v>
      </c>
    </row>
    <row r="18" spans="1:6" ht="14.45" customHeight="1" x14ac:dyDescent="0.2">
      <c r="A18" s="858" t="s">
        <v>1212</v>
      </c>
      <c r="B18" s="850">
        <v>5473.51</v>
      </c>
      <c r="C18" s="838">
        <v>1</v>
      </c>
      <c r="D18" s="850"/>
      <c r="E18" s="838">
        <v>0</v>
      </c>
      <c r="F18" s="851">
        <v>5473.51</v>
      </c>
    </row>
    <row r="19" spans="1:6" ht="14.45" customHeight="1" x14ac:dyDescent="0.2">
      <c r="A19" s="858" t="s">
        <v>1213</v>
      </c>
      <c r="B19" s="850">
        <v>1668.12</v>
      </c>
      <c r="C19" s="838">
        <v>1</v>
      </c>
      <c r="D19" s="850"/>
      <c r="E19" s="838">
        <v>0</v>
      </c>
      <c r="F19" s="851">
        <v>1668.12</v>
      </c>
    </row>
    <row r="20" spans="1:6" ht="14.45" customHeight="1" x14ac:dyDescent="0.2">
      <c r="A20" s="858" t="s">
        <v>1214</v>
      </c>
      <c r="B20" s="850">
        <v>510.10999999999996</v>
      </c>
      <c r="C20" s="838">
        <v>1</v>
      </c>
      <c r="D20" s="850"/>
      <c r="E20" s="838">
        <v>0</v>
      </c>
      <c r="F20" s="851">
        <v>510.10999999999996</v>
      </c>
    </row>
    <row r="21" spans="1:6" ht="14.45" customHeight="1" x14ac:dyDescent="0.2">
      <c r="A21" s="858" t="s">
        <v>1215</v>
      </c>
      <c r="B21" s="850">
        <v>352.64</v>
      </c>
      <c r="C21" s="838">
        <v>1</v>
      </c>
      <c r="D21" s="850"/>
      <c r="E21" s="838">
        <v>0</v>
      </c>
      <c r="F21" s="851">
        <v>352.64</v>
      </c>
    </row>
    <row r="22" spans="1:6" ht="14.45" customHeight="1" x14ac:dyDescent="0.2">
      <c r="A22" s="858" t="s">
        <v>1216</v>
      </c>
      <c r="B22" s="850">
        <v>238.72</v>
      </c>
      <c r="C22" s="838">
        <v>1</v>
      </c>
      <c r="D22" s="850"/>
      <c r="E22" s="838">
        <v>0</v>
      </c>
      <c r="F22" s="851">
        <v>238.72</v>
      </c>
    </row>
    <row r="23" spans="1:6" ht="14.45" customHeight="1" x14ac:dyDescent="0.2">
      <c r="A23" s="858" t="s">
        <v>1217</v>
      </c>
      <c r="B23" s="850">
        <v>184.74</v>
      </c>
      <c r="C23" s="838">
        <v>1</v>
      </c>
      <c r="D23" s="850"/>
      <c r="E23" s="838">
        <v>0</v>
      </c>
      <c r="F23" s="851">
        <v>184.74</v>
      </c>
    </row>
    <row r="24" spans="1:6" ht="14.45" customHeight="1" x14ac:dyDescent="0.2">
      <c r="A24" s="858" t="s">
        <v>1218</v>
      </c>
      <c r="B24" s="850">
        <v>181.17000000000002</v>
      </c>
      <c r="C24" s="838">
        <v>1</v>
      </c>
      <c r="D24" s="850"/>
      <c r="E24" s="838">
        <v>0</v>
      </c>
      <c r="F24" s="851">
        <v>181.17000000000002</v>
      </c>
    </row>
    <row r="25" spans="1:6" ht="14.45" customHeight="1" x14ac:dyDescent="0.2">
      <c r="A25" s="858" t="s">
        <v>1219</v>
      </c>
      <c r="B25" s="850">
        <v>105.32</v>
      </c>
      <c r="C25" s="838">
        <v>0.74998219753613893</v>
      </c>
      <c r="D25" s="850">
        <v>35.11</v>
      </c>
      <c r="E25" s="838">
        <v>0.25001780246386096</v>
      </c>
      <c r="F25" s="851">
        <v>140.43</v>
      </c>
    </row>
    <row r="26" spans="1:6" ht="14.45" customHeight="1" x14ac:dyDescent="0.2">
      <c r="A26" s="858" t="s">
        <v>1220</v>
      </c>
      <c r="B26" s="850">
        <v>95.63</v>
      </c>
      <c r="C26" s="838">
        <v>1</v>
      </c>
      <c r="D26" s="850"/>
      <c r="E26" s="838">
        <v>0</v>
      </c>
      <c r="F26" s="851">
        <v>95.63</v>
      </c>
    </row>
    <row r="27" spans="1:6" ht="14.45" customHeight="1" x14ac:dyDescent="0.2">
      <c r="A27" s="858" t="s">
        <v>1221</v>
      </c>
      <c r="B27" s="850">
        <v>79.099999999999994</v>
      </c>
      <c r="C27" s="838">
        <v>1</v>
      </c>
      <c r="D27" s="850"/>
      <c r="E27" s="838">
        <v>0</v>
      </c>
      <c r="F27" s="851">
        <v>79.099999999999994</v>
      </c>
    </row>
    <row r="28" spans="1:6" ht="14.45" customHeight="1" x14ac:dyDescent="0.2">
      <c r="A28" s="858" t="s">
        <v>1222</v>
      </c>
      <c r="B28" s="850">
        <v>59.85</v>
      </c>
      <c r="C28" s="838">
        <v>5.8113002359475294E-2</v>
      </c>
      <c r="D28" s="850">
        <v>970.04</v>
      </c>
      <c r="E28" s="838">
        <v>0.94188699764052475</v>
      </c>
      <c r="F28" s="851">
        <v>1029.8899999999999</v>
      </c>
    </row>
    <row r="29" spans="1:6" ht="14.45" customHeight="1" x14ac:dyDescent="0.2">
      <c r="A29" s="858" t="s">
        <v>1223</v>
      </c>
      <c r="B29" s="850">
        <v>36.270000000000003</v>
      </c>
      <c r="C29" s="838">
        <v>1</v>
      </c>
      <c r="D29" s="850"/>
      <c r="E29" s="838">
        <v>0</v>
      </c>
      <c r="F29" s="851">
        <v>36.270000000000003</v>
      </c>
    </row>
    <row r="30" spans="1:6" ht="14.45" customHeight="1" x14ac:dyDescent="0.2">
      <c r="A30" s="858" t="s">
        <v>801</v>
      </c>
      <c r="B30" s="850">
        <v>0</v>
      </c>
      <c r="C30" s="838"/>
      <c r="D30" s="850">
        <v>0</v>
      </c>
      <c r="E30" s="838"/>
      <c r="F30" s="851">
        <v>0</v>
      </c>
    </row>
    <row r="31" spans="1:6" ht="14.45" customHeight="1" x14ac:dyDescent="0.2">
      <c r="A31" s="858" t="s">
        <v>1224</v>
      </c>
      <c r="B31" s="850"/>
      <c r="C31" s="838">
        <v>0</v>
      </c>
      <c r="D31" s="850">
        <v>64.5</v>
      </c>
      <c r="E31" s="838">
        <v>1</v>
      </c>
      <c r="F31" s="851">
        <v>64.5</v>
      </c>
    </row>
    <row r="32" spans="1:6" ht="14.45" customHeight="1" x14ac:dyDescent="0.2">
      <c r="A32" s="858" t="s">
        <v>1225</v>
      </c>
      <c r="B32" s="850"/>
      <c r="C32" s="838">
        <v>0</v>
      </c>
      <c r="D32" s="850">
        <v>646.51</v>
      </c>
      <c r="E32" s="838">
        <v>1</v>
      </c>
      <c r="F32" s="851">
        <v>646.51</v>
      </c>
    </row>
    <row r="33" spans="1:6" ht="14.45" customHeight="1" x14ac:dyDescent="0.2">
      <c r="A33" s="858" t="s">
        <v>1226</v>
      </c>
      <c r="B33" s="850"/>
      <c r="C33" s="838">
        <v>0</v>
      </c>
      <c r="D33" s="850">
        <v>10.65</v>
      </c>
      <c r="E33" s="838">
        <v>1</v>
      </c>
      <c r="F33" s="851">
        <v>10.65</v>
      </c>
    </row>
    <row r="34" spans="1:6" ht="14.45" customHeight="1" x14ac:dyDescent="0.2">
      <c r="A34" s="858" t="s">
        <v>1227</v>
      </c>
      <c r="B34" s="850"/>
      <c r="C34" s="838">
        <v>0</v>
      </c>
      <c r="D34" s="850">
        <v>414.07</v>
      </c>
      <c r="E34" s="838">
        <v>1</v>
      </c>
      <c r="F34" s="851">
        <v>414.07</v>
      </c>
    </row>
    <row r="35" spans="1:6" ht="14.45" customHeight="1" x14ac:dyDescent="0.2">
      <c r="A35" s="858" t="s">
        <v>1228</v>
      </c>
      <c r="B35" s="850"/>
      <c r="C35" s="838">
        <v>0</v>
      </c>
      <c r="D35" s="850">
        <v>572.36</v>
      </c>
      <c r="E35" s="838">
        <v>1</v>
      </c>
      <c r="F35" s="851">
        <v>572.36</v>
      </c>
    </row>
    <row r="36" spans="1:6" ht="14.45" customHeight="1" x14ac:dyDescent="0.2">
      <c r="A36" s="858" t="s">
        <v>800</v>
      </c>
      <c r="B36" s="850"/>
      <c r="C36" s="838">
        <v>0</v>
      </c>
      <c r="D36" s="850">
        <v>85.02</v>
      </c>
      <c r="E36" s="838">
        <v>1</v>
      </c>
      <c r="F36" s="851">
        <v>85.02</v>
      </c>
    </row>
    <row r="37" spans="1:6" ht="14.45" customHeight="1" thickBot="1" x14ac:dyDescent="0.25">
      <c r="A37" s="859" t="s">
        <v>1229</v>
      </c>
      <c r="B37" s="854"/>
      <c r="C37" s="855">
        <v>0</v>
      </c>
      <c r="D37" s="854">
        <v>18.8</v>
      </c>
      <c r="E37" s="855">
        <v>1</v>
      </c>
      <c r="F37" s="856">
        <v>18.8</v>
      </c>
    </row>
    <row r="38" spans="1:6" ht="14.45" customHeight="1" thickBot="1" x14ac:dyDescent="0.25">
      <c r="A38" s="772" t="s">
        <v>3</v>
      </c>
      <c r="B38" s="773">
        <v>28178.460000000003</v>
      </c>
      <c r="C38" s="774">
        <v>0.2145904992745942</v>
      </c>
      <c r="D38" s="773">
        <v>103134.25000000001</v>
      </c>
      <c r="E38" s="774">
        <v>0.78540950072540583</v>
      </c>
      <c r="F38" s="775">
        <v>131312.71000000002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{F7B33545-1A68-42BC-B095-6A9BFB1F3C03}</x14:id>
        </ext>
      </extLst>
    </cfRule>
  </conditionalFormatting>
  <conditionalFormatting sqref="F17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{C46CCC7C-84A0-4EC1-A19B-265943204949}</x14:id>
        </ext>
      </extLst>
    </cfRule>
  </conditionalFormatting>
  <hyperlinks>
    <hyperlink ref="A2" location="Obsah!A1" display="Zpět na Obsah  KL 01  1.-4.měsíc" xr:uid="{FDE88D95-C953-4A87-9DC9-E273F6637DF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B33545-1A68-42BC-B095-6A9BFB1F3C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C46CCC7C-84A0-4EC1-A19B-2659432049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1248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222</v>
      </c>
      <c r="G3" s="47">
        <f>SUBTOTAL(9,G6:G1048576)</f>
        <v>28178.460000000003</v>
      </c>
      <c r="H3" s="48">
        <f>IF(M3=0,0,G3/M3)</f>
        <v>0.2145904992745942</v>
      </c>
      <c r="I3" s="47">
        <f>SUBTOTAL(9,I6:I1048576)</f>
        <v>1036</v>
      </c>
      <c r="J3" s="47">
        <f>SUBTOTAL(9,J6:J1048576)</f>
        <v>103134.24999999999</v>
      </c>
      <c r="K3" s="48">
        <f>IF(M3=0,0,J3/M3)</f>
        <v>0.78540950072540561</v>
      </c>
      <c r="L3" s="47">
        <f>SUBTOTAL(9,L6:L1048576)</f>
        <v>1258</v>
      </c>
      <c r="M3" s="49">
        <f>SUBTOTAL(9,M6:M1048576)</f>
        <v>131312.71000000002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840</v>
      </c>
      <c r="B6" s="826" t="s">
        <v>1230</v>
      </c>
      <c r="C6" s="826" t="s">
        <v>900</v>
      </c>
      <c r="D6" s="826" t="s">
        <v>901</v>
      </c>
      <c r="E6" s="826" t="s">
        <v>902</v>
      </c>
      <c r="F6" s="225"/>
      <c r="G6" s="225"/>
      <c r="H6" s="831">
        <v>0</v>
      </c>
      <c r="I6" s="225">
        <v>2</v>
      </c>
      <c r="J6" s="225">
        <v>286.18</v>
      </c>
      <c r="K6" s="831">
        <v>1</v>
      </c>
      <c r="L6" s="225">
        <v>2</v>
      </c>
      <c r="M6" s="849">
        <v>286.18</v>
      </c>
    </row>
    <row r="7" spans="1:13" ht="14.45" customHeight="1" x14ac:dyDescent="0.2">
      <c r="A7" s="832" t="s">
        <v>840</v>
      </c>
      <c r="B7" s="833" t="s">
        <v>806</v>
      </c>
      <c r="C7" s="833" t="s">
        <v>923</v>
      </c>
      <c r="D7" s="833" t="s">
        <v>811</v>
      </c>
      <c r="E7" s="833" t="s">
        <v>924</v>
      </c>
      <c r="F7" s="850"/>
      <c r="G7" s="850"/>
      <c r="H7" s="838">
        <v>0</v>
      </c>
      <c r="I7" s="850">
        <v>3</v>
      </c>
      <c r="J7" s="850">
        <v>222.24</v>
      </c>
      <c r="K7" s="838">
        <v>1</v>
      </c>
      <c r="L7" s="850">
        <v>3</v>
      </c>
      <c r="M7" s="851">
        <v>222.24</v>
      </c>
    </row>
    <row r="8" spans="1:13" ht="14.45" customHeight="1" x14ac:dyDescent="0.2">
      <c r="A8" s="832" t="s">
        <v>840</v>
      </c>
      <c r="B8" s="833" t="s">
        <v>806</v>
      </c>
      <c r="C8" s="833" t="s">
        <v>925</v>
      </c>
      <c r="D8" s="833" t="s">
        <v>811</v>
      </c>
      <c r="E8" s="833" t="s">
        <v>926</v>
      </c>
      <c r="F8" s="850"/>
      <c r="G8" s="850"/>
      <c r="H8" s="838">
        <v>0</v>
      </c>
      <c r="I8" s="850">
        <v>6</v>
      </c>
      <c r="J8" s="850">
        <v>565.67999999999995</v>
      </c>
      <c r="K8" s="838">
        <v>1</v>
      </c>
      <c r="L8" s="850">
        <v>6</v>
      </c>
      <c r="M8" s="851">
        <v>565.67999999999995</v>
      </c>
    </row>
    <row r="9" spans="1:13" ht="14.45" customHeight="1" x14ac:dyDescent="0.2">
      <c r="A9" s="832" t="s">
        <v>840</v>
      </c>
      <c r="B9" s="833" t="s">
        <v>806</v>
      </c>
      <c r="C9" s="833" t="s">
        <v>927</v>
      </c>
      <c r="D9" s="833" t="s">
        <v>811</v>
      </c>
      <c r="E9" s="833" t="s">
        <v>928</v>
      </c>
      <c r="F9" s="850">
        <v>6</v>
      </c>
      <c r="G9" s="850">
        <v>1010.1600000000001</v>
      </c>
      <c r="H9" s="838">
        <v>1</v>
      </c>
      <c r="I9" s="850"/>
      <c r="J9" s="850"/>
      <c r="K9" s="838">
        <v>0</v>
      </c>
      <c r="L9" s="850">
        <v>6</v>
      </c>
      <c r="M9" s="851">
        <v>1010.1600000000001</v>
      </c>
    </row>
    <row r="10" spans="1:13" ht="14.45" customHeight="1" x14ac:dyDescent="0.2">
      <c r="A10" s="832" t="s">
        <v>840</v>
      </c>
      <c r="B10" s="833" t="s">
        <v>806</v>
      </c>
      <c r="C10" s="833" t="s">
        <v>929</v>
      </c>
      <c r="D10" s="833" t="s">
        <v>811</v>
      </c>
      <c r="E10" s="833" t="s">
        <v>930</v>
      </c>
      <c r="F10" s="850"/>
      <c r="G10" s="850"/>
      <c r="H10" s="838">
        <v>0</v>
      </c>
      <c r="I10" s="850">
        <v>6</v>
      </c>
      <c r="J10" s="850">
        <v>691.98</v>
      </c>
      <c r="K10" s="838">
        <v>1</v>
      </c>
      <c r="L10" s="850">
        <v>6</v>
      </c>
      <c r="M10" s="851">
        <v>691.98</v>
      </c>
    </row>
    <row r="11" spans="1:13" ht="14.45" customHeight="1" x14ac:dyDescent="0.2">
      <c r="A11" s="832" t="s">
        <v>840</v>
      </c>
      <c r="B11" s="833" t="s">
        <v>806</v>
      </c>
      <c r="C11" s="833" t="s">
        <v>931</v>
      </c>
      <c r="D11" s="833" t="s">
        <v>808</v>
      </c>
      <c r="E11" s="833" t="s">
        <v>932</v>
      </c>
      <c r="F11" s="850"/>
      <c r="G11" s="850"/>
      <c r="H11" s="838">
        <v>0</v>
      </c>
      <c r="I11" s="850">
        <v>19</v>
      </c>
      <c r="J11" s="850">
        <v>1999.37</v>
      </c>
      <c r="K11" s="838">
        <v>1</v>
      </c>
      <c r="L11" s="850">
        <v>19</v>
      </c>
      <c r="M11" s="851">
        <v>1999.37</v>
      </c>
    </row>
    <row r="12" spans="1:13" ht="14.45" customHeight="1" x14ac:dyDescent="0.2">
      <c r="A12" s="832" t="s">
        <v>840</v>
      </c>
      <c r="B12" s="833" t="s">
        <v>806</v>
      </c>
      <c r="C12" s="833" t="s">
        <v>937</v>
      </c>
      <c r="D12" s="833" t="s">
        <v>808</v>
      </c>
      <c r="E12" s="833" t="s">
        <v>938</v>
      </c>
      <c r="F12" s="850"/>
      <c r="G12" s="850"/>
      <c r="H12" s="838">
        <v>0</v>
      </c>
      <c r="I12" s="850">
        <v>59</v>
      </c>
      <c r="J12" s="850">
        <v>4966.6200000000017</v>
      </c>
      <c r="K12" s="838">
        <v>1</v>
      </c>
      <c r="L12" s="850">
        <v>59</v>
      </c>
      <c r="M12" s="851">
        <v>4966.6200000000017</v>
      </c>
    </row>
    <row r="13" spans="1:13" ht="14.45" customHeight="1" x14ac:dyDescent="0.2">
      <c r="A13" s="832" t="s">
        <v>840</v>
      </c>
      <c r="B13" s="833" t="s">
        <v>806</v>
      </c>
      <c r="C13" s="833" t="s">
        <v>939</v>
      </c>
      <c r="D13" s="833" t="s">
        <v>811</v>
      </c>
      <c r="E13" s="833" t="s">
        <v>940</v>
      </c>
      <c r="F13" s="850"/>
      <c r="G13" s="850"/>
      <c r="H13" s="838">
        <v>0</v>
      </c>
      <c r="I13" s="850">
        <v>2</v>
      </c>
      <c r="J13" s="850">
        <v>126.28</v>
      </c>
      <c r="K13" s="838">
        <v>1</v>
      </c>
      <c r="L13" s="850">
        <v>2</v>
      </c>
      <c r="M13" s="851">
        <v>126.28</v>
      </c>
    </row>
    <row r="14" spans="1:13" ht="14.45" customHeight="1" x14ac:dyDescent="0.2">
      <c r="A14" s="832" t="s">
        <v>840</v>
      </c>
      <c r="B14" s="833" t="s">
        <v>806</v>
      </c>
      <c r="C14" s="833" t="s">
        <v>941</v>
      </c>
      <c r="D14" s="833" t="s">
        <v>811</v>
      </c>
      <c r="E14" s="833" t="s">
        <v>942</v>
      </c>
      <c r="F14" s="850">
        <v>12</v>
      </c>
      <c r="G14" s="850">
        <v>1262.76</v>
      </c>
      <c r="H14" s="838">
        <v>1</v>
      </c>
      <c r="I14" s="850"/>
      <c r="J14" s="850"/>
      <c r="K14" s="838">
        <v>0</v>
      </c>
      <c r="L14" s="850">
        <v>12</v>
      </c>
      <c r="M14" s="851">
        <v>1262.76</v>
      </c>
    </row>
    <row r="15" spans="1:13" ht="14.45" customHeight="1" x14ac:dyDescent="0.2">
      <c r="A15" s="832" t="s">
        <v>840</v>
      </c>
      <c r="B15" s="833" t="s">
        <v>806</v>
      </c>
      <c r="C15" s="833" t="s">
        <v>943</v>
      </c>
      <c r="D15" s="833" t="s">
        <v>811</v>
      </c>
      <c r="E15" s="833" t="s">
        <v>944</v>
      </c>
      <c r="F15" s="850"/>
      <c r="G15" s="850"/>
      <c r="H15" s="838">
        <v>0</v>
      </c>
      <c r="I15" s="850">
        <v>7</v>
      </c>
      <c r="J15" s="850">
        <v>883.89</v>
      </c>
      <c r="K15" s="838">
        <v>1</v>
      </c>
      <c r="L15" s="850">
        <v>7</v>
      </c>
      <c r="M15" s="851">
        <v>883.89</v>
      </c>
    </row>
    <row r="16" spans="1:13" ht="14.45" customHeight="1" x14ac:dyDescent="0.2">
      <c r="A16" s="832" t="s">
        <v>840</v>
      </c>
      <c r="B16" s="833" t="s">
        <v>806</v>
      </c>
      <c r="C16" s="833" t="s">
        <v>945</v>
      </c>
      <c r="D16" s="833" t="s">
        <v>811</v>
      </c>
      <c r="E16" s="833" t="s">
        <v>946</v>
      </c>
      <c r="F16" s="850">
        <v>10</v>
      </c>
      <c r="G16" s="850">
        <v>841.80000000000018</v>
      </c>
      <c r="H16" s="838">
        <v>1</v>
      </c>
      <c r="I16" s="850"/>
      <c r="J16" s="850"/>
      <c r="K16" s="838">
        <v>0</v>
      </c>
      <c r="L16" s="850">
        <v>10</v>
      </c>
      <c r="M16" s="851">
        <v>841.80000000000018</v>
      </c>
    </row>
    <row r="17" spans="1:13" ht="14.45" customHeight="1" x14ac:dyDescent="0.2">
      <c r="A17" s="832" t="s">
        <v>840</v>
      </c>
      <c r="B17" s="833" t="s">
        <v>806</v>
      </c>
      <c r="C17" s="833" t="s">
        <v>933</v>
      </c>
      <c r="D17" s="833" t="s">
        <v>808</v>
      </c>
      <c r="E17" s="833" t="s">
        <v>934</v>
      </c>
      <c r="F17" s="850"/>
      <c r="G17" s="850"/>
      <c r="H17" s="838">
        <v>0</v>
      </c>
      <c r="I17" s="850">
        <v>36</v>
      </c>
      <c r="J17" s="850">
        <v>4545.72</v>
      </c>
      <c r="K17" s="838">
        <v>1</v>
      </c>
      <c r="L17" s="850">
        <v>36</v>
      </c>
      <c r="M17" s="851">
        <v>4545.72</v>
      </c>
    </row>
    <row r="18" spans="1:13" ht="14.45" customHeight="1" x14ac:dyDescent="0.2">
      <c r="A18" s="832" t="s">
        <v>840</v>
      </c>
      <c r="B18" s="833" t="s">
        <v>806</v>
      </c>
      <c r="C18" s="833" t="s">
        <v>935</v>
      </c>
      <c r="D18" s="833" t="s">
        <v>808</v>
      </c>
      <c r="E18" s="833" t="s">
        <v>936</v>
      </c>
      <c r="F18" s="850"/>
      <c r="G18" s="850"/>
      <c r="H18" s="838">
        <v>0</v>
      </c>
      <c r="I18" s="850">
        <v>5</v>
      </c>
      <c r="J18" s="850">
        <v>315.7</v>
      </c>
      <c r="K18" s="838">
        <v>1</v>
      </c>
      <c r="L18" s="850">
        <v>5</v>
      </c>
      <c r="M18" s="851">
        <v>315.7</v>
      </c>
    </row>
    <row r="19" spans="1:13" ht="14.45" customHeight="1" x14ac:dyDescent="0.2">
      <c r="A19" s="832" t="s">
        <v>840</v>
      </c>
      <c r="B19" s="833" t="s">
        <v>1231</v>
      </c>
      <c r="C19" s="833" t="s">
        <v>858</v>
      </c>
      <c r="D19" s="833" t="s">
        <v>859</v>
      </c>
      <c r="E19" s="833" t="s">
        <v>860</v>
      </c>
      <c r="F19" s="850">
        <v>1</v>
      </c>
      <c r="G19" s="850">
        <v>238.72</v>
      </c>
      <c r="H19" s="838">
        <v>1</v>
      </c>
      <c r="I19" s="850"/>
      <c r="J19" s="850"/>
      <c r="K19" s="838">
        <v>0</v>
      </c>
      <c r="L19" s="850">
        <v>1</v>
      </c>
      <c r="M19" s="851">
        <v>238.72</v>
      </c>
    </row>
    <row r="20" spans="1:13" ht="14.45" customHeight="1" x14ac:dyDescent="0.2">
      <c r="A20" s="832" t="s">
        <v>840</v>
      </c>
      <c r="B20" s="833" t="s">
        <v>1232</v>
      </c>
      <c r="C20" s="833" t="s">
        <v>852</v>
      </c>
      <c r="D20" s="833" t="s">
        <v>853</v>
      </c>
      <c r="E20" s="833" t="s">
        <v>854</v>
      </c>
      <c r="F20" s="850"/>
      <c r="G20" s="850"/>
      <c r="H20" s="838">
        <v>0</v>
      </c>
      <c r="I20" s="850">
        <v>1</v>
      </c>
      <c r="J20" s="850">
        <v>119.7</v>
      </c>
      <c r="K20" s="838">
        <v>1</v>
      </c>
      <c r="L20" s="850">
        <v>1</v>
      </c>
      <c r="M20" s="851">
        <v>119.7</v>
      </c>
    </row>
    <row r="21" spans="1:13" ht="14.45" customHeight="1" x14ac:dyDescent="0.2">
      <c r="A21" s="832" t="s">
        <v>840</v>
      </c>
      <c r="B21" s="833" t="s">
        <v>1232</v>
      </c>
      <c r="C21" s="833" t="s">
        <v>855</v>
      </c>
      <c r="D21" s="833" t="s">
        <v>853</v>
      </c>
      <c r="E21" s="833" t="s">
        <v>856</v>
      </c>
      <c r="F21" s="850"/>
      <c r="G21" s="850"/>
      <c r="H21" s="838">
        <v>0</v>
      </c>
      <c r="I21" s="850">
        <v>1</v>
      </c>
      <c r="J21" s="850">
        <v>425.17</v>
      </c>
      <c r="K21" s="838">
        <v>1</v>
      </c>
      <c r="L21" s="850">
        <v>1</v>
      </c>
      <c r="M21" s="851">
        <v>425.17</v>
      </c>
    </row>
    <row r="22" spans="1:13" ht="14.45" customHeight="1" x14ac:dyDescent="0.2">
      <c r="A22" s="832" t="s">
        <v>840</v>
      </c>
      <c r="B22" s="833" t="s">
        <v>813</v>
      </c>
      <c r="C22" s="833" t="s">
        <v>814</v>
      </c>
      <c r="D22" s="833" t="s">
        <v>633</v>
      </c>
      <c r="E22" s="833" t="s">
        <v>815</v>
      </c>
      <c r="F22" s="850"/>
      <c r="G22" s="850"/>
      <c r="H22" s="838"/>
      <c r="I22" s="850">
        <v>23</v>
      </c>
      <c r="J22" s="850">
        <v>0</v>
      </c>
      <c r="K22" s="838"/>
      <c r="L22" s="850">
        <v>23</v>
      </c>
      <c r="M22" s="851">
        <v>0</v>
      </c>
    </row>
    <row r="23" spans="1:13" ht="14.45" customHeight="1" x14ac:dyDescent="0.2">
      <c r="A23" s="832" t="s">
        <v>840</v>
      </c>
      <c r="B23" s="833" t="s">
        <v>813</v>
      </c>
      <c r="C23" s="833" t="s">
        <v>915</v>
      </c>
      <c r="D23" s="833" t="s">
        <v>916</v>
      </c>
      <c r="E23" s="833" t="s">
        <v>917</v>
      </c>
      <c r="F23" s="850">
        <v>1</v>
      </c>
      <c r="G23" s="850">
        <v>0</v>
      </c>
      <c r="H23" s="838"/>
      <c r="I23" s="850"/>
      <c r="J23" s="850"/>
      <c r="K23" s="838"/>
      <c r="L23" s="850">
        <v>1</v>
      </c>
      <c r="M23" s="851">
        <v>0</v>
      </c>
    </row>
    <row r="24" spans="1:13" ht="14.45" customHeight="1" x14ac:dyDescent="0.2">
      <c r="A24" s="832" t="s">
        <v>840</v>
      </c>
      <c r="B24" s="833" t="s">
        <v>1233</v>
      </c>
      <c r="C24" s="833" t="s">
        <v>862</v>
      </c>
      <c r="D24" s="833" t="s">
        <v>863</v>
      </c>
      <c r="E24" s="833" t="s">
        <v>864</v>
      </c>
      <c r="F24" s="850">
        <v>2</v>
      </c>
      <c r="G24" s="850">
        <v>352.64</v>
      </c>
      <c r="H24" s="838">
        <v>1</v>
      </c>
      <c r="I24" s="850"/>
      <c r="J24" s="850"/>
      <c r="K24" s="838">
        <v>0</v>
      </c>
      <c r="L24" s="850">
        <v>2</v>
      </c>
      <c r="M24" s="851">
        <v>352.64</v>
      </c>
    </row>
    <row r="25" spans="1:13" ht="14.45" customHeight="1" x14ac:dyDescent="0.2">
      <c r="A25" s="832" t="s">
        <v>841</v>
      </c>
      <c r="B25" s="833" t="s">
        <v>813</v>
      </c>
      <c r="C25" s="833" t="s">
        <v>1206</v>
      </c>
      <c r="D25" s="833" t="s">
        <v>916</v>
      </c>
      <c r="E25" s="833" t="s">
        <v>1207</v>
      </c>
      <c r="F25" s="850">
        <v>3</v>
      </c>
      <c r="G25" s="850">
        <v>0</v>
      </c>
      <c r="H25" s="838"/>
      <c r="I25" s="850"/>
      <c r="J25" s="850"/>
      <c r="K25" s="838"/>
      <c r="L25" s="850">
        <v>3</v>
      </c>
      <c r="M25" s="851">
        <v>0</v>
      </c>
    </row>
    <row r="26" spans="1:13" ht="14.45" customHeight="1" x14ac:dyDescent="0.2">
      <c r="A26" s="832" t="s">
        <v>842</v>
      </c>
      <c r="B26" s="833" t="s">
        <v>1234</v>
      </c>
      <c r="C26" s="833" t="s">
        <v>1095</v>
      </c>
      <c r="D26" s="833" t="s">
        <v>1096</v>
      </c>
      <c r="E26" s="833" t="s">
        <v>1043</v>
      </c>
      <c r="F26" s="850">
        <v>1</v>
      </c>
      <c r="G26" s="850">
        <v>196.2</v>
      </c>
      <c r="H26" s="838">
        <v>1</v>
      </c>
      <c r="I26" s="850"/>
      <c r="J26" s="850"/>
      <c r="K26" s="838">
        <v>0</v>
      </c>
      <c r="L26" s="850">
        <v>1</v>
      </c>
      <c r="M26" s="851">
        <v>196.2</v>
      </c>
    </row>
    <row r="27" spans="1:13" ht="14.45" customHeight="1" x14ac:dyDescent="0.2">
      <c r="A27" s="832" t="s">
        <v>842</v>
      </c>
      <c r="B27" s="833" t="s">
        <v>1234</v>
      </c>
      <c r="C27" s="833" t="s">
        <v>1097</v>
      </c>
      <c r="D27" s="833" t="s">
        <v>1096</v>
      </c>
      <c r="E27" s="833" t="s">
        <v>1098</v>
      </c>
      <c r="F27" s="850">
        <v>1</v>
      </c>
      <c r="G27" s="850">
        <v>117.71</v>
      </c>
      <c r="H27" s="838">
        <v>1</v>
      </c>
      <c r="I27" s="850"/>
      <c r="J27" s="850"/>
      <c r="K27" s="838">
        <v>0</v>
      </c>
      <c r="L27" s="850">
        <v>1</v>
      </c>
      <c r="M27" s="851">
        <v>117.71</v>
      </c>
    </row>
    <row r="28" spans="1:13" ht="14.45" customHeight="1" x14ac:dyDescent="0.2">
      <c r="A28" s="832" t="s">
        <v>842</v>
      </c>
      <c r="B28" s="833" t="s">
        <v>1235</v>
      </c>
      <c r="C28" s="833" t="s">
        <v>1106</v>
      </c>
      <c r="D28" s="833" t="s">
        <v>1107</v>
      </c>
      <c r="E28" s="833" t="s">
        <v>1108</v>
      </c>
      <c r="F28" s="850">
        <v>1</v>
      </c>
      <c r="G28" s="850">
        <v>3480.65</v>
      </c>
      <c r="H28" s="838">
        <v>1</v>
      </c>
      <c r="I28" s="850"/>
      <c r="J28" s="850"/>
      <c r="K28" s="838">
        <v>0</v>
      </c>
      <c r="L28" s="850">
        <v>1</v>
      </c>
      <c r="M28" s="851">
        <v>3480.65</v>
      </c>
    </row>
    <row r="29" spans="1:13" ht="14.45" customHeight="1" x14ac:dyDescent="0.2">
      <c r="A29" s="832" t="s">
        <v>842</v>
      </c>
      <c r="B29" s="833" t="s">
        <v>806</v>
      </c>
      <c r="C29" s="833" t="s">
        <v>925</v>
      </c>
      <c r="D29" s="833" t="s">
        <v>811</v>
      </c>
      <c r="E29" s="833" t="s">
        <v>926</v>
      </c>
      <c r="F29" s="850"/>
      <c r="G29" s="850"/>
      <c r="H29" s="838">
        <v>0</v>
      </c>
      <c r="I29" s="850">
        <v>11</v>
      </c>
      <c r="J29" s="850">
        <v>1037.08</v>
      </c>
      <c r="K29" s="838">
        <v>1</v>
      </c>
      <c r="L29" s="850">
        <v>11</v>
      </c>
      <c r="M29" s="851">
        <v>1037.08</v>
      </c>
    </row>
    <row r="30" spans="1:13" ht="14.45" customHeight="1" x14ac:dyDescent="0.2">
      <c r="A30" s="832" t="s">
        <v>842</v>
      </c>
      <c r="B30" s="833" t="s">
        <v>806</v>
      </c>
      <c r="C30" s="833" t="s">
        <v>927</v>
      </c>
      <c r="D30" s="833" t="s">
        <v>811</v>
      </c>
      <c r="E30" s="833" t="s">
        <v>928</v>
      </c>
      <c r="F30" s="850">
        <v>3</v>
      </c>
      <c r="G30" s="850">
        <v>505.08000000000004</v>
      </c>
      <c r="H30" s="838">
        <v>1</v>
      </c>
      <c r="I30" s="850"/>
      <c r="J30" s="850"/>
      <c r="K30" s="838">
        <v>0</v>
      </c>
      <c r="L30" s="850">
        <v>3</v>
      </c>
      <c r="M30" s="851">
        <v>505.08000000000004</v>
      </c>
    </row>
    <row r="31" spans="1:13" ht="14.45" customHeight="1" x14ac:dyDescent="0.2">
      <c r="A31" s="832" t="s">
        <v>842</v>
      </c>
      <c r="B31" s="833" t="s">
        <v>806</v>
      </c>
      <c r="C31" s="833" t="s">
        <v>929</v>
      </c>
      <c r="D31" s="833" t="s">
        <v>811</v>
      </c>
      <c r="E31" s="833" t="s">
        <v>930</v>
      </c>
      <c r="F31" s="850"/>
      <c r="G31" s="850"/>
      <c r="H31" s="838">
        <v>0</v>
      </c>
      <c r="I31" s="850">
        <v>4</v>
      </c>
      <c r="J31" s="850">
        <v>461.32</v>
      </c>
      <c r="K31" s="838">
        <v>1</v>
      </c>
      <c r="L31" s="850">
        <v>4</v>
      </c>
      <c r="M31" s="851">
        <v>461.32</v>
      </c>
    </row>
    <row r="32" spans="1:13" ht="14.45" customHeight="1" x14ac:dyDescent="0.2">
      <c r="A32" s="832" t="s">
        <v>842</v>
      </c>
      <c r="B32" s="833" t="s">
        <v>806</v>
      </c>
      <c r="C32" s="833" t="s">
        <v>931</v>
      </c>
      <c r="D32" s="833" t="s">
        <v>808</v>
      </c>
      <c r="E32" s="833" t="s">
        <v>932</v>
      </c>
      <c r="F32" s="850"/>
      <c r="G32" s="850"/>
      <c r="H32" s="838">
        <v>0</v>
      </c>
      <c r="I32" s="850">
        <v>19</v>
      </c>
      <c r="J32" s="850">
        <v>1999.37</v>
      </c>
      <c r="K32" s="838">
        <v>1</v>
      </c>
      <c r="L32" s="850">
        <v>19</v>
      </c>
      <c r="M32" s="851">
        <v>1999.37</v>
      </c>
    </row>
    <row r="33" spans="1:13" ht="14.45" customHeight="1" x14ac:dyDescent="0.2">
      <c r="A33" s="832" t="s">
        <v>842</v>
      </c>
      <c r="B33" s="833" t="s">
        <v>806</v>
      </c>
      <c r="C33" s="833" t="s">
        <v>937</v>
      </c>
      <c r="D33" s="833" t="s">
        <v>808</v>
      </c>
      <c r="E33" s="833" t="s">
        <v>938</v>
      </c>
      <c r="F33" s="850"/>
      <c r="G33" s="850"/>
      <c r="H33" s="838">
        <v>0</v>
      </c>
      <c r="I33" s="850">
        <v>42</v>
      </c>
      <c r="J33" s="850">
        <v>3535.5600000000009</v>
      </c>
      <c r="K33" s="838">
        <v>1</v>
      </c>
      <c r="L33" s="850">
        <v>42</v>
      </c>
      <c r="M33" s="851">
        <v>3535.5600000000009</v>
      </c>
    </row>
    <row r="34" spans="1:13" ht="14.45" customHeight="1" x14ac:dyDescent="0.2">
      <c r="A34" s="832" t="s">
        <v>842</v>
      </c>
      <c r="B34" s="833" t="s">
        <v>806</v>
      </c>
      <c r="C34" s="833" t="s">
        <v>939</v>
      </c>
      <c r="D34" s="833" t="s">
        <v>811</v>
      </c>
      <c r="E34" s="833" t="s">
        <v>940</v>
      </c>
      <c r="F34" s="850"/>
      <c r="G34" s="850"/>
      <c r="H34" s="838">
        <v>0</v>
      </c>
      <c r="I34" s="850">
        <v>3</v>
      </c>
      <c r="J34" s="850">
        <v>189.42000000000002</v>
      </c>
      <c r="K34" s="838">
        <v>1</v>
      </c>
      <c r="L34" s="850">
        <v>3</v>
      </c>
      <c r="M34" s="851">
        <v>189.42000000000002</v>
      </c>
    </row>
    <row r="35" spans="1:13" ht="14.45" customHeight="1" x14ac:dyDescent="0.2">
      <c r="A35" s="832" t="s">
        <v>842</v>
      </c>
      <c r="B35" s="833" t="s">
        <v>806</v>
      </c>
      <c r="C35" s="833" t="s">
        <v>941</v>
      </c>
      <c r="D35" s="833" t="s">
        <v>811</v>
      </c>
      <c r="E35" s="833" t="s">
        <v>942</v>
      </c>
      <c r="F35" s="850">
        <v>8</v>
      </c>
      <c r="G35" s="850">
        <v>841.84</v>
      </c>
      <c r="H35" s="838">
        <v>1</v>
      </c>
      <c r="I35" s="850"/>
      <c r="J35" s="850"/>
      <c r="K35" s="838">
        <v>0</v>
      </c>
      <c r="L35" s="850">
        <v>8</v>
      </c>
      <c r="M35" s="851">
        <v>841.84</v>
      </c>
    </row>
    <row r="36" spans="1:13" ht="14.45" customHeight="1" x14ac:dyDescent="0.2">
      <c r="A36" s="832" t="s">
        <v>842</v>
      </c>
      <c r="B36" s="833" t="s">
        <v>806</v>
      </c>
      <c r="C36" s="833" t="s">
        <v>810</v>
      </c>
      <c r="D36" s="833" t="s">
        <v>811</v>
      </c>
      <c r="E36" s="833" t="s">
        <v>812</v>
      </c>
      <c r="F36" s="850"/>
      <c r="G36" s="850"/>
      <c r="H36" s="838">
        <v>0</v>
      </c>
      <c r="I36" s="850">
        <v>2</v>
      </c>
      <c r="J36" s="850">
        <v>98.16</v>
      </c>
      <c r="K36" s="838">
        <v>1</v>
      </c>
      <c r="L36" s="850">
        <v>2</v>
      </c>
      <c r="M36" s="851">
        <v>98.16</v>
      </c>
    </row>
    <row r="37" spans="1:13" ht="14.45" customHeight="1" x14ac:dyDescent="0.2">
      <c r="A37" s="832" t="s">
        <v>842</v>
      </c>
      <c r="B37" s="833" t="s">
        <v>806</v>
      </c>
      <c r="C37" s="833" t="s">
        <v>943</v>
      </c>
      <c r="D37" s="833" t="s">
        <v>811</v>
      </c>
      <c r="E37" s="833" t="s">
        <v>944</v>
      </c>
      <c r="F37" s="850"/>
      <c r="G37" s="850"/>
      <c r="H37" s="838">
        <v>0</v>
      </c>
      <c r="I37" s="850">
        <v>19</v>
      </c>
      <c r="J37" s="850">
        <v>2399.13</v>
      </c>
      <c r="K37" s="838">
        <v>1</v>
      </c>
      <c r="L37" s="850">
        <v>19</v>
      </c>
      <c r="M37" s="851">
        <v>2399.13</v>
      </c>
    </row>
    <row r="38" spans="1:13" ht="14.45" customHeight="1" x14ac:dyDescent="0.2">
      <c r="A38" s="832" t="s">
        <v>842</v>
      </c>
      <c r="B38" s="833" t="s">
        <v>806</v>
      </c>
      <c r="C38" s="833" t="s">
        <v>945</v>
      </c>
      <c r="D38" s="833" t="s">
        <v>811</v>
      </c>
      <c r="E38" s="833" t="s">
        <v>946</v>
      </c>
      <c r="F38" s="850">
        <v>19</v>
      </c>
      <c r="G38" s="850">
        <v>1599.42</v>
      </c>
      <c r="H38" s="838">
        <v>1</v>
      </c>
      <c r="I38" s="850"/>
      <c r="J38" s="850"/>
      <c r="K38" s="838">
        <v>0</v>
      </c>
      <c r="L38" s="850">
        <v>19</v>
      </c>
      <c r="M38" s="851">
        <v>1599.42</v>
      </c>
    </row>
    <row r="39" spans="1:13" ht="14.45" customHeight="1" x14ac:dyDescent="0.2">
      <c r="A39" s="832" t="s">
        <v>842</v>
      </c>
      <c r="B39" s="833" t="s">
        <v>806</v>
      </c>
      <c r="C39" s="833" t="s">
        <v>933</v>
      </c>
      <c r="D39" s="833" t="s">
        <v>808</v>
      </c>
      <c r="E39" s="833" t="s">
        <v>934</v>
      </c>
      <c r="F39" s="850"/>
      <c r="G39" s="850"/>
      <c r="H39" s="838">
        <v>0</v>
      </c>
      <c r="I39" s="850">
        <v>65</v>
      </c>
      <c r="J39" s="850">
        <v>8207.5500000000011</v>
      </c>
      <c r="K39" s="838">
        <v>1</v>
      </c>
      <c r="L39" s="850">
        <v>65</v>
      </c>
      <c r="M39" s="851">
        <v>8207.5500000000011</v>
      </c>
    </row>
    <row r="40" spans="1:13" ht="14.45" customHeight="1" x14ac:dyDescent="0.2">
      <c r="A40" s="832" t="s">
        <v>842</v>
      </c>
      <c r="B40" s="833" t="s">
        <v>806</v>
      </c>
      <c r="C40" s="833" t="s">
        <v>935</v>
      </c>
      <c r="D40" s="833" t="s">
        <v>808</v>
      </c>
      <c r="E40" s="833" t="s">
        <v>936</v>
      </c>
      <c r="F40" s="850"/>
      <c r="G40" s="850"/>
      <c r="H40" s="838">
        <v>0</v>
      </c>
      <c r="I40" s="850">
        <v>2</v>
      </c>
      <c r="J40" s="850">
        <v>126.28</v>
      </c>
      <c r="K40" s="838">
        <v>1</v>
      </c>
      <c r="L40" s="850">
        <v>2</v>
      </c>
      <c r="M40" s="851">
        <v>126.28</v>
      </c>
    </row>
    <row r="41" spans="1:13" ht="14.45" customHeight="1" x14ac:dyDescent="0.2">
      <c r="A41" s="832" t="s">
        <v>842</v>
      </c>
      <c r="B41" s="833" t="s">
        <v>806</v>
      </c>
      <c r="C41" s="833" t="s">
        <v>807</v>
      </c>
      <c r="D41" s="833" t="s">
        <v>808</v>
      </c>
      <c r="E41" s="833" t="s">
        <v>809</v>
      </c>
      <c r="F41" s="850"/>
      <c r="G41" s="850"/>
      <c r="H41" s="838">
        <v>0</v>
      </c>
      <c r="I41" s="850">
        <v>3</v>
      </c>
      <c r="J41" s="850">
        <v>147.24</v>
      </c>
      <c r="K41" s="838">
        <v>1</v>
      </c>
      <c r="L41" s="850">
        <v>3</v>
      </c>
      <c r="M41" s="851">
        <v>147.24</v>
      </c>
    </row>
    <row r="42" spans="1:13" ht="14.45" customHeight="1" x14ac:dyDescent="0.2">
      <c r="A42" s="832" t="s">
        <v>843</v>
      </c>
      <c r="B42" s="833" t="s">
        <v>1236</v>
      </c>
      <c r="C42" s="833" t="s">
        <v>971</v>
      </c>
      <c r="D42" s="833" t="s">
        <v>972</v>
      </c>
      <c r="E42" s="833" t="s">
        <v>973</v>
      </c>
      <c r="F42" s="850">
        <v>3</v>
      </c>
      <c r="G42" s="850">
        <v>1668.12</v>
      </c>
      <c r="H42" s="838">
        <v>1</v>
      </c>
      <c r="I42" s="850"/>
      <c r="J42" s="850"/>
      <c r="K42" s="838">
        <v>0</v>
      </c>
      <c r="L42" s="850">
        <v>3</v>
      </c>
      <c r="M42" s="851">
        <v>1668.12</v>
      </c>
    </row>
    <row r="43" spans="1:13" ht="14.45" customHeight="1" x14ac:dyDescent="0.2">
      <c r="A43" s="832" t="s">
        <v>843</v>
      </c>
      <c r="B43" s="833" t="s">
        <v>806</v>
      </c>
      <c r="C43" s="833" t="s">
        <v>941</v>
      </c>
      <c r="D43" s="833" t="s">
        <v>811</v>
      </c>
      <c r="E43" s="833" t="s">
        <v>942</v>
      </c>
      <c r="F43" s="850">
        <v>1</v>
      </c>
      <c r="G43" s="850">
        <v>105.23</v>
      </c>
      <c r="H43" s="838">
        <v>1</v>
      </c>
      <c r="I43" s="850"/>
      <c r="J43" s="850"/>
      <c r="K43" s="838">
        <v>0</v>
      </c>
      <c r="L43" s="850">
        <v>1</v>
      </c>
      <c r="M43" s="851">
        <v>105.23</v>
      </c>
    </row>
    <row r="44" spans="1:13" ht="14.45" customHeight="1" x14ac:dyDescent="0.2">
      <c r="A44" s="832" t="s">
        <v>843</v>
      </c>
      <c r="B44" s="833" t="s">
        <v>1232</v>
      </c>
      <c r="C44" s="833" t="s">
        <v>951</v>
      </c>
      <c r="D44" s="833" t="s">
        <v>952</v>
      </c>
      <c r="E44" s="833" t="s">
        <v>953</v>
      </c>
      <c r="F44" s="850">
        <v>1</v>
      </c>
      <c r="G44" s="850">
        <v>59.85</v>
      </c>
      <c r="H44" s="838">
        <v>1</v>
      </c>
      <c r="I44" s="850"/>
      <c r="J44" s="850"/>
      <c r="K44" s="838">
        <v>0</v>
      </c>
      <c r="L44" s="850">
        <v>1</v>
      </c>
      <c r="M44" s="851">
        <v>59.85</v>
      </c>
    </row>
    <row r="45" spans="1:13" ht="14.45" customHeight="1" x14ac:dyDescent="0.2">
      <c r="A45" s="832" t="s">
        <v>843</v>
      </c>
      <c r="B45" s="833" t="s">
        <v>1232</v>
      </c>
      <c r="C45" s="833" t="s">
        <v>855</v>
      </c>
      <c r="D45" s="833" t="s">
        <v>853</v>
      </c>
      <c r="E45" s="833" t="s">
        <v>856</v>
      </c>
      <c r="F45" s="850"/>
      <c r="G45" s="850"/>
      <c r="H45" s="838">
        <v>0</v>
      </c>
      <c r="I45" s="850">
        <v>1</v>
      </c>
      <c r="J45" s="850">
        <v>425.17</v>
      </c>
      <c r="K45" s="838">
        <v>1</v>
      </c>
      <c r="L45" s="850">
        <v>1</v>
      </c>
      <c r="M45" s="851">
        <v>425.17</v>
      </c>
    </row>
    <row r="46" spans="1:13" ht="14.45" customHeight="1" x14ac:dyDescent="0.2">
      <c r="A46" s="832" t="s">
        <v>843</v>
      </c>
      <c r="B46" s="833" t="s">
        <v>1237</v>
      </c>
      <c r="C46" s="833" t="s">
        <v>955</v>
      </c>
      <c r="D46" s="833" t="s">
        <v>956</v>
      </c>
      <c r="E46" s="833" t="s">
        <v>957</v>
      </c>
      <c r="F46" s="850"/>
      <c r="G46" s="850"/>
      <c r="H46" s="838">
        <v>0</v>
      </c>
      <c r="I46" s="850">
        <v>1</v>
      </c>
      <c r="J46" s="850">
        <v>117.55</v>
      </c>
      <c r="K46" s="838">
        <v>1</v>
      </c>
      <c r="L46" s="850">
        <v>1</v>
      </c>
      <c r="M46" s="851">
        <v>117.55</v>
      </c>
    </row>
    <row r="47" spans="1:13" ht="14.45" customHeight="1" x14ac:dyDescent="0.2">
      <c r="A47" s="832" t="s">
        <v>843</v>
      </c>
      <c r="B47" s="833" t="s">
        <v>1237</v>
      </c>
      <c r="C47" s="833" t="s">
        <v>958</v>
      </c>
      <c r="D47" s="833" t="s">
        <v>956</v>
      </c>
      <c r="E47" s="833" t="s">
        <v>959</v>
      </c>
      <c r="F47" s="850"/>
      <c r="G47" s="850"/>
      <c r="H47" s="838">
        <v>0</v>
      </c>
      <c r="I47" s="850">
        <v>1</v>
      </c>
      <c r="J47" s="850">
        <v>176.32</v>
      </c>
      <c r="K47" s="838">
        <v>1</v>
      </c>
      <c r="L47" s="850">
        <v>1</v>
      </c>
      <c r="M47" s="851">
        <v>176.32</v>
      </c>
    </row>
    <row r="48" spans="1:13" ht="14.45" customHeight="1" x14ac:dyDescent="0.2">
      <c r="A48" s="832" t="s">
        <v>844</v>
      </c>
      <c r="B48" s="833" t="s">
        <v>821</v>
      </c>
      <c r="C48" s="833" t="s">
        <v>1012</v>
      </c>
      <c r="D48" s="833" t="s">
        <v>1013</v>
      </c>
      <c r="E48" s="833" t="s">
        <v>1014</v>
      </c>
      <c r="F48" s="850"/>
      <c r="G48" s="850"/>
      <c r="H48" s="838">
        <v>0</v>
      </c>
      <c r="I48" s="850">
        <v>1</v>
      </c>
      <c r="J48" s="850">
        <v>85.02</v>
      </c>
      <c r="K48" s="838">
        <v>1</v>
      </c>
      <c r="L48" s="850">
        <v>1</v>
      </c>
      <c r="M48" s="851">
        <v>85.02</v>
      </c>
    </row>
    <row r="49" spans="1:13" ht="14.45" customHeight="1" x14ac:dyDescent="0.2">
      <c r="A49" s="832" t="s">
        <v>844</v>
      </c>
      <c r="B49" s="833" t="s">
        <v>1238</v>
      </c>
      <c r="C49" s="833" t="s">
        <v>1034</v>
      </c>
      <c r="D49" s="833" t="s">
        <v>1035</v>
      </c>
      <c r="E49" s="833" t="s">
        <v>1036</v>
      </c>
      <c r="F49" s="850">
        <v>1</v>
      </c>
      <c r="G49" s="850">
        <v>79.099999999999994</v>
      </c>
      <c r="H49" s="838">
        <v>1</v>
      </c>
      <c r="I49" s="850"/>
      <c r="J49" s="850"/>
      <c r="K49" s="838">
        <v>0</v>
      </c>
      <c r="L49" s="850">
        <v>1</v>
      </c>
      <c r="M49" s="851">
        <v>79.099999999999994</v>
      </c>
    </row>
    <row r="50" spans="1:13" ht="14.45" customHeight="1" x14ac:dyDescent="0.2">
      <c r="A50" s="832" t="s">
        <v>844</v>
      </c>
      <c r="B50" s="833" t="s">
        <v>806</v>
      </c>
      <c r="C50" s="833" t="s">
        <v>923</v>
      </c>
      <c r="D50" s="833" t="s">
        <v>811</v>
      </c>
      <c r="E50" s="833" t="s">
        <v>924</v>
      </c>
      <c r="F50" s="850"/>
      <c r="G50" s="850"/>
      <c r="H50" s="838">
        <v>0</v>
      </c>
      <c r="I50" s="850">
        <v>4</v>
      </c>
      <c r="J50" s="850">
        <v>296.32</v>
      </c>
      <c r="K50" s="838">
        <v>1</v>
      </c>
      <c r="L50" s="850">
        <v>4</v>
      </c>
      <c r="M50" s="851">
        <v>296.32</v>
      </c>
    </row>
    <row r="51" spans="1:13" ht="14.45" customHeight="1" x14ac:dyDescent="0.2">
      <c r="A51" s="832" t="s">
        <v>844</v>
      </c>
      <c r="B51" s="833" t="s">
        <v>806</v>
      </c>
      <c r="C51" s="833" t="s">
        <v>925</v>
      </c>
      <c r="D51" s="833" t="s">
        <v>811</v>
      </c>
      <c r="E51" s="833" t="s">
        <v>926</v>
      </c>
      <c r="F51" s="850"/>
      <c r="G51" s="850"/>
      <c r="H51" s="838">
        <v>0</v>
      </c>
      <c r="I51" s="850">
        <v>6</v>
      </c>
      <c r="J51" s="850">
        <v>565.68000000000006</v>
      </c>
      <c r="K51" s="838">
        <v>1</v>
      </c>
      <c r="L51" s="850">
        <v>6</v>
      </c>
      <c r="M51" s="851">
        <v>565.68000000000006</v>
      </c>
    </row>
    <row r="52" spans="1:13" ht="14.45" customHeight="1" x14ac:dyDescent="0.2">
      <c r="A52" s="832" t="s">
        <v>844</v>
      </c>
      <c r="B52" s="833" t="s">
        <v>806</v>
      </c>
      <c r="C52" s="833" t="s">
        <v>927</v>
      </c>
      <c r="D52" s="833" t="s">
        <v>811</v>
      </c>
      <c r="E52" s="833" t="s">
        <v>928</v>
      </c>
      <c r="F52" s="850">
        <v>4</v>
      </c>
      <c r="G52" s="850">
        <v>673.44</v>
      </c>
      <c r="H52" s="838">
        <v>1</v>
      </c>
      <c r="I52" s="850"/>
      <c r="J52" s="850"/>
      <c r="K52" s="838">
        <v>0</v>
      </c>
      <c r="L52" s="850">
        <v>4</v>
      </c>
      <c r="M52" s="851">
        <v>673.44</v>
      </c>
    </row>
    <row r="53" spans="1:13" ht="14.45" customHeight="1" x14ac:dyDescent="0.2">
      <c r="A53" s="832" t="s">
        <v>844</v>
      </c>
      <c r="B53" s="833" t="s">
        <v>806</v>
      </c>
      <c r="C53" s="833" t="s">
        <v>929</v>
      </c>
      <c r="D53" s="833" t="s">
        <v>811</v>
      </c>
      <c r="E53" s="833" t="s">
        <v>930</v>
      </c>
      <c r="F53" s="850"/>
      <c r="G53" s="850"/>
      <c r="H53" s="838">
        <v>0</v>
      </c>
      <c r="I53" s="850">
        <v>5</v>
      </c>
      <c r="J53" s="850">
        <v>576.65</v>
      </c>
      <c r="K53" s="838">
        <v>1</v>
      </c>
      <c r="L53" s="850">
        <v>5</v>
      </c>
      <c r="M53" s="851">
        <v>576.65</v>
      </c>
    </row>
    <row r="54" spans="1:13" ht="14.45" customHeight="1" x14ac:dyDescent="0.2">
      <c r="A54" s="832" t="s">
        <v>844</v>
      </c>
      <c r="B54" s="833" t="s">
        <v>806</v>
      </c>
      <c r="C54" s="833" t="s">
        <v>931</v>
      </c>
      <c r="D54" s="833" t="s">
        <v>808</v>
      </c>
      <c r="E54" s="833" t="s">
        <v>932</v>
      </c>
      <c r="F54" s="850"/>
      <c r="G54" s="850"/>
      <c r="H54" s="838">
        <v>0</v>
      </c>
      <c r="I54" s="850">
        <v>29</v>
      </c>
      <c r="J54" s="850">
        <v>3051.67</v>
      </c>
      <c r="K54" s="838">
        <v>1</v>
      </c>
      <c r="L54" s="850">
        <v>29</v>
      </c>
      <c r="M54" s="851">
        <v>3051.67</v>
      </c>
    </row>
    <row r="55" spans="1:13" ht="14.45" customHeight="1" x14ac:dyDescent="0.2">
      <c r="A55" s="832" t="s">
        <v>844</v>
      </c>
      <c r="B55" s="833" t="s">
        <v>806</v>
      </c>
      <c r="C55" s="833" t="s">
        <v>937</v>
      </c>
      <c r="D55" s="833" t="s">
        <v>808</v>
      </c>
      <c r="E55" s="833" t="s">
        <v>938</v>
      </c>
      <c r="F55" s="850"/>
      <c r="G55" s="850"/>
      <c r="H55" s="838">
        <v>0</v>
      </c>
      <c r="I55" s="850">
        <v>51</v>
      </c>
      <c r="J55" s="850">
        <v>4293.18</v>
      </c>
      <c r="K55" s="838">
        <v>1</v>
      </c>
      <c r="L55" s="850">
        <v>51</v>
      </c>
      <c r="M55" s="851">
        <v>4293.18</v>
      </c>
    </row>
    <row r="56" spans="1:13" ht="14.45" customHeight="1" x14ac:dyDescent="0.2">
      <c r="A56" s="832" t="s">
        <v>844</v>
      </c>
      <c r="B56" s="833" t="s">
        <v>806</v>
      </c>
      <c r="C56" s="833" t="s">
        <v>941</v>
      </c>
      <c r="D56" s="833" t="s">
        <v>811</v>
      </c>
      <c r="E56" s="833" t="s">
        <v>942</v>
      </c>
      <c r="F56" s="850">
        <v>4</v>
      </c>
      <c r="G56" s="850">
        <v>420.92</v>
      </c>
      <c r="H56" s="838">
        <v>1</v>
      </c>
      <c r="I56" s="850"/>
      <c r="J56" s="850"/>
      <c r="K56" s="838">
        <v>0</v>
      </c>
      <c r="L56" s="850">
        <v>4</v>
      </c>
      <c r="M56" s="851">
        <v>420.92</v>
      </c>
    </row>
    <row r="57" spans="1:13" ht="14.45" customHeight="1" x14ac:dyDescent="0.2">
      <c r="A57" s="832" t="s">
        <v>844</v>
      </c>
      <c r="B57" s="833" t="s">
        <v>806</v>
      </c>
      <c r="C57" s="833" t="s">
        <v>810</v>
      </c>
      <c r="D57" s="833" t="s">
        <v>811</v>
      </c>
      <c r="E57" s="833" t="s">
        <v>812</v>
      </c>
      <c r="F57" s="850"/>
      <c r="G57" s="850"/>
      <c r="H57" s="838">
        <v>0</v>
      </c>
      <c r="I57" s="850">
        <v>3</v>
      </c>
      <c r="J57" s="850">
        <v>147.24</v>
      </c>
      <c r="K57" s="838">
        <v>1</v>
      </c>
      <c r="L57" s="850">
        <v>3</v>
      </c>
      <c r="M57" s="851">
        <v>147.24</v>
      </c>
    </row>
    <row r="58" spans="1:13" ht="14.45" customHeight="1" x14ac:dyDescent="0.2">
      <c r="A58" s="832" t="s">
        <v>844</v>
      </c>
      <c r="B58" s="833" t="s">
        <v>806</v>
      </c>
      <c r="C58" s="833" t="s">
        <v>943</v>
      </c>
      <c r="D58" s="833" t="s">
        <v>811</v>
      </c>
      <c r="E58" s="833" t="s">
        <v>944</v>
      </c>
      <c r="F58" s="850"/>
      <c r="G58" s="850"/>
      <c r="H58" s="838">
        <v>0</v>
      </c>
      <c r="I58" s="850">
        <v>11</v>
      </c>
      <c r="J58" s="850">
        <v>1388.97</v>
      </c>
      <c r="K58" s="838">
        <v>1</v>
      </c>
      <c r="L58" s="850">
        <v>11</v>
      </c>
      <c r="M58" s="851">
        <v>1388.97</v>
      </c>
    </row>
    <row r="59" spans="1:13" ht="14.45" customHeight="1" x14ac:dyDescent="0.2">
      <c r="A59" s="832" t="s">
        <v>844</v>
      </c>
      <c r="B59" s="833" t="s">
        <v>806</v>
      </c>
      <c r="C59" s="833" t="s">
        <v>945</v>
      </c>
      <c r="D59" s="833" t="s">
        <v>811</v>
      </c>
      <c r="E59" s="833" t="s">
        <v>946</v>
      </c>
      <c r="F59" s="850">
        <v>17</v>
      </c>
      <c r="G59" s="850">
        <v>1431.0600000000002</v>
      </c>
      <c r="H59" s="838">
        <v>1</v>
      </c>
      <c r="I59" s="850"/>
      <c r="J59" s="850"/>
      <c r="K59" s="838">
        <v>0</v>
      </c>
      <c r="L59" s="850">
        <v>17</v>
      </c>
      <c r="M59" s="851">
        <v>1431.0600000000002</v>
      </c>
    </row>
    <row r="60" spans="1:13" ht="14.45" customHeight="1" x14ac:dyDescent="0.2">
      <c r="A60" s="832" t="s">
        <v>844</v>
      </c>
      <c r="B60" s="833" t="s">
        <v>806</v>
      </c>
      <c r="C60" s="833" t="s">
        <v>933</v>
      </c>
      <c r="D60" s="833" t="s">
        <v>808</v>
      </c>
      <c r="E60" s="833" t="s">
        <v>934</v>
      </c>
      <c r="F60" s="850"/>
      <c r="G60" s="850"/>
      <c r="H60" s="838">
        <v>0</v>
      </c>
      <c r="I60" s="850">
        <v>42</v>
      </c>
      <c r="J60" s="850">
        <v>5303.34</v>
      </c>
      <c r="K60" s="838">
        <v>1</v>
      </c>
      <c r="L60" s="850">
        <v>42</v>
      </c>
      <c r="M60" s="851">
        <v>5303.34</v>
      </c>
    </row>
    <row r="61" spans="1:13" ht="14.45" customHeight="1" x14ac:dyDescent="0.2">
      <c r="A61" s="832" t="s">
        <v>844</v>
      </c>
      <c r="B61" s="833" t="s">
        <v>806</v>
      </c>
      <c r="C61" s="833" t="s">
        <v>935</v>
      </c>
      <c r="D61" s="833" t="s">
        <v>808</v>
      </c>
      <c r="E61" s="833" t="s">
        <v>936</v>
      </c>
      <c r="F61" s="850"/>
      <c r="G61" s="850"/>
      <c r="H61" s="838">
        <v>0</v>
      </c>
      <c r="I61" s="850">
        <v>3</v>
      </c>
      <c r="J61" s="850">
        <v>189.42000000000002</v>
      </c>
      <c r="K61" s="838">
        <v>1</v>
      </c>
      <c r="L61" s="850">
        <v>3</v>
      </c>
      <c r="M61" s="851">
        <v>189.42000000000002</v>
      </c>
    </row>
    <row r="62" spans="1:13" ht="14.45" customHeight="1" x14ac:dyDescent="0.2">
      <c r="A62" s="832" t="s">
        <v>844</v>
      </c>
      <c r="B62" s="833" t="s">
        <v>806</v>
      </c>
      <c r="C62" s="833" t="s">
        <v>807</v>
      </c>
      <c r="D62" s="833" t="s">
        <v>808</v>
      </c>
      <c r="E62" s="833" t="s">
        <v>809</v>
      </c>
      <c r="F62" s="850"/>
      <c r="G62" s="850"/>
      <c r="H62" s="838">
        <v>0</v>
      </c>
      <c r="I62" s="850">
        <v>2</v>
      </c>
      <c r="J62" s="850">
        <v>98.16</v>
      </c>
      <c r="K62" s="838">
        <v>1</v>
      </c>
      <c r="L62" s="850">
        <v>2</v>
      </c>
      <c r="M62" s="851">
        <v>98.16</v>
      </c>
    </row>
    <row r="63" spans="1:13" ht="14.45" customHeight="1" x14ac:dyDescent="0.2">
      <c r="A63" s="832" t="s">
        <v>844</v>
      </c>
      <c r="B63" s="833" t="s">
        <v>813</v>
      </c>
      <c r="C63" s="833" t="s">
        <v>1041</v>
      </c>
      <c r="D63" s="833" t="s">
        <v>1042</v>
      </c>
      <c r="E63" s="833" t="s">
        <v>1043</v>
      </c>
      <c r="F63" s="850">
        <v>1</v>
      </c>
      <c r="G63" s="850">
        <v>0</v>
      </c>
      <c r="H63" s="838"/>
      <c r="I63" s="850"/>
      <c r="J63" s="850"/>
      <c r="K63" s="838"/>
      <c r="L63" s="850">
        <v>1</v>
      </c>
      <c r="M63" s="851">
        <v>0</v>
      </c>
    </row>
    <row r="64" spans="1:13" ht="14.45" customHeight="1" x14ac:dyDescent="0.2">
      <c r="A64" s="832" t="s">
        <v>844</v>
      </c>
      <c r="B64" s="833" t="s">
        <v>1237</v>
      </c>
      <c r="C64" s="833" t="s">
        <v>958</v>
      </c>
      <c r="D64" s="833" t="s">
        <v>956</v>
      </c>
      <c r="E64" s="833" t="s">
        <v>959</v>
      </c>
      <c r="F64" s="850"/>
      <c r="G64" s="850"/>
      <c r="H64" s="838">
        <v>0</v>
      </c>
      <c r="I64" s="850">
        <v>1</v>
      </c>
      <c r="J64" s="850">
        <v>176.32</v>
      </c>
      <c r="K64" s="838">
        <v>1</v>
      </c>
      <c r="L64" s="850">
        <v>1</v>
      </c>
      <c r="M64" s="851">
        <v>176.32</v>
      </c>
    </row>
    <row r="65" spans="1:13" ht="14.45" customHeight="1" x14ac:dyDescent="0.2">
      <c r="A65" s="832" t="s">
        <v>844</v>
      </c>
      <c r="B65" s="833" t="s">
        <v>1239</v>
      </c>
      <c r="C65" s="833" t="s">
        <v>1049</v>
      </c>
      <c r="D65" s="833" t="s">
        <v>1050</v>
      </c>
      <c r="E65" s="833" t="s">
        <v>1051</v>
      </c>
      <c r="F65" s="850"/>
      <c r="G65" s="850"/>
      <c r="H65" s="838">
        <v>0</v>
      </c>
      <c r="I65" s="850">
        <v>1</v>
      </c>
      <c r="J65" s="850">
        <v>414.07</v>
      </c>
      <c r="K65" s="838">
        <v>1</v>
      </c>
      <c r="L65" s="850">
        <v>1</v>
      </c>
      <c r="M65" s="851">
        <v>414.07</v>
      </c>
    </row>
    <row r="66" spans="1:13" ht="14.45" customHeight="1" x14ac:dyDescent="0.2">
      <c r="A66" s="832" t="s">
        <v>845</v>
      </c>
      <c r="B66" s="833" t="s">
        <v>1240</v>
      </c>
      <c r="C66" s="833" t="s">
        <v>1193</v>
      </c>
      <c r="D66" s="833" t="s">
        <v>1194</v>
      </c>
      <c r="E66" s="833" t="s">
        <v>1195</v>
      </c>
      <c r="F66" s="850">
        <v>1</v>
      </c>
      <c r="G66" s="850">
        <v>95.63</v>
      </c>
      <c r="H66" s="838">
        <v>1</v>
      </c>
      <c r="I66" s="850"/>
      <c r="J66" s="850"/>
      <c r="K66" s="838">
        <v>0</v>
      </c>
      <c r="L66" s="850">
        <v>1</v>
      </c>
      <c r="M66" s="851">
        <v>95.63</v>
      </c>
    </row>
    <row r="67" spans="1:13" ht="14.45" customHeight="1" x14ac:dyDescent="0.2">
      <c r="A67" s="832" t="s">
        <v>845</v>
      </c>
      <c r="B67" s="833" t="s">
        <v>806</v>
      </c>
      <c r="C67" s="833" t="s">
        <v>923</v>
      </c>
      <c r="D67" s="833" t="s">
        <v>811</v>
      </c>
      <c r="E67" s="833" t="s">
        <v>924</v>
      </c>
      <c r="F67" s="850"/>
      <c r="G67" s="850"/>
      <c r="H67" s="838">
        <v>0</v>
      </c>
      <c r="I67" s="850">
        <v>1</v>
      </c>
      <c r="J67" s="850">
        <v>74.08</v>
      </c>
      <c r="K67" s="838">
        <v>1</v>
      </c>
      <c r="L67" s="850">
        <v>1</v>
      </c>
      <c r="M67" s="851">
        <v>74.08</v>
      </c>
    </row>
    <row r="68" spans="1:13" ht="14.45" customHeight="1" x14ac:dyDescent="0.2">
      <c r="A68" s="832" t="s">
        <v>847</v>
      </c>
      <c r="B68" s="833" t="s">
        <v>806</v>
      </c>
      <c r="C68" s="833" t="s">
        <v>923</v>
      </c>
      <c r="D68" s="833" t="s">
        <v>811</v>
      </c>
      <c r="E68" s="833" t="s">
        <v>924</v>
      </c>
      <c r="F68" s="850"/>
      <c r="G68" s="850"/>
      <c r="H68" s="838">
        <v>0</v>
      </c>
      <c r="I68" s="850">
        <v>1</v>
      </c>
      <c r="J68" s="850">
        <v>74.08</v>
      </c>
      <c r="K68" s="838">
        <v>1</v>
      </c>
      <c r="L68" s="850">
        <v>1</v>
      </c>
      <c r="M68" s="851">
        <v>74.08</v>
      </c>
    </row>
    <row r="69" spans="1:13" ht="14.45" customHeight="1" x14ac:dyDescent="0.2">
      <c r="A69" s="832" t="s">
        <v>847</v>
      </c>
      <c r="B69" s="833" t="s">
        <v>806</v>
      </c>
      <c r="C69" s="833" t="s">
        <v>937</v>
      </c>
      <c r="D69" s="833" t="s">
        <v>808</v>
      </c>
      <c r="E69" s="833" t="s">
        <v>938</v>
      </c>
      <c r="F69" s="850"/>
      <c r="G69" s="850"/>
      <c r="H69" s="838">
        <v>0</v>
      </c>
      <c r="I69" s="850">
        <v>3</v>
      </c>
      <c r="J69" s="850">
        <v>252.54000000000002</v>
      </c>
      <c r="K69" s="838">
        <v>1</v>
      </c>
      <c r="L69" s="850">
        <v>3</v>
      </c>
      <c r="M69" s="851">
        <v>252.54000000000002</v>
      </c>
    </row>
    <row r="70" spans="1:13" ht="14.45" customHeight="1" x14ac:dyDescent="0.2">
      <c r="A70" s="832" t="s">
        <v>847</v>
      </c>
      <c r="B70" s="833" t="s">
        <v>806</v>
      </c>
      <c r="C70" s="833" t="s">
        <v>939</v>
      </c>
      <c r="D70" s="833" t="s">
        <v>811</v>
      </c>
      <c r="E70" s="833" t="s">
        <v>940</v>
      </c>
      <c r="F70" s="850"/>
      <c r="G70" s="850"/>
      <c r="H70" s="838">
        <v>0</v>
      </c>
      <c r="I70" s="850">
        <v>1</v>
      </c>
      <c r="J70" s="850">
        <v>63.14</v>
      </c>
      <c r="K70" s="838">
        <v>1</v>
      </c>
      <c r="L70" s="850">
        <v>1</v>
      </c>
      <c r="M70" s="851">
        <v>63.14</v>
      </c>
    </row>
    <row r="71" spans="1:13" ht="14.45" customHeight="1" x14ac:dyDescent="0.2">
      <c r="A71" s="832" t="s">
        <v>847</v>
      </c>
      <c r="B71" s="833" t="s">
        <v>806</v>
      </c>
      <c r="C71" s="833" t="s">
        <v>945</v>
      </c>
      <c r="D71" s="833" t="s">
        <v>811</v>
      </c>
      <c r="E71" s="833" t="s">
        <v>946</v>
      </c>
      <c r="F71" s="850">
        <v>1</v>
      </c>
      <c r="G71" s="850">
        <v>84.18</v>
      </c>
      <c r="H71" s="838">
        <v>1</v>
      </c>
      <c r="I71" s="850"/>
      <c r="J71" s="850"/>
      <c r="K71" s="838">
        <v>0</v>
      </c>
      <c r="L71" s="850">
        <v>1</v>
      </c>
      <c r="M71" s="851">
        <v>84.18</v>
      </c>
    </row>
    <row r="72" spans="1:13" ht="14.45" customHeight="1" x14ac:dyDescent="0.2">
      <c r="A72" s="832" t="s">
        <v>847</v>
      </c>
      <c r="B72" s="833" t="s">
        <v>806</v>
      </c>
      <c r="C72" s="833" t="s">
        <v>935</v>
      </c>
      <c r="D72" s="833" t="s">
        <v>808</v>
      </c>
      <c r="E72" s="833" t="s">
        <v>936</v>
      </c>
      <c r="F72" s="850"/>
      <c r="G72" s="850"/>
      <c r="H72" s="838">
        <v>0</v>
      </c>
      <c r="I72" s="850">
        <v>2</v>
      </c>
      <c r="J72" s="850">
        <v>126.28</v>
      </c>
      <c r="K72" s="838">
        <v>1</v>
      </c>
      <c r="L72" s="850">
        <v>2</v>
      </c>
      <c r="M72" s="851">
        <v>126.28</v>
      </c>
    </row>
    <row r="73" spans="1:13" ht="14.45" customHeight="1" x14ac:dyDescent="0.2">
      <c r="A73" s="832" t="s">
        <v>847</v>
      </c>
      <c r="B73" s="833" t="s">
        <v>806</v>
      </c>
      <c r="C73" s="833" t="s">
        <v>807</v>
      </c>
      <c r="D73" s="833" t="s">
        <v>808</v>
      </c>
      <c r="E73" s="833" t="s">
        <v>809</v>
      </c>
      <c r="F73" s="850"/>
      <c r="G73" s="850"/>
      <c r="H73" s="838">
        <v>0</v>
      </c>
      <c r="I73" s="850">
        <v>2</v>
      </c>
      <c r="J73" s="850">
        <v>98.16</v>
      </c>
      <c r="K73" s="838">
        <v>1</v>
      </c>
      <c r="L73" s="850">
        <v>2</v>
      </c>
      <c r="M73" s="851">
        <v>98.16</v>
      </c>
    </row>
    <row r="74" spans="1:13" ht="14.45" customHeight="1" x14ac:dyDescent="0.2">
      <c r="A74" s="832" t="s">
        <v>848</v>
      </c>
      <c r="B74" s="833" t="s">
        <v>1241</v>
      </c>
      <c r="C74" s="833" t="s">
        <v>1071</v>
      </c>
      <c r="D74" s="833" t="s">
        <v>1072</v>
      </c>
      <c r="E74" s="833" t="s">
        <v>1073</v>
      </c>
      <c r="F74" s="850"/>
      <c r="G74" s="850"/>
      <c r="H74" s="838">
        <v>0</v>
      </c>
      <c r="I74" s="850">
        <v>1</v>
      </c>
      <c r="J74" s="850">
        <v>64.5</v>
      </c>
      <c r="K74" s="838">
        <v>1</v>
      </c>
      <c r="L74" s="850">
        <v>1</v>
      </c>
      <c r="M74" s="851">
        <v>64.5</v>
      </c>
    </row>
    <row r="75" spans="1:13" ht="14.45" customHeight="1" x14ac:dyDescent="0.2">
      <c r="A75" s="832" t="s">
        <v>848</v>
      </c>
      <c r="B75" s="833" t="s">
        <v>806</v>
      </c>
      <c r="C75" s="833" t="s">
        <v>923</v>
      </c>
      <c r="D75" s="833" t="s">
        <v>811</v>
      </c>
      <c r="E75" s="833" t="s">
        <v>924</v>
      </c>
      <c r="F75" s="850"/>
      <c r="G75" s="850"/>
      <c r="H75" s="838">
        <v>0</v>
      </c>
      <c r="I75" s="850">
        <v>6</v>
      </c>
      <c r="J75" s="850">
        <v>444.48</v>
      </c>
      <c r="K75" s="838">
        <v>1</v>
      </c>
      <c r="L75" s="850">
        <v>6</v>
      </c>
      <c r="M75" s="851">
        <v>444.48</v>
      </c>
    </row>
    <row r="76" spans="1:13" ht="14.45" customHeight="1" x14ac:dyDescent="0.2">
      <c r="A76" s="832" t="s">
        <v>848</v>
      </c>
      <c r="B76" s="833" t="s">
        <v>806</v>
      </c>
      <c r="C76" s="833" t="s">
        <v>925</v>
      </c>
      <c r="D76" s="833" t="s">
        <v>811</v>
      </c>
      <c r="E76" s="833" t="s">
        <v>926</v>
      </c>
      <c r="F76" s="850"/>
      <c r="G76" s="850"/>
      <c r="H76" s="838">
        <v>0</v>
      </c>
      <c r="I76" s="850">
        <v>3</v>
      </c>
      <c r="J76" s="850">
        <v>282.84000000000003</v>
      </c>
      <c r="K76" s="838">
        <v>1</v>
      </c>
      <c r="L76" s="850">
        <v>3</v>
      </c>
      <c r="M76" s="851">
        <v>282.84000000000003</v>
      </c>
    </row>
    <row r="77" spans="1:13" ht="14.45" customHeight="1" x14ac:dyDescent="0.2">
      <c r="A77" s="832" t="s">
        <v>848</v>
      </c>
      <c r="B77" s="833" t="s">
        <v>806</v>
      </c>
      <c r="C77" s="833" t="s">
        <v>927</v>
      </c>
      <c r="D77" s="833" t="s">
        <v>811</v>
      </c>
      <c r="E77" s="833" t="s">
        <v>928</v>
      </c>
      <c r="F77" s="850">
        <v>5</v>
      </c>
      <c r="G77" s="850">
        <v>841.80000000000007</v>
      </c>
      <c r="H77" s="838">
        <v>1</v>
      </c>
      <c r="I77" s="850"/>
      <c r="J77" s="850"/>
      <c r="K77" s="838">
        <v>0</v>
      </c>
      <c r="L77" s="850">
        <v>5</v>
      </c>
      <c r="M77" s="851">
        <v>841.80000000000007</v>
      </c>
    </row>
    <row r="78" spans="1:13" ht="14.45" customHeight="1" x14ac:dyDescent="0.2">
      <c r="A78" s="832" t="s">
        <v>848</v>
      </c>
      <c r="B78" s="833" t="s">
        <v>806</v>
      </c>
      <c r="C78" s="833" t="s">
        <v>929</v>
      </c>
      <c r="D78" s="833" t="s">
        <v>811</v>
      </c>
      <c r="E78" s="833" t="s">
        <v>930</v>
      </c>
      <c r="F78" s="850"/>
      <c r="G78" s="850"/>
      <c r="H78" s="838">
        <v>0</v>
      </c>
      <c r="I78" s="850">
        <v>5</v>
      </c>
      <c r="J78" s="850">
        <v>576.65</v>
      </c>
      <c r="K78" s="838">
        <v>1</v>
      </c>
      <c r="L78" s="850">
        <v>5</v>
      </c>
      <c r="M78" s="851">
        <v>576.65</v>
      </c>
    </row>
    <row r="79" spans="1:13" ht="14.45" customHeight="1" x14ac:dyDescent="0.2">
      <c r="A79" s="832" t="s">
        <v>848</v>
      </c>
      <c r="B79" s="833" t="s">
        <v>806</v>
      </c>
      <c r="C79" s="833" t="s">
        <v>931</v>
      </c>
      <c r="D79" s="833" t="s">
        <v>808</v>
      </c>
      <c r="E79" s="833" t="s">
        <v>932</v>
      </c>
      <c r="F79" s="850"/>
      <c r="G79" s="850"/>
      <c r="H79" s="838">
        <v>0</v>
      </c>
      <c r="I79" s="850">
        <v>26</v>
      </c>
      <c r="J79" s="850">
        <v>2735.98</v>
      </c>
      <c r="K79" s="838">
        <v>1</v>
      </c>
      <c r="L79" s="850">
        <v>26</v>
      </c>
      <c r="M79" s="851">
        <v>2735.98</v>
      </c>
    </row>
    <row r="80" spans="1:13" ht="14.45" customHeight="1" x14ac:dyDescent="0.2">
      <c r="A80" s="832" t="s">
        <v>848</v>
      </c>
      <c r="B80" s="833" t="s">
        <v>806</v>
      </c>
      <c r="C80" s="833" t="s">
        <v>937</v>
      </c>
      <c r="D80" s="833" t="s">
        <v>808</v>
      </c>
      <c r="E80" s="833" t="s">
        <v>938</v>
      </c>
      <c r="F80" s="850"/>
      <c r="G80" s="850"/>
      <c r="H80" s="838">
        <v>0</v>
      </c>
      <c r="I80" s="850">
        <v>53</v>
      </c>
      <c r="J80" s="850">
        <v>4461.5400000000009</v>
      </c>
      <c r="K80" s="838">
        <v>1</v>
      </c>
      <c r="L80" s="850">
        <v>53</v>
      </c>
      <c r="M80" s="851">
        <v>4461.5400000000009</v>
      </c>
    </row>
    <row r="81" spans="1:13" ht="14.45" customHeight="1" x14ac:dyDescent="0.2">
      <c r="A81" s="832" t="s">
        <v>848</v>
      </c>
      <c r="B81" s="833" t="s">
        <v>806</v>
      </c>
      <c r="C81" s="833" t="s">
        <v>939</v>
      </c>
      <c r="D81" s="833" t="s">
        <v>811</v>
      </c>
      <c r="E81" s="833" t="s">
        <v>940</v>
      </c>
      <c r="F81" s="850"/>
      <c r="G81" s="850"/>
      <c r="H81" s="838">
        <v>0</v>
      </c>
      <c r="I81" s="850">
        <v>8</v>
      </c>
      <c r="J81" s="850">
        <v>505.12</v>
      </c>
      <c r="K81" s="838">
        <v>1</v>
      </c>
      <c r="L81" s="850">
        <v>8</v>
      </c>
      <c r="M81" s="851">
        <v>505.12</v>
      </c>
    </row>
    <row r="82" spans="1:13" ht="14.45" customHeight="1" x14ac:dyDescent="0.2">
      <c r="A82" s="832" t="s">
        <v>848</v>
      </c>
      <c r="B82" s="833" t="s">
        <v>806</v>
      </c>
      <c r="C82" s="833" t="s">
        <v>941</v>
      </c>
      <c r="D82" s="833" t="s">
        <v>811</v>
      </c>
      <c r="E82" s="833" t="s">
        <v>942</v>
      </c>
      <c r="F82" s="850">
        <v>11</v>
      </c>
      <c r="G82" s="850">
        <v>1157.53</v>
      </c>
      <c r="H82" s="838">
        <v>1</v>
      </c>
      <c r="I82" s="850"/>
      <c r="J82" s="850"/>
      <c r="K82" s="838">
        <v>0</v>
      </c>
      <c r="L82" s="850">
        <v>11</v>
      </c>
      <c r="M82" s="851">
        <v>1157.53</v>
      </c>
    </row>
    <row r="83" spans="1:13" ht="14.45" customHeight="1" x14ac:dyDescent="0.2">
      <c r="A83" s="832" t="s">
        <v>848</v>
      </c>
      <c r="B83" s="833" t="s">
        <v>806</v>
      </c>
      <c r="C83" s="833" t="s">
        <v>810</v>
      </c>
      <c r="D83" s="833" t="s">
        <v>811</v>
      </c>
      <c r="E83" s="833" t="s">
        <v>812</v>
      </c>
      <c r="F83" s="850"/>
      <c r="G83" s="850"/>
      <c r="H83" s="838">
        <v>0</v>
      </c>
      <c r="I83" s="850">
        <v>2</v>
      </c>
      <c r="J83" s="850">
        <v>98.16</v>
      </c>
      <c r="K83" s="838">
        <v>1</v>
      </c>
      <c r="L83" s="850">
        <v>2</v>
      </c>
      <c r="M83" s="851">
        <v>98.16</v>
      </c>
    </row>
    <row r="84" spans="1:13" ht="14.45" customHeight="1" x14ac:dyDescent="0.2">
      <c r="A84" s="832" t="s">
        <v>848</v>
      </c>
      <c r="B84" s="833" t="s">
        <v>806</v>
      </c>
      <c r="C84" s="833" t="s">
        <v>943</v>
      </c>
      <c r="D84" s="833" t="s">
        <v>811</v>
      </c>
      <c r="E84" s="833" t="s">
        <v>944</v>
      </c>
      <c r="F84" s="850"/>
      <c r="G84" s="850"/>
      <c r="H84" s="838">
        <v>0</v>
      </c>
      <c r="I84" s="850">
        <v>23</v>
      </c>
      <c r="J84" s="850">
        <v>2904.21</v>
      </c>
      <c r="K84" s="838">
        <v>1</v>
      </c>
      <c r="L84" s="850">
        <v>23</v>
      </c>
      <c r="M84" s="851">
        <v>2904.21</v>
      </c>
    </row>
    <row r="85" spans="1:13" ht="14.45" customHeight="1" x14ac:dyDescent="0.2">
      <c r="A85" s="832" t="s">
        <v>848</v>
      </c>
      <c r="B85" s="833" t="s">
        <v>806</v>
      </c>
      <c r="C85" s="833" t="s">
        <v>945</v>
      </c>
      <c r="D85" s="833" t="s">
        <v>811</v>
      </c>
      <c r="E85" s="833" t="s">
        <v>946</v>
      </c>
      <c r="F85" s="850">
        <v>32</v>
      </c>
      <c r="G85" s="850">
        <v>2693.76</v>
      </c>
      <c r="H85" s="838">
        <v>1</v>
      </c>
      <c r="I85" s="850"/>
      <c r="J85" s="850"/>
      <c r="K85" s="838">
        <v>0</v>
      </c>
      <c r="L85" s="850">
        <v>32</v>
      </c>
      <c r="M85" s="851">
        <v>2693.76</v>
      </c>
    </row>
    <row r="86" spans="1:13" ht="14.45" customHeight="1" x14ac:dyDescent="0.2">
      <c r="A86" s="832" t="s">
        <v>848</v>
      </c>
      <c r="B86" s="833" t="s">
        <v>806</v>
      </c>
      <c r="C86" s="833" t="s">
        <v>933</v>
      </c>
      <c r="D86" s="833" t="s">
        <v>808</v>
      </c>
      <c r="E86" s="833" t="s">
        <v>934</v>
      </c>
      <c r="F86" s="850"/>
      <c r="G86" s="850"/>
      <c r="H86" s="838">
        <v>0</v>
      </c>
      <c r="I86" s="850">
        <v>29</v>
      </c>
      <c r="J86" s="850">
        <v>3661.83</v>
      </c>
      <c r="K86" s="838">
        <v>1</v>
      </c>
      <c r="L86" s="850">
        <v>29</v>
      </c>
      <c r="M86" s="851">
        <v>3661.83</v>
      </c>
    </row>
    <row r="87" spans="1:13" ht="14.45" customHeight="1" x14ac:dyDescent="0.2">
      <c r="A87" s="832" t="s">
        <v>848</v>
      </c>
      <c r="B87" s="833" t="s">
        <v>806</v>
      </c>
      <c r="C87" s="833" t="s">
        <v>935</v>
      </c>
      <c r="D87" s="833" t="s">
        <v>808</v>
      </c>
      <c r="E87" s="833" t="s">
        <v>936</v>
      </c>
      <c r="F87" s="850"/>
      <c r="G87" s="850"/>
      <c r="H87" s="838">
        <v>0</v>
      </c>
      <c r="I87" s="850">
        <v>7</v>
      </c>
      <c r="J87" s="850">
        <v>441.98</v>
      </c>
      <c r="K87" s="838">
        <v>1</v>
      </c>
      <c r="L87" s="850">
        <v>7</v>
      </c>
      <c r="M87" s="851">
        <v>441.98</v>
      </c>
    </row>
    <row r="88" spans="1:13" ht="14.45" customHeight="1" x14ac:dyDescent="0.2">
      <c r="A88" s="832" t="s">
        <v>848</v>
      </c>
      <c r="B88" s="833" t="s">
        <v>1242</v>
      </c>
      <c r="C88" s="833" t="s">
        <v>1083</v>
      </c>
      <c r="D88" s="833" t="s">
        <v>1084</v>
      </c>
      <c r="E88" s="833" t="s">
        <v>1085</v>
      </c>
      <c r="F88" s="850">
        <v>3</v>
      </c>
      <c r="G88" s="850">
        <v>181.17000000000002</v>
      </c>
      <c r="H88" s="838">
        <v>1</v>
      </c>
      <c r="I88" s="850"/>
      <c r="J88" s="850"/>
      <c r="K88" s="838">
        <v>0</v>
      </c>
      <c r="L88" s="850">
        <v>3</v>
      </c>
      <c r="M88" s="851">
        <v>181.17000000000002</v>
      </c>
    </row>
    <row r="89" spans="1:13" ht="14.45" customHeight="1" x14ac:dyDescent="0.2">
      <c r="A89" s="832" t="s">
        <v>848</v>
      </c>
      <c r="B89" s="833" t="s">
        <v>1243</v>
      </c>
      <c r="C89" s="833" t="s">
        <v>1057</v>
      </c>
      <c r="D89" s="833" t="s">
        <v>1058</v>
      </c>
      <c r="E89" s="833" t="s">
        <v>1059</v>
      </c>
      <c r="F89" s="850"/>
      <c r="G89" s="850"/>
      <c r="H89" s="838">
        <v>0</v>
      </c>
      <c r="I89" s="850">
        <v>1</v>
      </c>
      <c r="J89" s="850">
        <v>9.4</v>
      </c>
      <c r="K89" s="838">
        <v>1</v>
      </c>
      <c r="L89" s="850">
        <v>1</v>
      </c>
      <c r="M89" s="851">
        <v>9.4</v>
      </c>
    </row>
    <row r="90" spans="1:13" ht="14.45" customHeight="1" x14ac:dyDescent="0.2">
      <c r="A90" s="832" t="s">
        <v>848</v>
      </c>
      <c r="B90" s="833" t="s">
        <v>1243</v>
      </c>
      <c r="C90" s="833" t="s">
        <v>1060</v>
      </c>
      <c r="D90" s="833" t="s">
        <v>1058</v>
      </c>
      <c r="E90" s="833" t="s">
        <v>1061</v>
      </c>
      <c r="F90" s="850"/>
      <c r="G90" s="850"/>
      <c r="H90" s="838">
        <v>0</v>
      </c>
      <c r="I90" s="850">
        <v>2</v>
      </c>
      <c r="J90" s="850">
        <v>9.4</v>
      </c>
      <c r="K90" s="838">
        <v>1</v>
      </c>
      <c r="L90" s="850">
        <v>2</v>
      </c>
      <c r="M90" s="851">
        <v>9.4</v>
      </c>
    </row>
    <row r="91" spans="1:13" ht="14.45" customHeight="1" x14ac:dyDescent="0.2">
      <c r="A91" s="832" t="s">
        <v>848</v>
      </c>
      <c r="B91" s="833" t="s">
        <v>813</v>
      </c>
      <c r="C91" s="833" t="s">
        <v>915</v>
      </c>
      <c r="D91" s="833" t="s">
        <v>916</v>
      </c>
      <c r="E91" s="833" t="s">
        <v>917</v>
      </c>
      <c r="F91" s="850">
        <v>6</v>
      </c>
      <c r="G91" s="850">
        <v>0</v>
      </c>
      <c r="H91" s="838"/>
      <c r="I91" s="850"/>
      <c r="J91" s="850"/>
      <c r="K91" s="838"/>
      <c r="L91" s="850">
        <v>6</v>
      </c>
      <c r="M91" s="851">
        <v>0</v>
      </c>
    </row>
    <row r="92" spans="1:13" ht="14.45" customHeight="1" x14ac:dyDescent="0.2">
      <c r="A92" s="832" t="s">
        <v>848</v>
      </c>
      <c r="B92" s="833" t="s">
        <v>1237</v>
      </c>
      <c r="C92" s="833" t="s">
        <v>958</v>
      </c>
      <c r="D92" s="833" t="s">
        <v>956</v>
      </c>
      <c r="E92" s="833" t="s">
        <v>959</v>
      </c>
      <c r="F92" s="850"/>
      <c r="G92" s="850"/>
      <c r="H92" s="838">
        <v>0</v>
      </c>
      <c r="I92" s="850">
        <v>1</v>
      </c>
      <c r="J92" s="850">
        <v>176.32</v>
      </c>
      <c r="K92" s="838">
        <v>1</v>
      </c>
      <c r="L92" s="850">
        <v>1</v>
      </c>
      <c r="M92" s="851">
        <v>176.32</v>
      </c>
    </row>
    <row r="93" spans="1:13" ht="14.45" customHeight="1" x14ac:dyDescent="0.2">
      <c r="A93" s="832" t="s">
        <v>849</v>
      </c>
      <c r="B93" s="833" t="s">
        <v>1244</v>
      </c>
      <c r="C93" s="833" t="s">
        <v>1151</v>
      </c>
      <c r="D93" s="833" t="s">
        <v>1152</v>
      </c>
      <c r="E93" s="833" t="s">
        <v>1153</v>
      </c>
      <c r="F93" s="850">
        <v>1</v>
      </c>
      <c r="G93" s="850">
        <v>184.74</v>
      </c>
      <c r="H93" s="838">
        <v>1</v>
      </c>
      <c r="I93" s="850"/>
      <c r="J93" s="850"/>
      <c r="K93" s="838">
        <v>0</v>
      </c>
      <c r="L93" s="850">
        <v>1</v>
      </c>
      <c r="M93" s="851">
        <v>184.74</v>
      </c>
    </row>
    <row r="94" spans="1:13" ht="14.45" customHeight="1" x14ac:dyDescent="0.2">
      <c r="A94" s="832" t="s">
        <v>849</v>
      </c>
      <c r="B94" s="833" t="s">
        <v>1245</v>
      </c>
      <c r="C94" s="833" t="s">
        <v>1123</v>
      </c>
      <c r="D94" s="833" t="s">
        <v>1124</v>
      </c>
      <c r="E94" s="833" t="s">
        <v>1125</v>
      </c>
      <c r="F94" s="850">
        <v>1</v>
      </c>
      <c r="G94" s="850">
        <v>105.32</v>
      </c>
      <c r="H94" s="838">
        <v>1</v>
      </c>
      <c r="I94" s="850"/>
      <c r="J94" s="850"/>
      <c r="K94" s="838">
        <v>0</v>
      </c>
      <c r="L94" s="850">
        <v>1</v>
      </c>
      <c r="M94" s="851">
        <v>105.32</v>
      </c>
    </row>
    <row r="95" spans="1:13" ht="14.45" customHeight="1" x14ac:dyDescent="0.2">
      <c r="A95" s="832" t="s">
        <v>849</v>
      </c>
      <c r="B95" s="833" t="s">
        <v>1230</v>
      </c>
      <c r="C95" s="833" t="s">
        <v>900</v>
      </c>
      <c r="D95" s="833" t="s">
        <v>901</v>
      </c>
      <c r="E95" s="833" t="s">
        <v>902</v>
      </c>
      <c r="F95" s="850"/>
      <c r="G95" s="850"/>
      <c r="H95" s="838">
        <v>0</v>
      </c>
      <c r="I95" s="850">
        <v>2</v>
      </c>
      <c r="J95" s="850">
        <v>286.18</v>
      </c>
      <c r="K95" s="838">
        <v>1</v>
      </c>
      <c r="L95" s="850">
        <v>2</v>
      </c>
      <c r="M95" s="851">
        <v>286.18</v>
      </c>
    </row>
    <row r="96" spans="1:13" ht="14.45" customHeight="1" x14ac:dyDescent="0.2">
      <c r="A96" s="832" t="s">
        <v>849</v>
      </c>
      <c r="B96" s="833" t="s">
        <v>1234</v>
      </c>
      <c r="C96" s="833" t="s">
        <v>1095</v>
      </c>
      <c r="D96" s="833" t="s">
        <v>1096</v>
      </c>
      <c r="E96" s="833" t="s">
        <v>1043</v>
      </c>
      <c r="F96" s="850">
        <v>1</v>
      </c>
      <c r="G96" s="850">
        <v>196.2</v>
      </c>
      <c r="H96" s="838">
        <v>1</v>
      </c>
      <c r="I96" s="850"/>
      <c r="J96" s="850"/>
      <c r="K96" s="838">
        <v>0</v>
      </c>
      <c r="L96" s="850">
        <v>1</v>
      </c>
      <c r="M96" s="851">
        <v>196.2</v>
      </c>
    </row>
    <row r="97" spans="1:13" ht="14.45" customHeight="1" x14ac:dyDescent="0.2">
      <c r="A97" s="832" t="s">
        <v>849</v>
      </c>
      <c r="B97" s="833" t="s">
        <v>1235</v>
      </c>
      <c r="C97" s="833" t="s">
        <v>1126</v>
      </c>
      <c r="D97" s="833" t="s">
        <v>1127</v>
      </c>
      <c r="E97" s="833" t="s">
        <v>1128</v>
      </c>
      <c r="F97" s="850">
        <v>1</v>
      </c>
      <c r="G97" s="850">
        <v>1992.86</v>
      </c>
      <c r="H97" s="838">
        <v>1</v>
      </c>
      <c r="I97" s="850"/>
      <c r="J97" s="850"/>
      <c r="K97" s="838">
        <v>0</v>
      </c>
      <c r="L97" s="850">
        <v>1</v>
      </c>
      <c r="M97" s="851">
        <v>1992.86</v>
      </c>
    </row>
    <row r="98" spans="1:13" ht="14.45" customHeight="1" x14ac:dyDescent="0.2">
      <c r="A98" s="832" t="s">
        <v>849</v>
      </c>
      <c r="B98" s="833" t="s">
        <v>806</v>
      </c>
      <c r="C98" s="833" t="s">
        <v>923</v>
      </c>
      <c r="D98" s="833" t="s">
        <v>811</v>
      </c>
      <c r="E98" s="833" t="s">
        <v>924</v>
      </c>
      <c r="F98" s="850"/>
      <c r="G98" s="850"/>
      <c r="H98" s="838">
        <v>0</v>
      </c>
      <c r="I98" s="850">
        <v>5</v>
      </c>
      <c r="J98" s="850">
        <v>370.4</v>
      </c>
      <c r="K98" s="838">
        <v>1</v>
      </c>
      <c r="L98" s="850">
        <v>5</v>
      </c>
      <c r="M98" s="851">
        <v>370.4</v>
      </c>
    </row>
    <row r="99" spans="1:13" ht="14.45" customHeight="1" x14ac:dyDescent="0.2">
      <c r="A99" s="832" t="s">
        <v>849</v>
      </c>
      <c r="B99" s="833" t="s">
        <v>806</v>
      </c>
      <c r="C99" s="833" t="s">
        <v>925</v>
      </c>
      <c r="D99" s="833" t="s">
        <v>811</v>
      </c>
      <c r="E99" s="833" t="s">
        <v>926</v>
      </c>
      <c r="F99" s="850"/>
      <c r="G99" s="850"/>
      <c r="H99" s="838">
        <v>0</v>
      </c>
      <c r="I99" s="850">
        <v>3</v>
      </c>
      <c r="J99" s="850">
        <v>282.84000000000003</v>
      </c>
      <c r="K99" s="838">
        <v>1</v>
      </c>
      <c r="L99" s="850">
        <v>3</v>
      </c>
      <c r="M99" s="851">
        <v>282.84000000000003</v>
      </c>
    </row>
    <row r="100" spans="1:13" ht="14.45" customHeight="1" x14ac:dyDescent="0.2">
      <c r="A100" s="832" t="s">
        <v>849</v>
      </c>
      <c r="B100" s="833" t="s">
        <v>806</v>
      </c>
      <c r="C100" s="833" t="s">
        <v>927</v>
      </c>
      <c r="D100" s="833" t="s">
        <v>811</v>
      </c>
      <c r="E100" s="833" t="s">
        <v>928</v>
      </c>
      <c r="F100" s="850">
        <v>6</v>
      </c>
      <c r="G100" s="850">
        <v>1010.1600000000001</v>
      </c>
      <c r="H100" s="838">
        <v>1</v>
      </c>
      <c r="I100" s="850"/>
      <c r="J100" s="850"/>
      <c r="K100" s="838">
        <v>0</v>
      </c>
      <c r="L100" s="850">
        <v>6</v>
      </c>
      <c r="M100" s="851">
        <v>1010.1600000000001</v>
      </c>
    </row>
    <row r="101" spans="1:13" ht="14.45" customHeight="1" x14ac:dyDescent="0.2">
      <c r="A101" s="832" t="s">
        <v>849</v>
      </c>
      <c r="B101" s="833" t="s">
        <v>806</v>
      </c>
      <c r="C101" s="833" t="s">
        <v>929</v>
      </c>
      <c r="D101" s="833" t="s">
        <v>811</v>
      </c>
      <c r="E101" s="833" t="s">
        <v>930</v>
      </c>
      <c r="F101" s="850"/>
      <c r="G101" s="850"/>
      <c r="H101" s="838">
        <v>0</v>
      </c>
      <c r="I101" s="850">
        <v>7</v>
      </c>
      <c r="J101" s="850">
        <v>807.31</v>
      </c>
      <c r="K101" s="838">
        <v>1</v>
      </c>
      <c r="L101" s="850">
        <v>7</v>
      </c>
      <c r="M101" s="851">
        <v>807.31</v>
      </c>
    </row>
    <row r="102" spans="1:13" ht="14.45" customHeight="1" x14ac:dyDescent="0.2">
      <c r="A102" s="832" t="s">
        <v>849</v>
      </c>
      <c r="B102" s="833" t="s">
        <v>806</v>
      </c>
      <c r="C102" s="833" t="s">
        <v>931</v>
      </c>
      <c r="D102" s="833" t="s">
        <v>808</v>
      </c>
      <c r="E102" s="833" t="s">
        <v>932</v>
      </c>
      <c r="F102" s="850"/>
      <c r="G102" s="850"/>
      <c r="H102" s="838">
        <v>0</v>
      </c>
      <c r="I102" s="850">
        <v>19</v>
      </c>
      <c r="J102" s="850">
        <v>1999.37</v>
      </c>
      <c r="K102" s="838">
        <v>1</v>
      </c>
      <c r="L102" s="850">
        <v>19</v>
      </c>
      <c r="M102" s="851">
        <v>1999.37</v>
      </c>
    </row>
    <row r="103" spans="1:13" ht="14.45" customHeight="1" x14ac:dyDescent="0.2">
      <c r="A103" s="832" t="s">
        <v>849</v>
      </c>
      <c r="B103" s="833" t="s">
        <v>806</v>
      </c>
      <c r="C103" s="833" t="s">
        <v>937</v>
      </c>
      <c r="D103" s="833" t="s">
        <v>808</v>
      </c>
      <c r="E103" s="833" t="s">
        <v>938</v>
      </c>
      <c r="F103" s="850"/>
      <c r="G103" s="850"/>
      <c r="H103" s="838">
        <v>0</v>
      </c>
      <c r="I103" s="850">
        <v>49</v>
      </c>
      <c r="J103" s="850">
        <v>4124.82</v>
      </c>
      <c r="K103" s="838">
        <v>1</v>
      </c>
      <c r="L103" s="850">
        <v>49</v>
      </c>
      <c r="M103" s="851">
        <v>4124.82</v>
      </c>
    </row>
    <row r="104" spans="1:13" ht="14.45" customHeight="1" x14ac:dyDescent="0.2">
      <c r="A104" s="832" t="s">
        <v>849</v>
      </c>
      <c r="B104" s="833" t="s">
        <v>806</v>
      </c>
      <c r="C104" s="833" t="s">
        <v>939</v>
      </c>
      <c r="D104" s="833" t="s">
        <v>811</v>
      </c>
      <c r="E104" s="833" t="s">
        <v>940</v>
      </c>
      <c r="F104" s="850"/>
      <c r="G104" s="850"/>
      <c r="H104" s="838">
        <v>0</v>
      </c>
      <c r="I104" s="850">
        <v>4</v>
      </c>
      <c r="J104" s="850">
        <v>252.56</v>
      </c>
      <c r="K104" s="838">
        <v>1</v>
      </c>
      <c r="L104" s="850">
        <v>4</v>
      </c>
      <c r="M104" s="851">
        <v>252.56</v>
      </c>
    </row>
    <row r="105" spans="1:13" ht="14.45" customHeight="1" x14ac:dyDescent="0.2">
      <c r="A105" s="832" t="s">
        <v>849</v>
      </c>
      <c r="B105" s="833" t="s">
        <v>806</v>
      </c>
      <c r="C105" s="833" t="s">
        <v>941</v>
      </c>
      <c r="D105" s="833" t="s">
        <v>811</v>
      </c>
      <c r="E105" s="833" t="s">
        <v>942</v>
      </c>
      <c r="F105" s="850">
        <v>3</v>
      </c>
      <c r="G105" s="850">
        <v>315.69</v>
      </c>
      <c r="H105" s="838">
        <v>1</v>
      </c>
      <c r="I105" s="850"/>
      <c r="J105" s="850"/>
      <c r="K105" s="838">
        <v>0</v>
      </c>
      <c r="L105" s="850">
        <v>3</v>
      </c>
      <c r="M105" s="851">
        <v>315.69</v>
      </c>
    </row>
    <row r="106" spans="1:13" ht="14.45" customHeight="1" x14ac:dyDescent="0.2">
      <c r="A106" s="832" t="s">
        <v>849</v>
      </c>
      <c r="B106" s="833" t="s">
        <v>806</v>
      </c>
      <c r="C106" s="833" t="s">
        <v>810</v>
      </c>
      <c r="D106" s="833" t="s">
        <v>811</v>
      </c>
      <c r="E106" s="833" t="s">
        <v>812</v>
      </c>
      <c r="F106" s="850"/>
      <c r="G106" s="850"/>
      <c r="H106" s="838">
        <v>0</v>
      </c>
      <c r="I106" s="850">
        <v>1</v>
      </c>
      <c r="J106" s="850">
        <v>49.08</v>
      </c>
      <c r="K106" s="838">
        <v>1</v>
      </c>
      <c r="L106" s="850">
        <v>1</v>
      </c>
      <c r="M106" s="851">
        <v>49.08</v>
      </c>
    </row>
    <row r="107" spans="1:13" ht="14.45" customHeight="1" x14ac:dyDescent="0.2">
      <c r="A107" s="832" t="s">
        <v>849</v>
      </c>
      <c r="B107" s="833" t="s">
        <v>806</v>
      </c>
      <c r="C107" s="833" t="s">
        <v>943</v>
      </c>
      <c r="D107" s="833" t="s">
        <v>811</v>
      </c>
      <c r="E107" s="833" t="s">
        <v>944</v>
      </c>
      <c r="F107" s="850"/>
      <c r="G107" s="850"/>
      <c r="H107" s="838">
        <v>0</v>
      </c>
      <c r="I107" s="850">
        <v>9</v>
      </c>
      <c r="J107" s="850">
        <v>1136.43</v>
      </c>
      <c r="K107" s="838">
        <v>1</v>
      </c>
      <c r="L107" s="850">
        <v>9</v>
      </c>
      <c r="M107" s="851">
        <v>1136.43</v>
      </c>
    </row>
    <row r="108" spans="1:13" ht="14.45" customHeight="1" x14ac:dyDescent="0.2">
      <c r="A108" s="832" t="s">
        <v>849</v>
      </c>
      <c r="B108" s="833" t="s">
        <v>806</v>
      </c>
      <c r="C108" s="833" t="s">
        <v>945</v>
      </c>
      <c r="D108" s="833" t="s">
        <v>811</v>
      </c>
      <c r="E108" s="833" t="s">
        <v>946</v>
      </c>
      <c r="F108" s="850">
        <v>17</v>
      </c>
      <c r="G108" s="850">
        <v>1431.0600000000002</v>
      </c>
      <c r="H108" s="838">
        <v>1</v>
      </c>
      <c r="I108" s="850"/>
      <c r="J108" s="850"/>
      <c r="K108" s="838">
        <v>0</v>
      </c>
      <c r="L108" s="850">
        <v>17</v>
      </c>
      <c r="M108" s="851">
        <v>1431.0600000000002</v>
      </c>
    </row>
    <row r="109" spans="1:13" ht="14.45" customHeight="1" x14ac:dyDescent="0.2">
      <c r="A109" s="832" t="s">
        <v>849</v>
      </c>
      <c r="B109" s="833" t="s">
        <v>806</v>
      </c>
      <c r="C109" s="833" t="s">
        <v>933</v>
      </c>
      <c r="D109" s="833" t="s">
        <v>808</v>
      </c>
      <c r="E109" s="833" t="s">
        <v>934</v>
      </c>
      <c r="F109" s="850"/>
      <c r="G109" s="850"/>
      <c r="H109" s="838">
        <v>0</v>
      </c>
      <c r="I109" s="850">
        <v>36</v>
      </c>
      <c r="J109" s="850">
        <v>4545.72</v>
      </c>
      <c r="K109" s="838">
        <v>1</v>
      </c>
      <c r="L109" s="850">
        <v>36</v>
      </c>
      <c r="M109" s="851">
        <v>4545.72</v>
      </c>
    </row>
    <row r="110" spans="1:13" ht="14.45" customHeight="1" x14ac:dyDescent="0.2">
      <c r="A110" s="832" t="s">
        <v>849</v>
      </c>
      <c r="B110" s="833" t="s">
        <v>806</v>
      </c>
      <c r="C110" s="833" t="s">
        <v>935</v>
      </c>
      <c r="D110" s="833" t="s">
        <v>808</v>
      </c>
      <c r="E110" s="833" t="s">
        <v>936</v>
      </c>
      <c r="F110" s="850"/>
      <c r="G110" s="850"/>
      <c r="H110" s="838">
        <v>0</v>
      </c>
      <c r="I110" s="850">
        <v>5</v>
      </c>
      <c r="J110" s="850">
        <v>315.7</v>
      </c>
      <c r="K110" s="838">
        <v>1</v>
      </c>
      <c r="L110" s="850">
        <v>5</v>
      </c>
      <c r="M110" s="851">
        <v>315.7</v>
      </c>
    </row>
    <row r="111" spans="1:13" ht="14.45" customHeight="1" x14ac:dyDescent="0.2">
      <c r="A111" s="832" t="s">
        <v>849</v>
      </c>
      <c r="B111" s="833" t="s">
        <v>806</v>
      </c>
      <c r="C111" s="833" t="s">
        <v>807</v>
      </c>
      <c r="D111" s="833" t="s">
        <v>808</v>
      </c>
      <c r="E111" s="833" t="s">
        <v>809</v>
      </c>
      <c r="F111" s="850"/>
      <c r="G111" s="850"/>
      <c r="H111" s="838">
        <v>0</v>
      </c>
      <c r="I111" s="850">
        <v>4</v>
      </c>
      <c r="J111" s="850">
        <v>196.32</v>
      </c>
      <c r="K111" s="838">
        <v>1</v>
      </c>
      <c r="L111" s="850">
        <v>4</v>
      </c>
      <c r="M111" s="851">
        <v>196.32</v>
      </c>
    </row>
    <row r="112" spans="1:13" ht="14.45" customHeight="1" x14ac:dyDescent="0.2">
      <c r="A112" s="832" t="s">
        <v>849</v>
      </c>
      <c r="B112" s="833" t="s">
        <v>1246</v>
      </c>
      <c r="C112" s="833" t="s">
        <v>1119</v>
      </c>
      <c r="D112" s="833" t="s">
        <v>1120</v>
      </c>
      <c r="E112" s="833" t="s">
        <v>1121</v>
      </c>
      <c r="F112" s="850">
        <v>1</v>
      </c>
      <c r="G112" s="850">
        <v>36.270000000000003</v>
      </c>
      <c r="H112" s="838">
        <v>1</v>
      </c>
      <c r="I112" s="850"/>
      <c r="J112" s="850"/>
      <c r="K112" s="838">
        <v>0</v>
      </c>
      <c r="L112" s="850">
        <v>1</v>
      </c>
      <c r="M112" s="851">
        <v>36.270000000000003</v>
      </c>
    </row>
    <row r="113" spans="1:13" ht="14.45" customHeight="1" x14ac:dyDescent="0.2">
      <c r="A113" s="832" t="s">
        <v>849</v>
      </c>
      <c r="B113" s="833" t="s">
        <v>813</v>
      </c>
      <c r="C113" s="833" t="s">
        <v>1041</v>
      </c>
      <c r="D113" s="833" t="s">
        <v>1042</v>
      </c>
      <c r="E113" s="833" t="s">
        <v>1043</v>
      </c>
      <c r="F113" s="850">
        <v>1</v>
      </c>
      <c r="G113" s="850">
        <v>0</v>
      </c>
      <c r="H113" s="838"/>
      <c r="I113" s="850"/>
      <c r="J113" s="850"/>
      <c r="K113" s="838"/>
      <c r="L113" s="850">
        <v>1</v>
      </c>
      <c r="M113" s="851">
        <v>0</v>
      </c>
    </row>
    <row r="114" spans="1:13" ht="14.45" customHeight="1" x14ac:dyDescent="0.2">
      <c r="A114" s="832" t="s">
        <v>850</v>
      </c>
      <c r="B114" s="833" t="s">
        <v>1247</v>
      </c>
      <c r="C114" s="833" t="s">
        <v>1165</v>
      </c>
      <c r="D114" s="833" t="s">
        <v>662</v>
      </c>
      <c r="E114" s="833" t="s">
        <v>1166</v>
      </c>
      <c r="F114" s="850"/>
      <c r="G114" s="850"/>
      <c r="H114" s="838">
        <v>0</v>
      </c>
      <c r="I114" s="850">
        <v>1</v>
      </c>
      <c r="J114" s="850">
        <v>10.65</v>
      </c>
      <c r="K114" s="838">
        <v>1</v>
      </c>
      <c r="L114" s="850">
        <v>1</v>
      </c>
      <c r="M114" s="851">
        <v>10.65</v>
      </c>
    </row>
    <row r="115" spans="1:13" ht="14.45" customHeight="1" x14ac:dyDescent="0.2">
      <c r="A115" s="832" t="s">
        <v>850</v>
      </c>
      <c r="B115" s="833" t="s">
        <v>1245</v>
      </c>
      <c r="C115" s="833" t="s">
        <v>1154</v>
      </c>
      <c r="D115" s="833" t="s">
        <v>1155</v>
      </c>
      <c r="E115" s="833" t="s">
        <v>1156</v>
      </c>
      <c r="F115" s="850"/>
      <c r="G115" s="850"/>
      <c r="H115" s="838">
        <v>0</v>
      </c>
      <c r="I115" s="850">
        <v>1</v>
      </c>
      <c r="J115" s="850">
        <v>35.11</v>
      </c>
      <c r="K115" s="838">
        <v>1</v>
      </c>
      <c r="L115" s="850">
        <v>1</v>
      </c>
      <c r="M115" s="851">
        <v>35.11</v>
      </c>
    </row>
    <row r="116" spans="1:13" ht="14.45" customHeight="1" x14ac:dyDescent="0.2">
      <c r="A116" s="832" t="s">
        <v>850</v>
      </c>
      <c r="B116" s="833" t="s">
        <v>806</v>
      </c>
      <c r="C116" s="833" t="s">
        <v>923</v>
      </c>
      <c r="D116" s="833" t="s">
        <v>811</v>
      </c>
      <c r="E116" s="833" t="s">
        <v>924</v>
      </c>
      <c r="F116" s="850"/>
      <c r="G116" s="850"/>
      <c r="H116" s="838">
        <v>0</v>
      </c>
      <c r="I116" s="850">
        <v>3</v>
      </c>
      <c r="J116" s="850">
        <v>222.24</v>
      </c>
      <c r="K116" s="838">
        <v>1</v>
      </c>
      <c r="L116" s="850">
        <v>3</v>
      </c>
      <c r="M116" s="851">
        <v>222.24</v>
      </c>
    </row>
    <row r="117" spans="1:13" ht="14.45" customHeight="1" x14ac:dyDescent="0.2">
      <c r="A117" s="832" t="s">
        <v>850</v>
      </c>
      <c r="B117" s="833" t="s">
        <v>806</v>
      </c>
      <c r="C117" s="833" t="s">
        <v>925</v>
      </c>
      <c r="D117" s="833" t="s">
        <v>811</v>
      </c>
      <c r="E117" s="833" t="s">
        <v>926</v>
      </c>
      <c r="F117" s="850"/>
      <c r="G117" s="850"/>
      <c r="H117" s="838">
        <v>0</v>
      </c>
      <c r="I117" s="850">
        <v>10</v>
      </c>
      <c r="J117" s="850">
        <v>942.8</v>
      </c>
      <c r="K117" s="838">
        <v>1</v>
      </c>
      <c r="L117" s="850">
        <v>10</v>
      </c>
      <c r="M117" s="851">
        <v>942.8</v>
      </c>
    </row>
    <row r="118" spans="1:13" ht="14.45" customHeight="1" x14ac:dyDescent="0.2">
      <c r="A118" s="832" t="s">
        <v>850</v>
      </c>
      <c r="B118" s="833" t="s">
        <v>806</v>
      </c>
      <c r="C118" s="833" t="s">
        <v>927</v>
      </c>
      <c r="D118" s="833" t="s">
        <v>811</v>
      </c>
      <c r="E118" s="833" t="s">
        <v>928</v>
      </c>
      <c r="F118" s="850">
        <v>3</v>
      </c>
      <c r="G118" s="850">
        <v>505.08000000000004</v>
      </c>
      <c r="H118" s="838">
        <v>1</v>
      </c>
      <c r="I118" s="850"/>
      <c r="J118" s="850"/>
      <c r="K118" s="838">
        <v>0</v>
      </c>
      <c r="L118" s="850">
        <v>3</v>
      </c>
      <c r="M118" s="851">
        <v>505.08000000000004</v>
      </c>
    </row>
    <row r="119" spans="1:13" ht="14.45" customHeight="1" x14ac:dyDescent="0.2">
      <c r="A119" s="832" t="s">
        <v>850</v>
      </c>
      <c r="B119" s="833" t="s">
        <v>806</v>
      </c>
      <c r="C119" s="833" t="s">
        <v>929</v>
      </c>
      <c r="D119" s="833" t="s">
        <v>811</v>
      </c>
      <c r="E119" s="833" t="s">
        <v>930</v>
      </c>
      <c r="F119" s="850"/>
      <c r="G119" s="850"/>
      <c r="H119" s="838">
        <v>0</v>
      </c>
      <c r="I119" s="850">
        <v>10</v>
      </c>
      <c r="J119" s="850">
        <v>1153.3</v>
      </c>
      <c r="K119" s="838">
        <v>1</v>
      </c>
      <c r="L119" s="850">
        <v>10</v>
      </c>
      <c r="M119" s="851">
        <v>1153.3</v>
      </c>
    </row>
    <row r="120" spans="1:13" ht="14.45" customHeight="1" x14ac:dyDescent="0.2">
      <c r="A120" s="832" t="s">
        <v>850</v>
      </c>
      <c r="B120" s="833" t="s">
        <v>806</v>
      </c>
      <c r="C120" s="833" t="s">
        <v>931</v>
      </c>
      <c r="D120" s="833" t="s">
        <v>808</v>
      </c>
      <c r="E120" s="833" t="s">
        <v>932</v>
      </c>
      <c r="F120" s="850"/>
      <c r="G120" s="850"/>
      <c r="H120" s="838">
        <v>0</v>
      </c>
      <c r="I120" s="850">
        <v>25</v>
      </c>
      <c r="J120" s="850">
        <v>2630.75</v>
      </c>
      <c r="K120" s="838">
        <v>1</v>
      </c>
      <c r="L120" s="850">
        <v>25</v>
      </c>
      <c r="M120" s="851">
        <v>2630.75</v>
      </c>
    </row>
    <row r="121" spans="1:13" ht="14.45" customHeight="1" x14ac:dyDescent="0.2">
      <c r="A121" s="832" t="s">
        <v>850</v>
      </c>
      <c r="B121" s="833" t="s">
        <v>806</v>
      </c>
      <c r="C121" s="833" t="s">
        <v>937</v>
      </c>
      <c r="D121" s="833" t="s">
        <v>808</v>
      </c>
      <c r="E121" s="833" t="s">
        <v>938</v>
      </c>
      <c r="F121" s="850"/>
      <c r="G121" s="850"/>
      <c r="H121" s="838">
        <v>0</v>
      </c>
      <c r="I121" s="850">
        <v>71</v>
      </c>
      <c r="J121" s="850">
        <v>5976.7800000000016</v>
      </c>
      <c r="K121" s="838">
        <v>1</v>
      </c>
      <c r="L121" s="850">
        <v>71</v>
      </c>
      <c r="M121" s="851">
        <v>5976.7800000000016</v>
      </c>
    </row>
    <row r="122" spans="1:13" ht="14.45" customHeight="1" x14ac:dyDescent="0.2">
      <c r="A122" s="832" t="s">
        <v>850</v>
      </c>
      <c r="B122" s="833" t="s">
        <v>806</v>
      </c>
      <c r="C122" s="833" t="s">
        <v>939</v>
      </c>
      <c r="D122" s="833" t="s">
        <v>811</v>
      </c>
      <c r="E122" s="833" t="s">
        <v>940</v>
      </c>
      <c r="F122" s="850"/>
      <c r="G122" s="850"/>
      <c r="H122" s="838">
        <v>0</v>
      </c>
      <c r="I122" s="850">
        <v>4</v>
      </c>
      <c r="J122" s="850">
        <v>252.56</v>
      </c>
      <c r="K122" s="838">
        <v>1</v>
      </c>
      <c r="L122" s="850">
        <v>4</v>
      </c>
      <c r="M122" s="851">
        <v>252.56</v>
      </c>
    </row>
    <row r="123" spans="1:13" ht="14.45" customHeight="1" x14ac:dyDescent="0.2">
      <c r="A123" s="832" t="s">
        <v>850</v>
      </c>
      <c r="B123" s="833" t="s">
        <v>806</v>
      </c>
      <c r="C123" s="833" t="s">
        <v>941</v>
      </c>
      <c r="D123" s="833" t="s">
        <v>811</v>
      </c>
      <c r="E123" s="833" t="s">
        <v>942</v>
      </c>
      <c r="F123" s="850">
        <v>9</v>
      </c>
      <c r="G123" s="850">
        <v>947.06999999999994</v>
      </c>
      <c r="H123" s="838">
        <v>1</v>
      </c>
      <c r="I123" s="850"/>
      <c r="J123" s="850"/>
      <c r="K123" s="838">
        <v>0</v>
      </c>
      <c r="L123" s="850">
        <v>9</v>
      </c>
      <c r="M123" s="851">
        <v>947.06999999999994</v>
      </c>
    </row>
    <row r="124" spans="1:13" ht="14.45" customHeight="1" x14ac:dyDescent="0.2">
      <c r="A124" s="832" t="s">
        <v>850</v>
      </c>
      <c r="B124" s="833" t="s">
        <v>806</v>
      </c>
      <c r="C124" s="833" t="s">
        <v>810</v>
      </c>
      <c r="D124" s="833" t="s">
        <v>811</v>
      </c>
      <c r="E124" s="833" t="s">
        <v>812</v>
      </c>
      <c r="F124" s="850"/>
      <c r="G124" s="850"/>
      <c r="H124" s="838">
        <v>0</v>
      </c>
      <c r="I124" s="850">
        <v>4</v>
      </c>
      <c r="J124" s="850">
        <v>196.32</v>
      </c>
      <c r="K124" s="838">
        <v>1</v>
      </c>
      <c r="L124" s="850">
        <v>4</v>
      </c>
      <c r="M124" s="851">
        <v>196.32</v>
      </c>
    </row>
    <row r="125" spans="1:13" ht="14.45" customHeight="1" x14ac:dyDescent="0.2">
      <c r="A125" s="832" t="s">
        <v>850</v>
      </c>
      <c r="B125" s="833" t="s">
        <v>806</v>
      </c>
      <c r="C125" s="833" t="s">
        <v>943</v>
      </c>
      <c r="D125" s="833" t="s">
        <v>811</v>
      </c>
      <c r="E125" s="833" t="s">
        <v>944</v>
      </c>
      <c r="F125" s="850"/>
      <c r="G125" s="850"/>
      <c r="H125" s="838">
        <v>0</v>
      </c>
      <c r="I125" s="850">
        <v>11</v>
      </c>
      <c r="J125" s="850">
        <v>1388.97</v>
      </c>
      <c r="K125" s="838">
        <v>1</v>
      </c>
      <c r="L125" s="850">
        <v>11</v>
      </c>
      <c r="M125" s="851">
        <v>1388.97</v>
      </c>
    </row>
    <row r="126" spans="1:13" ht="14.45" customHeight="1" x14ac:dyDescent="0.2">
      <c r="A126" s="832" t="s">
        <v>850</v>
      </c>
      <c r="B126" s="833" t="s">
        <v>806</v>
      </c>
      <c r="C126" s="833" t="s">
        <v>945</v>
      </c>
      <c r="D126" s="833" t="s">
        <v>811</v>
      </c>
      <c r="E126" s="833" t="s">
        <v>946</v>
      </c>
      <c r="F126" s="850">
        <v>18</v>
      </c>
      <c r="G126" s="850">
        <v>1515.2400000000002</v>
      </c>
      <c r="H126" s="838">
        <v>1</v>
      </c>
      <c r="I126" s="850"/>
      <c r="J126" s="850"/>
      <c r="K126" s="838">
        <v>0</v>
      </c>
      <c r="L126" s="850">
        <v>18</v>
      </c>
      <c r="M126" s="851">
        <v>1515.2400000000002</v>
      </c>
    </row>
    <row r="127" spans="1:13" ht="14.45" customHeight="1" x14ac:dyDescent="0.2">
      <c r="A127" s="832" t="s">
        <v>850</v>
      </c>
      <c r="B127" s="833" t="s">
        <v>806</v>
      </c>
      <c r="C127" s="833" t="s">
        <v>933</v>
      </c>
      <c r="D127" s="833" t="s">
        <v>808</v>
      </c>
      <c r="E127" s="833" t="s">
        <v>934</v>
      </c>
      <c r="F127" s="850"/>
      <c r="G127" s="850"/>
      <c r="H127" s="838">
        <v>0</v>
      </c>
      <c r="I127" s="850">
        <v>59</v>
      </c>
      <c r="J127" s="850">
        <v>7449.93</v>
      </c>
      <c r="K127" s="838">
        <v>1</v>
      </c>
      <c r="L127" s="850">
        <v>59</v>
      </c>
      <c r="M127" s="851">
        <v>7449.93</v>
      </c>
    </row>
    <row r="128" spans="1:13" ht="14.45" customHeight="1" x14ac:dyDescent="0.2">
      <c r="A128" s="832" t="s">
        <v>850</v>
      </c>
      <c r="B128" s="833" t="s">
        <v>806</v>
      </c>
      <c r="C128" s="833" t="s">
        <v>935</v>
      </c>
      <c r="D128" s="833" t="s">
        <v>808</v>
      </c>
      <c r="E128" s="833" t="s">
        <v>936</v>
      </c>
      <c r="F128" s="850"/>
      <c r="G128" s="850"/>
      <c r="H128" s="838">
        <v>0</v>
      </c>
      <c r="I128" s="850">
        <v>11</v>
      </c>
      <c r="J128" s="850">
        <v>694.54</v>
      </c>
      <c r="K128" s="838">
        <v>1</v>
      </c>
      <c r="L128" s="850">
        <v>11</v>
      </c>
      <c r="M128" s="851">
        <v>694.54</v>
      </c>
    </row>
    <row r="129" spans="1:13" ht="14.45" customHeight="1" x14ac:dyDescent="0.2">
      <c r="A129" s="832" t="s">
        <v>850</v>
      </c>
      <c r="B129" s="833" t="s">
        <v>806</v>
      </c>
      <c r="C129" s="833" t="s">
        <v>807</v>
      </c>
      <c r="D129" s="833" t="s">
        <v>808</v>
      </c>
      <c r="E129" s="833" t="s">
        <v>809</v>
      </c>
      <c r="F129" s="850"/>
      <c r="G129" s="850"/>
      <c r="H129" s="838">
        <v>0</v>
      </c>
      <c r="I129" s="850">
        <v>2</v>
      </c>
      <c r="J129" s="850">
        <v>98.16</v>
      </c>
      <c r="K129" s="838">
        <v>1</v>
      </c>
      <c r="L129" s="850">
        <v>2</v>
      </c>
      <c r="M129" s="851">
        <v>98.16</v>
      </c>
    </row>
    <row r="130" spans="1:13" ht="14.45" customHeight="1" x14ac:dyDescent="0.2">
      <c r="A130" s="832" t="s">
        <v>850</v>
      </c>
      <c r="B130" s="833" t="s">
        <v>813</v>
      </c>
      <c r="C130" s="833" t="s">
        <v>1178</v>
      </c>
      <c r="D130" s="833" t="s">
        <v>633</v>
      </c>
      <c r="E130" s="833" t="s">
        <v>1179</v>
      </c>
      <c r="F130" s="850">
        <v>1</v>
      </c>
      <c r="G130" s="850">
        <v>0</v>
      </c>
      <c r="H130" s="838"/>
      <c r="I130" s="850"/>
      <c r="J130" s="850"/>
      <c r="K130" s="838"/>
      <c r="L130" s="850">
        <v>1</v>
      </c>
      <c r="M130" s="851">
        <v>0</v>
      </c>
    </row>
    <row r="131" spans="1:13" ht="14.45" customHeight="1" thickBot="1" x14ac:dyDescent="0.25">
      <c r="A131" s="840" t="s">
        <v>850</v>
      </c>
      <c r="B131" s="841" t="s">
        <v>813</v>
      </c>
      <c r="C131" s="841" t="s">
        <v>814</v>
      </c>
      <c r="D131" s="841" t="s">
        <v>633</v>
      </c>
      <c r="E131" s="841" t="s">
        <v>815</v>
      </c>
      <c r="F131" s="852"/>
      <c r="G131" s="852"/>
      <c r="H131" s="846"/>
      <c r="I131" s="852">
        <v>1</v>
      </c>
      <c r="J131" s="852">
        <v>0</v>
      </c>
      <c r="K131" s="846"/>
      <c r="L131" s="852">
        <v>1</v>
      </c>
      <c r="M131" s="853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DD311D9-3337-43CF-ADC2-9A3FFA8EB31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550</v>
      </c>
      <c r="B5" s="731" t="s">
        <v>551</v>
      </c>
      <c r="C5" s="732" t="s">
        <v>552</v>
      </c>
      <c r="D5" s="732" t="s">
        <v>552</v>
      </c>
      <c r="E5" s="732"/>
      <c r="F5" s="732" t="s">
        <v>552</v>
      </c>
      <c r="G5" s="732" t="s">
        <v>552</v>
      </c>
      <c r="H5" s="732" t="s">
        <v>552</v>
      </c>
      <c r="I5" s="733" t="s">
        <v>552</v>
      </c>
      <c r="J5" s="734" t="s">
        <v>73</v>
      </c>
    </row>
    <row r="6" spans="1:10" ht="14.45" customHeight="1" x14ac:dyDescent="0.2">
      <c r="A6" s="730" t="s">
        <v>550</v>
      </c>
      <c r="B6" s="731" t="s">
        <v>1249</v>
      </c>
      <c r="C6" s="732">
        <v>0</v>
      </c>
      <c r="D6" s="732">
        <v>0.62441999999999998</v>
      </c>
      <c r="E6" s="732"/>
      <c r="F6" s="732">
        <v>0.7045800000000001</v>
      </c>
      <c r="G6" s="732">
        <v>1.5</v>
      </c>
      <c r="H6" s="732">
        <v>-0.7954199999999999</v>
      </c>
      <c r="I6" s="733">
        <v>0.46972000000000008</v>
      </c>
      <c r="J6" s="734" t="s">
        <v>1</v>
      </c>
    </row>
    <row r="7" spans="1:10" ht="14.45" customHeight="1" x14ac:dyDescent="0.2">
      <c r="A7" s="730" t="s">
        <v>550</v>
      </c>
      <c r="B7" s="731" t="s">
        <v>1250</v>
      </c>
      <c r="C7" s="732">
        <v>19.410110000000003</v>
      </c>
      <c r="D7" s="732">
        <v>15.377409999999999</v>
      </c>
      <c r="E7" s="732"/>
      <c r="F7" s="732">
        <v>10.21956</v>
      </c>
      <c r="G7" s="732">
        <v>17.5</v>
      </c>
      <c r="H7" s="732">
        <v>-7.2804400000000005</v>
      </c>
      <c r="I7" s="733">
        <v>0.58397485714285713</v>
      </c>
      <c r="J7" s="734" t="s">
        <v>1</v>
      </c>
    </row>
    <row r="8" spans="1:10" ht="14.45" customHeight="1" x14ac:dyDescent="0.2">
      <c r="A8" s="730" t="s">
        <v>550</v>
      </c>
      <c r="B8" s="731" t="s">
        <v>1251</v>
      </c>
      <c r="C8" s="732">
        <v>1435.3519900000001</v>
      </c>
      <c r="D8" s="732">
        <v>1435.8840000000007</v>
      </c>
      <c r="E8" s="732"/>
      <c r="F8" s="732">
        <v>1412.85193</v>
      </c>
      <c r="G8" s="732">
        <v>1450.0000344238283</v>
      </c>
      <c r="H8" s="732">
        <v>-37.148104423828272</v>
      </c>
      <c r="I8" s="733">
        <v>0.97438061824695787</v>
      </c>
      <c r="J8" s="734" t="s">
        <v>1</v>
      </c>
    </row>
    <row r="9" spans="1:10" ht="14.45" customHeight="1" x14ac:dyDescent="0.2">
      <c r="A9" s="730" t="s">
        <v>550</v>
      </c>
      <c r="B9" s="731" t="s">
        <v>1252</v>
      </c>
      <c r="C9" s="732">
        <v>10.686720000000001</v>
      </c>
      <c r="D9" s="732">
        <v>5.0849999999999999E-2</v>
      </c>
      <c r="E9" s="732"/>
      <c r="F9" s="732">
        <v>0</v>
      </c>
      <c r="G9" s="732">
        <v>5</v>
      </c>
      <c r="H9" s="732">
        <v>-5</v>
      </c>
      <c r="I9" s="733">
        <v>0</v>
      </c>
      <c r="J9" s="734" t="s">
        <v>1</v>
      </c>
    </row>
    <row r="10" spans="1:10" ht="14.45" customHeight="1" x14ac:dyDescent="0.2">
      <c r="A10" s="730" t="s">
        <v>550</v>
      </c>
      <c r="B10" s="731" t="s">
        <v>1253</v>
      </c>
      <c r="C10" s="732">
        <v>3.7269999999999994</v>
      </c>
      <c r="D10" s="732">
        <v>5.194</v>
      </c>
      <c r="E10" s="732"/>
      <c r="F10" s="732">
        <v>10.148849999999999</v>
      </c>
      <c r="G10" s="732">
        <v>5.0000001831054686</v>
      </c>
      <c r="H10" s="732">
        <v>5.1488498168945309</v>
      </c>
      <c r="I10" s="733">
        <v>2.0297699256676052</v>
      </c>
      <c r="J10" s="734" t="s">
        <v>1</v>
      </c>
    </row>
    <row r="11" spans="1:10" ht="14.45" customHeight="1" x14ac:dyDescent="0.2">
      <c r="A11" s="730" t="s">
        <v>550</v>
      </c>
      <c r="B11" s="731" t="s">
        <v>1254</v>
      </c>
      <c r="C11" s="732">
        <v>26.540119999999998</v>
      </c>
      <c r="D11" s="732">
        <v>27.692439999999998</v>
      </c>
      <c r="E11" s="732"/>
      <c r="F11" s="732">
        <v>19.263869999999997</v>
      </c>
      <c r="G11" s="732">
        <v>30.0000009765625</v>
      </c>
      <c r="H11" s="732">
        <v>-10.736130976562503</v>
      </c>
      <c r="I11" s="733">
        <v>0.64212897909736388</v>
      </c>
      <c r="J11" s="734" t="s">
        <v>1</v>
      </c>
    </row>
    <row r="12" spans="1:10" ht="14.45" customHeight="1" x14ac:dyDescent="0.2">
      <c r="A12" s="730" t="s">
        <v>550</v>
      </c>
      <c r="B12" s="731" t="s">
        <v>1255</v>
      </c>
      <c r="C12" s="732">
        <v>6.2439999999999996E-2</v>
      </c>
      <c r="D12" s="732">
        <v>1.694</v>
      </c>
      <c r="E12" s="732"/>
      <c r="F12" s="732">
        <v>0</v>
      </c>
      <c r="G12" s="732">
        <v>0.99999995422363286</v>
      </c>
      <c r="H12" s="732">
        <v>-0.99999995422363286</v>
      </c>
      <c r="I12" s="733">
        <v>0</v>
      </c>
      <c r="J12" s="734" t="s">
        <v>1</v>
      </c>
    </row>
    <row r="13" spans="1:10" ht="14.45" customHeight="1" x14ac:dyDescent="0.2">
      <c r="A13" s="730" t="s">
        <v>550</v>
      </c>
      <c r="B13" s="731" t="s">
        <v>558</v>
      </c>
      <c r="C13" s="732">
        <v>1495.77838</v>
      </c>
      <c r="D13" s="732">
        <v>1486.5171200000007</v>
      </c>
      <c r="E13" s="732"/>
      <c r="F13" s="732">
        <v>1453.1887900000002</v>
      </c>
      <c r="G13" s="732">
        <v>1510.0000355377197</v>
      </c>
      <c r="H13" s="732">
        <v>-56.811245537719515</v>
      </c>
      <c r="I13" s="733">
        <v>0.96237665946975381</v>
      </c>
      <c r="J13" s="734" t="s">
        <v>559</v>
      </c>
    </row>
    <row r="15" spans="1:10" ht="14.45" customHeight="1" x14ac:dyDescent="0.2">
      <c r="A15" s="730" t="s">
        <v>550</v>
      </c>
      <c r="B15" s="731" t="s">
        <v>551</v>
      </c>
      <c r="C15" s="732" t="s">
        <v>552</v>
      </c>
      <c r="D15" s="732" t="s">
        <v>552</v>
      </c>
      <c r="E15" s="732"/>
      <c r="F15" s="732" t="s">
        <v>552</v>
      </c>
      <c r="G15" s="732" t="s">
        <v>552</v>
      </c>
      <c r="H15" s="732" t="s">
        <v>552</v>
      </c>
      <c r="I15" s="733" t="s">
        <v>552</v>
      </c>
      <c r="J15" s="734" t="s">
        <v>73</v>
      </c>
    </row>
    <row r="16" spans="1:10" ht="14.45" customHeight="1" x14ac:dyDescent="0.2">
      <c r="A16" s="730" t="s">
        <v>560</v>
      </c>
      <c r="B16" s="731" t="s">
        <v>561</v>
      </c>
      <c r="C16" s="732" t="s">
        <v>552</v>
      </c>
      <c r="D16" s="732" t="s">
        <v>552</v>
      </c>
      <c r="E16" s="732"/>
      <c r="F16" s="732" t="s">
        <v>552</v>
      </c>
      <c r="G16" s="732" t="s">
        <v>552</v>
      </c>
      <c r="H16" s="732" t="s">
        <v>552</v>
      </c>
      <c r="I16" s="733" t="s">
        <v>552</v>
      </c>
      <c r="J16" s="734" t="s">
        <v>0</v>
      </c>
    </row>
    <row r="17" spans="1:10" ht="14.45" customHeight="1" x14ac:dyDescent="0.2">
      <c r="A17" s="730" t="s">
        <v>560</v>
      </c>
      <c r="B17" s="731" t="s">
        <v>1250</v>
      </c>
      <c r="C17" s="732">
        <v>3.4249399999999999</v>
      </c>
      <c r="D17" s="732">
        <v>2.3783099999999999</v>
      </c>
      <c r="E17" s="732"/>
      <c r="F17" s="732">
        <v>6.9000000000000006E-2</v>
      </c>
      <c r="G17" s="732">
        <v>3</v>
      </c>
      <c r="H17" s="732">
        <v>-2.931</v>
      </c>
      <c r="I17" s="733">
        <v>2.3000000000000003E-2</v>
      </c>
      <c r="J17" s="734" t="s">
        <v>1</v>
      </c>
    </row>
    <row r="18" spans="1:10" ht="14.45" customHeight="1" x14ac:dyDescent="0.2">
      <c r="A18" s="730" t="s">
        <v>560</v>
      </c>
      <c r="B18" s="731" t="s">
        <v>1251</v>
      </c>
      <c r="C18" s="732">
        <v>7.0705100000000005</v>
      </c>
      <c r="D18" s="732">
        <v>5.8699200000000005</v>
      </c>
      <c r="E18" s="732"/>
      <c r="F18" s="732">
        <v>6.4743199999999996</v>
      </c>
      <c r="G18" s="732">
        <v>7</v>
      </c>
      <c r="H18" s="732">
        <v>-0.52568000000000037</v>
      </c>
      <c r="I18" s="733">
        <v>0.92490285714285714</v>
      </c>
      <c r="J18" s="734" t="s">
        <v>1</v>
      </c>
    </row>
    <row r="19" spans="1:10" ht="14.45" customHeight="1" x14ac:dyDescent="0.2">
      <c r="A19" s="730" t="s">
        <v>560</v>
      </c>
      <c r="B19" s="731" t="s">
        <v>1253</v>
      </c>
      <c r="C19" s="732">
        <v>2.2519999999999998</v>
      </c>
      <c r="D19" s="732">
        <v>2.4990000000000001</v>
      </c>
      <c r="E19" s="732"/>
      <c r="F19" s="732">
        <v>3.4689999999999999</v>
      </c>
      <c r="G19" s="732">
        <v>3</v>
      </c>
      <c r="H19" s="732">
        <v>0.46899999999999986</v>
      </c>
      <c r="I19" s="733">
        <v>1.1563333333333332</v>
      </c>
      <c r="J19" s="734" t="s">
        <v>1</v>
      </c>
    </row>
    <row r="20" spans="1:10" ht="14.45" customHeight="1" x14ac:dyDescent="0.2">
      <c r="A20" s="730" t="s">
        <v>560</v>
      </c>
      <c r="B20" s="731" t="s">
        <v>1254</v>
      </c>
      <c r="C20" s="732">
        <v>3.726</v>
      </c>
      <c r="D20" s="732">
        <v>3.3975999999999997</v>
      </c>
      <c r="E20" s="732"/>
      <c r="F20" s="732">
        <v>2.8919999999999999</v>
      </c>
      <c r="G20" s="732">
        <v>3</v>
      </c>
      <c r="H20" s="732">
        <v>-0.1080000000000001</v>
      </c>
      <c r="I20" s="733">
        <v>0.96399999999999997</v>
      </c>
      <c r="J20" s="734" t="s">
        <v>1</v>
      </c>
    </row>
    <row r="21" spans="1:10" ht="14.45" customHeight="1" x14ac:dyDescent="0.2">
      <c r="A21" s="730" t="s">
        <v>560</v>
      </c>
      <c r="B21" s="731" t="s">
        <v>562</v>
      </c>
      <c r="C21" s="732">
        <v>16.47345</v>
      </c>
      <c r="D21" s="732">
        <v>14.144829999999999</v>
      </c>
      <c r="E21" s="732"/>
      <c r="F21" s="732">
        <v>12.904319999999998</v>
      </c>
      <c r="G21" s="732">
        <v>15</v>
      </c>
      <c r="H21" s="732">
        <v>-2.0956800000000015</v>
      </c>
      <c r="I21" s="733">
        <v>0.86028799999999994</v>
      </c>
      <c r="J21" s="734" t="s">
        <v>563</v>
      </c>
    </row>
    <row r="22" spans="1:10" ht="14.45" customHeight="1" x14ac:dyDescent="0.2">
      <c r="A22" s="730" t="s">
        <v>552</v>
      </c>
      <c r="B22" s="731" t="s">
        <v>552</v>
      </c>
      <c r="C22" s="732" t="s">
        <v>552</v>
      </c>
      <c r="D22" s="732" t="s">
        <v>552</v>
      </c>
      <c r="E22" s="732"/>
      <c r="F22" s="732" t="s">
        <v>552</v>
      </c>
      <c r="G22" s="732" t="s">
        <v>552</v>
      </c>
      <c r="H22" s="732" t="s">
        <v>552</v>
      </c>
      <c r="I22" s="733" t="s">
        <v>552</v>
      </c>
      <c r="J22" s="734" t="s">
        <v>564</v>
      </c>
    </row>
    <row r="23" spans="1:10" ht="14.45" customHeight="1" x14ac:dyDescent="0.2">
      <c r="A23" s="730" t="s">
        <v>565</v>
      </c>
      <c r="B23" s="731" t="s">
        <v>566</v>
      </c>
      <c r="C23" s="732" t="s">
        <v>552</v>
      </c>
      <c r="D23" s="732" t="s">
        <v>552</v>
      </c>
      <c r="E23" s="732"/>
      <c r="F23" s="732" t="s">
        <v>552</v>
      </c>
      <c r="G23" s="732" t="s">
        <v>552</v>
      </c>
      <c r="H23" s="732" t="s">
        <v>552</v>
      </c>
      <c r="I23" s="733" t="s">
        <v>552</v>
      </c>
      <c r="J23" s="734" t="s">
        <v>0</v>
      </c>
    </row>
    <row r="24" spans="1:10" ht="14.45" customHeight="1" x14ac:dyDescent="0.2">
      <c r="A24" s="730" t="s">
        <v>565</v>
      </c>
      <c r="B24" s="731" t="s">
        <v>1249</v>
      </c>
      <c r="C24" s="732">
        <v>0</v>
      </c>
      <c r="D24" s="732">
        <v>0</v>
      </c>
      <c r="E24" s="732"/>
      <c r="F24" s="732">
        <v>0.7045800000000001</v>
      </c>
      <c r="G24" s="732">
        <v>0</v>
      </c>
      <c r="H24" s="732">
        <v>0.7045800000000001</v>
      </c>
      <c r="I24" s="733" t="s">
        <v>552</v>
      </c>
      <c r="J24" s="734" t="s">
        <v>1</v>
      </c>
    </row>
    <row r="25" spans="1:10" ht="14.45" customHeight="1" x14ac:dyDescent="0.2">
      <c r="A25" s="730" t="s">
        <v>565</v>
      </c>
      <c r="B25" s="731" t="s">
        <v>1250</v>
      </c>
      <c r="C25" s="732">
        <v>4.0319200000000004</v>
      </c>
      <c r="D25" s="732">
        <v>3.13124</v>
      </c>
      <c r="E25" s="732"/>
      <c r="F25" s="732">
        <v>3.1408399999999999</v>
      </c>
      <c r="G25" s="732">
        <v>3</v>
      </c>
      <c r="H25" s="732">
        <v>0.14083999999999985</v>
      </c>
      <c r="I25" s="733">
        <v>1.0469466666666667</v>
      </c>
      <c r="J25" s="734" t="s">
        <v>1</v>
      </c>
    </row>
    <row r="26" spans="1:10" ht="14.45" customHeight="1" x14ac:dyDescent="0.2">
      <c r="A26" s="730" t="s">
        <v>565</v>
      </c>
      <c r="B26" s="731" t="s">
        <v>1251</v>
      </c>
      <c r="C26" s="732">
        <v>69.395519999999991</v>
      </c>
      <c r="D26" s="732">
        <v>62.234830000000002</v>
      </c>
      <c r="E26" s="732"/>
      <c r="F26" s="732">
        <v>63.728130000000007</v>
      </c>
      <c r="G26" s="732">
        <v>62</v>
      </c>
      <c r="H26" s="732">
        <v>1.7281300000000073</v>
      </c>
      <c r="I26" s="733">
        <v>1.0278730645161291</v>
      </c>
      <c r="J26" s="734" t="s">
        <v>1</v>
      </c>
    </row>
    <row r="27" spans="1:10" ht="14.45" customHeight="1" x14ac:dyDescent="0.2">
      <c r="A27" s="730" t="s">
        <v>565</v>
      </c>
      <c r="B27" s="731" t="s">
        <v>1252</v>
      </c>
      <c r="C27" s="732">
        <v>3.5621999999999998</v>
      </c>
      <c r="D27" s="732">
        <v>0</v>
      </c>
      <c r="E27" s="732"/>
      <c r="F27" s="732">
        <v>0</v>
      </c>
      <c r="G27" s="732">
        <v>0</v>
      </c>
      <c r="H27" s="732">
        <v>0</v>
      </c>
      <c r="I27" s="733" t="s">
        <v>552</v>
      </c>
      <c r="J27" s="734" t="s">
        <v>1</v>
      </c>
    </row>
    <row r="28" spans="1:10" ht="14.45" customHeight="1" x14ac:dyDescent="0.2">
      <c r="A28" s="730" t="s">
        <v>565</v>
      </c>
      <c r="B28" s="731" t="s">
        <v>1253</v>
      </c>
      <c r="C28" s="732">
        <v>0.69299999999999995</v>
      </c>
      <c r="D28" s="732">
        <v>0.92400000000000004</v>
      </c>
      <c r="E28" s="732"/>
      <c r="F28" s="732">
        <v>0.98170000000000002</v>
      </c>
      <c r="G28" s="732">
        <v>1</v>
      </c>
      <c r="H28" s="732">
        <v>-1.8299999999999983E-2</v>
      </c>
      <c r="I28" s="733">
        <v>0.98170000000000002</v>
      </c>
      <c r="J28" s="734" t="s">
        <v>1</v>
      </c>
    </row>
    <row r="29" spans="1:10" ht="14.45" customHeight="1" x14ac:dyDescent="0.2">
      <c r="A29" s="730" t="s">
        <v>565</v>
      </c>
      <c r="B29" s="731" t="s">
        <v>1254</v>
      </c>
      <c r="C29" s="732">
        <v>6.9303999999999997</v>
      </c>
      <c r="D29" s="732">
        <v>8.2604000000000006</v>
      </c>
      <c r="E29" s="732"/>
      <c r="F29" s="732">
        <v>5.5728</v>
      </c>
      <c r="G29" s="732">
        <v>9</v>
      </c>
      <c r="H29" s="732">
        <v>-3.4272</v>
      </c>
      <c r="I29" s="733">
        <v>0.61919999999999997</v>
      </c>
      <c r="J29" s="734" t="s">
        <v>1</v>
      </c>
    </row>
    <row r="30" spans="1:10" ht="14.45" customHeight="1" x14ac:dyDescent="0.2">
      <c r="A30" s="730" t="s">
        <v>565</v>
      </c>
      <c r="B30" s="731" t="s">
        <v>1255</v>
      </c>
      <c r="C30" s="732">
        <v>6.2439999999999996E-2</v>
      </c>
      <c r="D30" s="732">
        <v>1.694</v>
      </c>
      <c r="E30" s="732"/>
      <c r="F30" s="732">
        <v>0</v>
      </c>
      <c r="G30" s="732">
        <v>1</v>
      </c>
      <c r="H30" s="732">
        <v>-1</v>
      </c>
      <c r="I30" s="733">
        <v>0</v>
      </c>
      <c r="J30" s="734" t="s">
        <v>1</v>
      </c>
    </row>
    <row r="31" spans="1:10" ht="14.45" customHeight="1" x14ac:dyDescent="0.2">
      <c r="A31" s="730" t="s">
        <v>565</v>
      </c>
      <c r="B31" s="731" t="s">
        <v>567</v>
      </c>
      <c r="C31" s="732">
        <v>84.675479999999993</v>
      </c>
      <c r="D31" s="732">
        <v>76.244470000000021</v>
      </c>
      <c r="E31" s="732"/>
      <c r="F31" s="732">
        <v>74.128050000000016</v>
      </c>
      <c r="G31" s="732">
        <v>76</v>
      </c>
      <c r="H31" s="732">
        <v>-1.871949999999984</v>
      </c>
      <c r="I31" s="733">
        <v>0.97536907894736868</v>
      </c>
      <c r="J31" s="734" t="s">
        <v>563</v>
      </c>
    </row>
    <row r="32" spans="1:10" ht="14.45" customHeight="1" x14ac:dyDescent="0.2">
      <c r="A32" s="730" t="s">
        <v>552</v>
      </c>
      <c r="B32" s="731" t="s">
        <v>552</v>
      </c>
      <c r="C32" s="732" t="s">
        <v>552</v>
      </c>
      <c r="D32" s="732" t="s">
        <v>552</v>
      </c>
      <c r="E32" s="732"/>
      <c r="F32" s="732" t="s">
        <v>552</v>
      </c>
      <c r="G32" s="732" t="s">
        <v>552</v>
      </c>
      <c r="H32" s="732" t="s">
        <v>552</v>
      </c>
      <c r="I32" s="733" t="s">
        <v>552</v>
      </c>
      <c r="J32" s="734" t="s">
        <v>564</v>
      </c>
    </row>
    <row r="33" spans="1:10" ht="14.45" customHeight="1" x14ac:dyDescent="0.2">
      <c r="A33" s="730" t="s">
        <v>568</v>
      </c>
      <c r="B33" s="731" t="s">
        <v>569</v>
      </c>
      <c r="C33" s="732" t="s">
        <v>552</v>
      </c>
      <c r="D33" s="732" t="s">
        <v>552</v>
      </c>
      <c r="E33" s="732"/>
      <c r="F33" s="732" t="s">
        <v>552</v>
      </c>
      <c r="G33" s="732" t="s">
        <v>552</v>
      </c>
      <c r="H33" s="732" t="s">
        <v>552</v>
      </c>
      <c r="I33" s="733" t="s">
        <v>552</v>
      </c>
      <c r="J33" s="734" t="s">
        <v>0</v>
      </c>
    </row>
    <row r="34" spans="1:10" ht="14.45" customHeight="1" x14ac:dyDescent="0.2">
      <c r="A34" s="730" t="s">
        <v>568</v>
      </c>
      <c r="B34" s="731" t="s">
        <v>1250</v>
      </c>
      <c r="C34" s="732">
        <v>3.2731100000000004</v>
      </c>
      <c r="D34" s="732">
        <v>1.9314799999999999</v>
      </c>
      <c r="E34" s="732"/>
      <c r="F34" s="732">
        <v>1.95E-2</v>
      </c>
      <c r="G34" s="732">
        <v>2</v>
      </c>
      <c r="H34" s="732">
        <v>-1.9804999999999999</v>
      </c>
      <c r="I34" s="733">
        <v>9.75E-3</v>
      </c>
      <c r="J34" s="734" t="s">
        <v>1</v>
      </c>
    </row>
    <row r="35" spans="1:10" ht="14.45" customHeight="1" x14ac:dyDescent="0.2">
      <c r="A35" s="730" t="s">
        <v>568</v>
      </c>
      <c r="B35" s="731" t="s">
        <v>1251</v>
      </c>
      <c r="C35" s="732">
        <v>2.5253800000000002</v>
      </c>
      <c r="D35" s="732">
        <v>2.1641399999999997</v>
      </c>
      <c r="E35" s="732"/>
      <c r="F35" s="732">
        <v>2.4431599999999998</v>
      </c>
      <c r="G35" s="732">
        <v>2</v>
      </c>
      <c r="H35" s="732">
        <v>0.44315999999999978</v>
      </c>
      <c r="I35" s="733">
        <v>1.2215799999999999</v>
      </c>
      <c r="J35" s="734" t="s">
        <v>1</v>
      </c>
    </row>
    <row r="36" spans="1:10" ht="14.45" customHeight="1" x14ac:dyDescent="0.2">
      <c r="A36" s="730" t="s">
        <v>568</v>
      </c>
      <c r="B36" s="731" t="s">
        <v>1253</v>
      </c>
      <c r="C36" s="732">
        <v>0.63200000000000001</v>
      </c>
      <c r="D36" s="732">
        <v>0.97899999999999998</v>
      </c>
      <c r="E36" s="732"/>
      <c r="F36" s="732">
        <v>2.8130000000000002</v>
      </c>
      <c r="G36" s="732">
        <v>1</v>
      </c>
      <c r="H36" s="732">
        <v>1.8130000000000002</v>
      </c>
      <c r="I36" s="733">
        <v>2.8130000000000002</v>
      </c>
      <c r="J36" s="734" t="s">
        <v>1</v>
      </c>
    </row>
    <row r="37" spans="1:10" ht="14.45" customHeight="1" x14ac:dyDescent="0.2">
      <c r="A37" s="730" t="s">
        <v>568</v>
      </c>
      <c r="B37" s="731" t="s">
        <v>1254</v>
      </c>
      <c r="C37" s="732">
        <v>2.6219999999999999</v>
      </c>
      <c r="D37" s="732">
        <v>3.1739999999999999</v>
      </c>
      <c r="E37" s="732"/>
      <c r="F37" s="732">
        <v>1.252</v>
      </c>
      <c r="G37" s="732">
        <v>4</v>
      </c>
      <c r="H37" s="732">
        <v>-2.7480000000000002</v>
      </c>
      <c r="I37" s="733">
        <v>0.313</v>
      </c>
      <c r="J37" s="734" t="s">
        <v>1</v>
      </c>
    </row>
    <row r="38" spans="1:10" ht="14.45" customHeight="1" x14ac:dyDescent="0.2">
      <c r="A38" s="730" t="s">
        <v>568</v>
      </c>
      <c r="B38" s="731" t="s">
        <v>570</v>
      </c>
      <c r="C38" s="732">
        <v>9.0524900000000006</v>
      </c>
      <c r="D38" s="732">
        <v>8.248619999999999</v>
      </c>
      <c r="E38" s="732"/>
      <c r="F38" s="732">
        <v>6.52766</v>
      </c>
      <c r="G38" s="732">
        <v>9</v>
      </c>
      <c r="H38" s="732">
        <v>-2.47234</v>
      </c>
      <c r="I38" s="733">
        <v>0.72529555555555558</v>
      </c>
      <c r="J38" s="734" t="s">
        <v>563</v>
      </c>
    </row>
    <row r="39" spans="1:10" ht="14.45" customHeight="1" x14ac:dyDescent="0.2">
      <c r="A39" s="730" t="s">
        <v>552</v>
      </c>
      <c r="B39" s="731" t="s">
        <v>552</v>
      </c>
      <c r="C39" s="732" t="s">
        <v>552</v>
      </c>
      <c r="D39" s="732" t="s">
        <v>552</v>
      </c>
      <c r="E39" s="732"/>
      <c r="F39" s="732" t="s">
        <v>552</v>
      </c>
      <c r="G39" s="732" t="s">
        <v>552</v>
      </c>
      <c r="H39" s="732" t="s">
        <v>552</v>
      </c>
      <c r="I39" s="733" t="s">
        <v>552</v>
      </c>
      <c r="J39" s="734" t="s">
        <v>564</v>
      </c>
    </row>
    <row r="40" spans="1:10" ht="14.45" customHeight="1" x14ac:dyDescent="0.2">
      <c r="A40" s="730" t="s">
        <v>571</v>
      </c>
      <c r="B40" s="731" t="s">
        <v>572</v>
      </c>
      <c r="C40" s="732" t="s">
        <v>552</v>
      </c>
      <c r="D40" s="732" t="s">
        <v>552</v>
      </c>
      <c r="E40" s="732"/>
      <c r="F40" s="732" t="s">
        <v>552</v>
      </c>
      <c r="G40" s="732" t="s">
        <v>552</v>
      </c>
      <c r="H40" s="732" t="s">
        <v>552</v>
      </c>
      <c r="I40" s="733" t="s">
        <v>552</v>
      </c>
      <c r="J40" s="734" t="s">
        <v>0</v>
      </c>
    </row>
    <row r="41" spans="1:10" ht="14.45" customHeight="1" x14ac:dyDescent="0.2">
      <c r="A41" s="730" t="s">
        <v>571</v>
      </c>
      <c r="B41" s="731" t="s">
        <v>1249</v>
      </c>
      <c r="C41" s="732">
        <v>0</v>
      </c>
      <c r="D41" s="732">
        <v>0.62441999999999998</v>
      </c>
      <c r="E41" s="732"/>
      <c r="F41" s="732">
        <v>0</v>
      </c>
      <c r="G41" s="732">
        <v>2</v>
      </c>
      <c r="H41" s="732">
        <v>-2</v>
      </c>
      <c r="I41" s="733">
        <v>0</v>
      </c>
      <c r="J41" s="734" t="s">
        <v>1</v>
      </c>
    </row>
    <row r="42" spans="1:10" ht="14.45" customHeight="1" x14ac:dyDescent="0.2">
      <c r="A42" s="730" t="s">
        <v>571</v>
      </c>
      <c r="B42" s="731" t="s">
        <v>1250</v>
      </c>
      <c r="C42" s="732">
        <v>8.6801400000000015</v>
      </c>
      <c r="D42" s="732">
        <v>7.9363799999999998</v>
      </c>
      <c r="E42" s="732"/>
      <c r="F42" s="732">
        <v>6.9902199999999999</v>
      </c>
      <c r="G42" s="732">
        <v>10</v>
      </c>
      <c r="H42" s="732">
        <v>-3.0097800000000001</v>
      </c>
      <c r="I42" s="733">
        <v>0.69902200000000003</v>
      </c>
      <c r="J42" s="734" t="s">
        <v>1</v>
      </c>
    </row>
    <row r="43" spans="1:10" ht="14.45" customHeight="1" x14ac:dyDescent="0.2">
      <c r="A43" s="730" t="s">
        <v>571</v>
      </c>
      <c r="B43" s="731" t="s">
        <v>1251</v>
      </c>
      <c r="C43" s="732">
        <v>1356.36058</v>
      </c>
      <c r="D43" s="732">
        <v>1365.6151100000006</v>
      </c>
      <c r="E43" s="732"/>
      <c r="F43" s="732">
        <v>1340.20632</v>
      </c>
      <c r="G43" s="732">
        <v>1379</v>
      </c>
      <c r="H43" s="732">
        <v>-38.793679999999995</v>
      </c>
      <c r="I43" s="733">
        <v>0.97186825235678032</v>
      </c>
      <c r="J43" s="734" t="s">
        <v>1</v>
      </c>
    </row>
    <row r="44" spans="1:10" ht="14.45" customHeight="1" x14ac:dyDescent="0.2">
      <c r="A44" s="730" t="s">
        <v>571</v>
      </c>
      <c r="B44" s="731" t="s">
        <v>1252</v>
      </c>
      <c r="C44" s="732">
        <v>7.1245200000000004</v>
      </c>
      <c r="D44" s="732">
        <v>5.0849999999999999E-2</v>
      </c>
      <c r="E44" s="732"/>
      <c r="F44" s="732">
        <v>0</v>
      </c>
      <c r="G44" s="732">
        <v>5</v>
      </c>
      <c r="H44" s="732">
        <v>-5</v>
      </c>
      <c r="I44" s="733">
        <v>0</v>
      </c>
      <c r="J44" s="734" t="s">
        <v>1</v>
      </c>
    </row>
    <row r="45" spans="1:10" ht="14.45" customHeight="1" x14ac:dyDescent="0.2">
      <c r="A45" s="730" t="s">
        <v>571</v>
      </c>
      <c r="B45" s="731" t="s">
        <v>1253</v>
      </c>
      <c r="C45" s="732">
        <v>0.15</v>
      </c>
      <c r="D45" s="732">
        <v>0.79200000000000004</v>
      </c>
      <c r="E45" s="732"/>
      <c r="F45" s="732">
        <v>2.8851499999999999</v>
      </c>
      <c r="G45" s="732">
        <v>0</v>
      </c>
      <c r="H45" s="732">
        <v>2.8851499999999999</v>
      </c>
      <c r="I45" s="733" t="s">
        <v>552</v>
      </c>
      <c r="J45" s="734" t="s">
        <v>1</v>
      </c>
    </row>
    <row r="46" spans="1:10" ht="14.45" customHeight="1" x14ac:dyDescent="0.2">
      <c r="A46" s="730" t="s">
        <v>571</v>
      </c>
      <c r="B46" s="731" t="s">
        <v>1254</v>
      </c>
      <c r="C46" s="732">
        <v>13.26172</v>
      </c>
      <c r="D46" s="732">
        <v>12.860439999999999</v>
      </c>
      <c r="E46" s="732"/>
      <c r="F46" s="732">
        <v>9.5470699999999997</v>
      </c>
      <c r="G46" s="732">
        <v>15</v>
      </c>
      <c r="H46" s="732">
        <v>-5.4529300000000003</v>
      </c>
      <c r="I46" s="733">
        <v>0.63647133333333328</v>
      </c>
      <c r="J46" s="734" t="s">
        <v>1</v>
      </c>
    </row>
    <row r="47" spans="1:10" ht="14.45" customHeight="1" x14ac:dyDescent="0.2">
      <c r="A47" s="730" t="s">
        <v>571</v>
      </c>
      <c r="B47" s="731" t="s">
        <v>1255</v>
      </c>
      <c r="C47" s="732">
        <v>0</v>
      </c>
      <c r="D47" s="732">
        <v>0</v>
      </c>
      <c r="E47" s="732"/>
      <c r="F47" s="732">
        <v>0</v>
      </c>
      <c r="G47" s="732">
        <v>0</v>
      </c>
      <c r="H47" s="732">
        <v>0</v>
      </c>
      <c r="I47" s="733" t="s">
        <v>552</v>
      </c>
      <c r="J47" s="734" t="s">
        <v>1</v>
      </c>
    </row>
    <row r="48" spans="1:10" ht="14.45" customHeight="1" x14ac:dyDescent="0.2">
      <c r="A48" s="730" t="s">
        <v>571</v>
      </c>
      <c r="B48" s="731" t="s">
        <v>573</v>
      </c>
      <c r="C48" s="732">
        <v>1385.5769600000001</v>
      </c>
      <c r="D48" s="732">
        <v>1387.8792000000005</v>
      </c>
      <c r="E48" s="732"/>
      <c r="F48" s="732">
        <v>1359.6287600000001</v>
      </c>
      <c r="G48" s="732">
        <v>1411</v>
      </c>
      <c r="H48" s="732">
        <v>-51.371239999999943</v>
      </c>
      <c r="I48" s="733">
        <v>0.96359231750531538</v>
      </c>
      <c r="J48" s="734" t="s">
        <v>563</v>
      </c>
    </row>
    <row r="49" spans="1:10" ht="14.45" customHeight="1" x14ac:dyDescent="0.2">
      <c r="A49" s="730" t="s">
        <v>552</v>
      </c>
      <c r="B49" s="731" t="s">
        <v>552</v>
      </c>
      <c r="C49" s="732" t="s">
        <v>552</v>
      </c>
      <c r="D49" s="732" t="s">
        <v>552</v>
      </c>
      <c r="E49" s="732"/>
      <c r="F49" s="732" t="s">
        <v>552</v>
      </c>
      <c r="G49" s="732" t="s">
        <v>552</v>
      </c>
      <c r="H49" s="732" t="s">
        <v>552</v>
      </c>
      <c r="I49" s="733" t="s">
        <v>552</v>
      </c>
      <c r="J49" s="734" t="s">
        <v>564</v>
      </c>
    </row>
    <row r="50" spans="1:10" ht="14.45" customHeight="1" x14ac:dyDescent="0.2">
      <c r="A50" s="730" t="s">
        <v>550</v>
      </c>
      <c r="B50" s="731" t="s">
        <v>558</v>
      </c>
      <c r="C50" s="732">
        <v>1495.7783800000002</v>
      </c>
      <c r="D50" s="732">
        <v>1486.5171200000007</v>
      </c>
      <c r="E50" s="732"/>
      <c r="F50" s="732">
        <v>1453.1887900000002</v>
      </c>
      <c r="G50" s="732">
        <v>1510</v>
      </c>
      <c r="H50" s="732">
        <v>-56.811209999999846</v>
      </c>
      <c r="I50" s="733">
        <v>0.96237668211920535</v>
      </c>
      <c r="J50" s="734" t="s">
        <v>559</v>
      </c>
    </row>
  </sheetData>
  <mergeCells count="3">
    <mergeCell ref="A1:I1"/>
    <mergeCell ref="F3:I3"/>
    <mergeCell ref="C4:D4"/>
  </mergeCells>
  <conditionalFormatting sqref="F14 F51:F65537">
    <cfRule type="cellIs" dxfId="41" priority="18" stopIfTrue="1" operator="greaterThan">
      <formula>1</formula>
    </cfRule>
  </conditionalFormatting>
  <conditionalFormatting sqref="H5:H13">
    <cfRule type="expression" dxfId="40" priority="14">
      <formula>$H5&gt;0</formula>
    </cfRule>
  </conditionalFormatting>
  <conditionalFormatting sqref="I5:I13">
    <cfRule type="expression" dxfId="39" priority="15">
      <formula>$I5&gt;1</formula>
    </cfRule>
  </conditionalFormatting>
  <conditionalFormatting sqref="B5:B13">
    <cfRule type="expression" dxfId="38" priority="11">
      <formula>OR($J5="NS",$J5="SumaNS",$J5="Účet")</formula>
    </cfRule>
  </conditionalFormatting>
  <conditionalFormatting sqref="F5:I13 B5:D13">
    <cfRule type="expression" dxfId="37" priority="17">
      <formula>AND($J5&lt;&gt;"",$J5&lt;&gt;"mezeraKL")</formula>
    </cfRule>
  </conditionalFormatting>
  <conditionalFormatting sqref="B5:D13 F5:I1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5" priority="13">
      <formula>OR($J5="SumaNS",$J5="NS")</formula>
    </cfRule>
  </conditionalFormatting>
  <conditionalFormatting sqref="A5:A13">
    <cfRule type="expression" dxfId="34" priority="9">
      <formula>AND($J5&lt;&gt;"mezeraKL",$J5&lt;&gt;"")</formula>
    </cfRule>
  </conditionalFormatting>
  <conditionalFormatting sqref="A5:A13">
    <cfRule type="expression" dxfId="33" priority="10">
      <formula>AND($J5&lt;&gt;"",$J5&lt;&gt;"mezeraKL")</formula>
    </cfRule>
  </conditionalFormatting>
  <conditionalFormatting sqref="H15:H50">
    <cfRule type="expression" dxfId="32" priority="6">
      <formula>$H15&gt;0</formula>
    </cfRule>
  </conditionalFormatting>
  <conditionalFormatting sqref="A15:A50">
    <cfRule type="expression" dxfId="31" priority="5">
      <formula>AND($J15&lt;&gt;"mezeraKL",$J15&lt;&gt;"")</formula>
    </cfRule>
  </conditionalFormatting>
  <conditionalFormatting sqref="I15:I50">
    <cfRule type="expression" dxfId="30" priority="7">
      <formula>$I15&gt;1</formula>
    </cfRule>
  </conditionalFormatting>
  <conditionalFormatting sqref="B15:B50">
    <cfRule type="expression" dxfId="29" priority="4">
      <formula>OR($J15="NS",$J15="SumaNS",$J15="Účet")</formula>
    </cfRule>
  </conditionalFormatting>
  <conditionalFormatting sqref="A15:D50 F15:I50">
    <cfRule type="expression" dxfId="28" priority="8">
      <formula>AND($J15&lt;&gt;"",$J15&lt;&gt;"mezeraKL")</formula>
    </cfRule>
  </conditionalFormatting>
  <conditionalFormatting sqref="B15:D50 F15:I50">
    <cfRule type="expression" dxfId="27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50 F15:I50">
    <cfRule type="expression" dxfId="26" priority="2">
      <formula>OR($J15="SumaNS",$J15="NS")</formula>
    </cfRule>
  </conditionalFormatting>
  <hyperlinks>
    <hyperlink ref="A2" location="Obsah!A1" display="Zpět na Obsah  KL 01  1.-4.měsíc" xr:uid="{5F7F4E3D-5C07-4669-8D3B-9825479676A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1401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16.535322333935486</v>
      </c>
      <c r="J3" s="203">
        <f>SUBTOTAL(9,J5:J1048576)</f>
        <v>87910</v>
      </c>
      <c r="K3" s="204">
        <f>SUBTOTAL(9,K5:K1048576)</f>
        <v>1453620.1863762687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550</v>
      </c>
      <c r="B5" s="826" t="s">
        <v>551</v>
      </c>
      <c r="C5" s="829" t="s">
        <v>560</v>
      </c>
      <c r="D5" s="863" t="s">
        <v>561</v>
      </c>
      <c r="E5" s="829" t="s">
        <v>1256</v>
      </c>
      <c r="F5" s="863" t="s">
        <v>1257</v>
      </c>
      <c r="G5" s="829" t="s">
        <v>1258</v>
      </c>
      <c r="H5" s="829" t="s">
        <v>1259</v>
      </c>
      <c r="I5" s="225">
        <v>1.3799999952316284</v>
      </c>
      <c r="J5" s="225">
        <v>50</v>
      </c>
      <c r="K5" s="849">
        <v>69</v>
      </c>
    </row>
    <row r="6" spans="1:11" ht="14.45" customHeight="1" x14ac:dyDescent="0.2">
      <c r="A6" s="832" t="s">
        <v>550</v>
      </c>
      <c r="B6" s="833" t="s">
        <v>551</v>
      </c>
      <c r="C6" s="836" t="s">
        <v>560</v>
      </c>
      <c r="D6" s="864" t="s">
        <v>561</v>
      </c>
      <c r="E6" s="836" t="s">
        <v>1260</v>
      </c>
      <c r="F6" s="864" t="s">
        <v>1261</v>
      </c>
      <c r="G6" s="836" t="s">
        <v>1262</v>
      </c>
      <c r="H6" s="836" t="s">
        <v>1263</v>
      </c>
      <c r="I6" s="850">
        <v>1.4999999664723873E-2</v>
      </c>
      <c r="J6" s="850">
        <v>3000</v>
      </c>
      <c r="K6" s="851">
        <v>46</v>
      </c>
    </row>
    <row r="7" spans="1:11" ht="14.45" customHeight="1" x14ac:dyDescent="0.2">
      <c r="A7" s="832" t="s">
        <v>550</v>
      </c>
      <c r="B7" s="833" t="s">
        <v>551</v>
      </c>
      <c r="C7" s="836" t="s">
        <v>560</v>
      </c>
      <c r="D7" s="864" t="s">
        <v>561</v>
      </c>
      <c r="E7" s="836" t="s">
        <v>1260</v>
      </c>
      <c r="F7" s="864" t="s">
        <v>1261</v>
      </c>
      <c r="G7" s="836" t="s">
        <v>1264</v>
      </c>
      <c r="H7" s="836" t="s">
        <v>1265</v>
      </c>
      <c r="I7" s="850">
        <v>13.313333511352539</v>
      </c>
      <c r="J7" s="850">
        <v>64</v>
      </c>
      <c r="K7" s="851">
        <v>852.1400146484375</v>
      </c>
    </row>
    <row r="8" spans="1:11" ht="14.45" customHeight="1" x14ac:dyDescent="0.2">
      <c r="A8" s="832" t="s">
        <v>550</v>
      </c>
      <c r="B8" s="833" t="s">
        <v>551</v>
      </c>
      <c r="C8" s="836" t="s">
        <v>560</v>
      </c>
      <c r="D8" s="864" t="s">
        <v>561</v>
      </c>
      <c r="E8" s="836" t="s">
        <v>1260</v>
      </c>
      <c r="F8" s="864" t="s">
        <v>1261</v>
      </c>
      <c r="G8" s="836" t="s">
        <v>1266</v>
      </c>
      <c r="H8" s="836" t="s">
        <v>1267</v>
      </c>
      <c r="I8" s="850">
        <v>2.2799999713897705</v>
      </c>
      <c r="J8" s="850">
        <v>150</v>
      </c>
      <c r="K8" s="851">
        <v>342</v>
      </c>
    </row>
    <row r="9" spans="1:11" ht="14.45" customHeight="1" x14ac:dyDescent="0.2">
      <c r="A9" s="832" t="s">
        <v>550</v>
      </c>
      <c r="B9" s="833" t="s">
        <v>551</v>
      </c>
      <c r="C9" s="836" t="s">
        <v>560</v>
      </c>
      <c r="D9" s="864" t="s">
        <v>561</v>
      </c>
      <c r="E9" s="836" t="s">
        <v>1260</v>
      </c>
      <c r="F9" s="864" t="s">
        <v>1261</v>
      </c>
      <c r="G9" s="836" t="s">
        <v>1268</v>
      </c>
      <c r="H9" s="836" t="s">
        <v>1269</v>
      </c>
      <c r="I9" s="850">
        <v>172.5</v>
      </c>
      <c r="J9" s="850">
        <v>1</v>
      </c>
      <c r="K9" s="851">
        <v>172.5</v>
      </c>
    </row>
    <row r="10" spans="1:11" ht="14.45" customHeight="1" x14ac:dyDescent="0.2">
      <c r="A10" s="832" t="s">
        <v>550</v>
      </c>
      <c r="B10" s="833" t="s">
        <v>551</v>
      </c>
      <c r="C10" s="836" t="s">
        <v>560</v>
      </c>
      <c r="D10" s="864" t="s">
        <v>561</v>
      </c>
      <c r="E10" s="836" t="s">
        <v>1260</v>
      </c>
      <c r="F10" s="864" t="s">
        <v>1261</v>
      </c>
      <c r="G10" s="836" t="s">
        <v>1270</v>
      </c>
      <c r="H10" s="836" t="s">
        <v>1271</v>
      </c>
      <c r="I10" s="850">
        <v>1.0850000381469727</v>
      </c>
      <c r="J10" s="850">
        <v>200</v>
      </c>
      <c r="K10" s="851">
        <v>217</v>
      </c>
    </row>
    <row r="11" spans="1:11" ht="14.45" customHeight="1" x14ac:dyDescent="0.2">
      <c r="A11" s="832" t="s">
        <v>550</v>
      </c>
      <c r="B11" s="833" t="s">
        <v>551</v>
      </c>
      <c r="C11" s="836" t="s">
        <v>560</v>
      </c>
      <c r="D11" s="864" t="s">
        <v>561</v>
      </c>
      <c r="E11" s="836" t="s">
        <v>1260</v>
      </c>
      <c r="F11" s="864" t="s">
        <v>1261</v>
      </c>
      <c r="G11" s="836" t="s">
        <v>1272</v>
      </c>
      <c r="H11" s="836" t="s">
        <v>1273</v>
      </c>
      <c r="I11" s="850">
        <v>0.47999998927116394</v>
      </c>
      <c r="J11" s="850">
        <v>200</v>
      </c>
      <c r="K11" s="851">
        <v>96</v>
      </c>
    </row>
    <row r="12" spans="1:11" ht="14.45" customHeight="1" x14ac:dyDescent="0.2">
      <c r="A12" s="832" t="s">
        <v>550</v>
      </c>
      <c r="B12" s="833" t="s">
        <v>551</v>
      </c>
      <c r="C12" s="836" t="s">
        <v>560</v>
      </c>
      <c r="D12" s="864" t="s">
        <v>561</v>
      </c>
      <c r="E12" s="836" t="s">
        <v>1260</v>
      </c>
      <c r="F12" s="864" t="s">
        <v>1261</v>
      </c>
      <c r="G12" s="836" t="s">
        <v>1274</v>
      </c>
      <c r="H12" s="836" t="s">
        <v>1275</v>
      </c>
      <c r="I12" s="850">
        <v>0.67000001668930054</v>
      </c>
      <c r="J12" s="850">
        <v>200</v>
      </c>
      <c r="K12" s="851">
        <v>134</v>
      </c>
    </row>
    <row r="13" spans="1:11" ht="14.45" customHeight="1" x14ac:dyDescent="0.2">
      <c r="A13" s="832" t="s">
        <v>550</v>
      </c>
      <c r="B13" s="833" t="s">
        <v>551</v>
      </c>
      <c r="C13" s="836" t="s">
        <v>560</v>
      </c>
      <c r="D13" s="864" t="s">
        <v>561</v>
      </c>
      <c r="E13" s="836" t="s">
        <v>1260</v>
      </c>
      <c r="F13" s="864" t="s">
        <v>1261</v>
      </c>
      <c r="G13" s="836" t="s">
        <v>1276</v>
      </c>
      <c r="H13" s="836" t="s">
        <v>1277</v>
      </c>
      <c r="I13" s="850">
        <v>35.090000152587891</v>
      </c>
      <c r="J13" s="850">
        <v>2</v>
      </c>
      <c r="K13" s="851">
        <v>70.180000305175781</v>
      </c>
    </row>
    <row r="14" spans="1:11" ht="14.45" customHeight="1" x14ac:dyDescent="0.2">
      <c r="A14" s="832" t="s">
        <v>550</v>
      </c>
      <c r="B14" s="833" t="s">
        <v>551</v>
      </c>
      <c r="C14" s="836" t="s">
        <v>560</v>
      </c>
      <c r="D14" s="864" t="s">
        <v>561</v>
      </c>
      <c r="E14" s="836" t="s">
        <v>1260</v>
      </c>
      <c r="F14" s="864" t="s">
        <v>1261</v>
      </c>
      <c r="G14" s="836" t="s">
        <v>1278</v>
      </c>
      <c r="H14" s="836" t="s">
        <v>1279</v>
      </c>
      <c r="I14" s="850">
        <v>1.9900000095367432</v>
      </c>
      <c r="J14" s="850">
        <v>150</v>
      </c>
      <c r="K14" s="851">
        <v>298.5</v>
      </c>
    </row>
    <row r="15" spans="1:11" ht="14.45" customHeight="1" x14ac:dyDescent="0.2">
      <c r="A15" s="832" t="s">
        <v>550</v>
      </c>
      <c r="B15" s="833" t="s">
        <v>551</v>
      </c>
      <c r="C15" s="836" t="s">
        <v>560</v>
      </c>
      <c r="D15" s="864" t="s">
        <v>561</v>
      </c>
      <c r="E15" s="836" t="s">
        <v>1260</v>
      </c>
      <c r="F15" s="864" t="s">
        <v>1261</v>
      </c>
      <c r="G15" s="836" t="s">
        <v>1280</v>
      </c>
      <c r="H15" s="836" t="s">
        <v>1281</v>
      </c>
      <c r="I15" s="850">
        <v>2.6980000495910645</v>
      </c>
      <c r="J15" s="850">
        <v>1000</v>
      </c>
      <c r="K15" s="851">
        <v>2697</v>
      </c>
    </row>
    <row r="16" spans="1:11" ht="14.45" customHeight="1" x14ac:dyDescent="0.2">
      <c r="A16" s="832" t="s">
        <v>550</v>
      </c>
      <c r="B16" s="833" t="s">
        <v>551</v>
      </c>
      <c r="C16" s="836" t="s">
        <v>560</v>
      </c>
      <c r="D16" s="864" t="s">
        <v>561</v>
      </c>
      <c r="E16" s="836" t="s">
        <v>1260</v>
      </c>
      <c r="F16" s="864" t="s">
        <v>1261</v>
      </c>
      <c r="G16" s="836" t="s">
        <v>1282</v>
      </c>
      <c r="H16" s="836" t="s">
        <v>1283</v>
      </c>
      <c r="I16" s="850">
        <v>3.0699999332427979</v>
      </c>
      <c r="J16" s="850">
        <v>300</v>
      </c>
      <c r="K16" s="851">
        <v>921</v>
      </c>
    </row>
    <row r="17" spans="1:11" ht="14.45" customHeight="1" x14ac:dyDescent="0.2">
      <c r="A17" s="832" t="s">
        <v>550</v>
      </c>
      <c r="B17" s="833" t="s">
        <v>551</v>
      </c>
      <c r="C17" s="836" t="s">
        <v>560</v>
      </c>
      <c r="D17" s="864" t="s">
        <v>561</v>
      </c>
      <c r="E17" s="836" t="s">
        <v>1260</v>
      </c>
      <c r="F17" s="864" t="s">
        <v>1261</v>
      </c>
      <c r="G17" s="836" t="s">
        <v>1284</v>
      </c>
      <c r="H17" s="836" t="s">
        <v>1285</v>
      </c>
      <c r="I17" s="850">
        <v>3.0999999046325684</v>
      </c>
      <c r="J17" s="850">
        <v>50</v>
      </c>
      <c r="K17" s="851">
        <v>155</v>
      </c>
    </row>
    <row r="18" spans="1:11" ht="14.45" customHeight="1" x14ac:dyDescent="0.2">
      <c r="A18" s="832" t="s">
        <v>550</v>
      </c>
      <c r="B18" s="833" t="s">
        <v>551</v>
      </c>
      <c r="C18" s="836" t="s">
        <v>560</v>
      </c>
      <c r="D18" s="864" t="s">
        <v>561</v>
      </c>
      <c r="E18" s="836" t="s">
        <v>1260</v>
      </c>
      <c r="F18" s="864" t="s">
        <v>1261</v>
      </c>
      <c r="G18" s="836" t="s">
        <v>1286</v>
      </c>
      <c r="H18" s="836" t="s">
        <v>1287</v>
      </c>
      <c r="I18" s="850">
        <v>1.9199999570846558</v>
      </c>
      <c r="J18" s="850">
        <v>50</v>
      </c>
      <c r="K18" s="851">
        <v>96</v>
      </c>
    </row>
    <row r="19" spans="1:11" ht="14.45" customHeight="1" x14ac:dyDescent="0.2">
      <c r="A19" s="832" t="s">
        <v>550</v>
      </c>
      <c r="B19" s="833" t="s">
        <v>551</v>
      </c>
      <c r="C19" s="836" t="s">
        <v>560</v>
      </c>
      <c r="D19" s="864" t="s">
        <v>561</v>
      </c>
      <c r="E19" s="836" t="s">
        <v>1260</v>
      </c>
      <c r="F19" s="864" t="s">
        <v>1261</v>
      </c>
      <c r="G19" s="836" t="s">
        <v>1288</v>
      </c>
      <c r="H19" s="836" t="s">
        <v>1289</v>
      </c>
      <c r="I19" s="850">
        <v>2.5133333206176758</v>
      </c>
      <c r="J19" s="850">
        <v>150</v>
      </c>
      <c r="K19" s="851">
        <v>377</v>
      </c>
    </row>
    <row r="20" spans="1:11" ht="14.45" customHeight="1" x14ac:dyDescent="0.2">
      <c r="A20" s="832" t="s">
        <v>550</v>
      </c>
      <c r="B20" s="833" t="s">
        <v>551</v>
      </c>
      <c r="C20" s="836" t="s">
        <v>560</v>
      </c>
      <c r="D20" s="864" t="s">
        <v>561</v>
      </c>
      <c r="E20" s="836" t="s">
        <v>1290</v>
      </c>
      <c r="F20" s="864" t="s">
        <v>1291</v>
      </c>
      <c r="G20" s="836" t="s">
        <v>1292</v>
      </c>
      <c r="H20" s="836" t="s">
        <v>1293</v>
      </c>
      <c r="I20" s="850">
        <v>0.30000001192092896</v>
      </c>
      <c r="J20" s="850">
        <v>100</v>
      </c>
      <c r="K20" s="851">
        <v>30</v>
      </c>
    </row>
    <row r="21" spans="1:11" ht="14.45" customHeight="1" x14ac:dyDescent="0.2">
      <c r="A21" s="832" t="s">
        <v>550</v>
      </c>
      <c r="B21" s="833" t="s">
        <v>551</v>
      </c>
      <c r="C21" s="836" t="s">
        <v>560</v>
      </c>
      <c r="D21" s="864" t="s">
        <v>561</v>
      </c>
      <c r="E21" s="836" t="s">
        <v>1290</v>
      </c>
      <c r="F21" s="864" t="s">
        <v>1291</v>
      </c>
      <c r="G21" s="836" t="s">
        <v>1294</v>
      </c>
      <c r="H21" s="836" t="s">
        <v>1295</v>
      </c>
      <c r="I21" s="850">
        <v>0.96500000357627869</v>
      </c>
      <c r="J21" s="850">
        <v>200</v>
      </c>
      <c r="K21" s="851">
        <v>193</v>
      </c>
    </row>
    <row r="22" spans="1:11" ht="14.45" customHeight="1" x14ac:dyDescent="0.2">
      <c r="A22" s="832" t="s">
        <v>550</v>
      </c>
      <c r="B22" s="833" t="s">
        <v>551</v>
      </c>
      <c r="C22" s="836" t="s">
        <v>560</v>
      </c>
      <c r="D22" s="864" t="s">
        <v>561</v>
      </c>
      <c r="E22" s="836" t="s">
        <v>1290</v>
      </c>
      <c r="F22" s="864" t="s">
        <v>1291</v>
      </c>
      <c r="G22" s="836" t="s">
        <v>1296</v>
      </c>
      <c r="H22" s="836" t="s">
        <v>1297</v>
      </c>
      <c r="I22" s="850">
        <v>1.8033332824707031</v>
      </c>
      <c r="J22" s="850">
        <v>1700</v>
      </c>
      <c r="K22" s="851">
        <v>3065</v>
      </c>
    </row>
    <row r="23" spans="1:11" ht="14.45" customHeight="1" x14ac:dyDescent="0.2">
      <c r="A23" s="832" t="s">
        <v>550</v>
      </c>
      <c r="B23" s="833" t="s">
        <v>551</v>
      </c>
      <c r="C23" s="836" t="s">
        <v>560</v>
      </c>
      <c r="D23" s="864" t="s">
        <v>561</v>
      </c>
      <c r="E23" s="836" t="s">
        <v>1290</v>
      </c>
      <c r="F23" s="864" t="s">
        <v>1291</v>
      </c>
      <c r="G23" s="836" t="s">
        <v>1298</v>
      </c>
      <c r="H23" s="836" t="s">
        <v>1299</v>
      </c>
      <c r="I23" s="850">
        <v>1.809999942779541</v>
      </c>
      <c r="J23" s="850">
        <v>100</v>
      </c>
      <c r="K23" s="851">
        <v>181</v>
      </c>
    </row>
    <row r="24" spans="1:11" ht="14.45" customHeight="1" x14ac:dyDescent="0.2">
      <c r="A24" s="832" t="s">
        <v>550</v>
      </c>
      <c r="B24" s="833" t="s">
        <v>551</v>
      </c>
      <c r="C24" s="836" t="s">
        <v>560</v>
      </c>
      <c r="D24" s="864" t="s">
        <v>561</v>
      </c>
      <c r="E24" s="836" t="s">
        <v>1300</v>
      </c>
      <c r="F24" s="864" t="s">
        <v>1301</v>
      </c>
      <c r="G24" s="836" t="s">
        <v>1302</v>
      </c>
      <c r="H24" s="836" t="s">
        <v>1303</v>
      </c>
      <c r="I24" s="850">
        <v>0.62999999523162842</v>
      </c>
      <c r="J24" s="850">
        <v>1000</v>
      </c>
      <c r="K24" s="851">
        <v>630</v>
      </c>
    </row>
    <row r="25" spans="1:11" ht="14.45" customHeight="1" x14ac:dyDescent="0.2">
      <c r="A25" s="832" t="s">
        <v>550</v>
      </c>
      <c r="B25" s="833" t="s">
        <v>551</v>
      </c>
      <c r="C25" s="836" t="s">
        <v>560</v>
      </c>
      <c r="D25" s="864" t="s">
        <v>561</v>
      </c>
      <c r="E25" s="836" t="s">
        <v>1300</v>
      </c>
      <c r="F25" s="864" t="s">
        <v>1301</v>
      </c>
      <c r="G25" s="836" t="s">
        <v>1304</v>
      </c>
      <c r="H25" s="836" t="s">
        <v>1305</v>
      </c>
      <c r="I25" s="850">
        <v>0.62833333015441895</v>
      </c>
      <c r="J25" s="850">
        <v>3600</v>
      </c>
      <c r="K25" s="851">
        <v>2262</v>
      </c>
    </row>
    <row r="26" spans="1:11" ht="14.45" customHeight="1" x14ac:dyDescent="0.2">
      <c r="A26" s="832" t="s">
        <v>550</v>
      </c>
      <c r="B26" s="833" t="s">
        <v>551</v>
      </c>
      <c r="C26" s="836" t="s">
        <v>565</v>
      </c>
      <c r="D26" s="864" t="s">
        <v>566</v>
      </c>
      <c r="E26" s="836" t="s">
        <v>1306</v>
      </c>
      <c r="F26" s="864" t="s">
        <v>1307</v>
      </c>
      <c r="G26" s="836" t="s">
        <v>1308</v>
      </c>
      <c r="H26" s="836" t="s">
        <v>1309</v>
      </c>
      <c r="I26" s="850">
        <v>96.17870908774394</v>
      </c>
      <c r="J26" s="850">
        <v>6</v>
      </c>
      <c r="K26" s="851">
        <v>577.07225452646367</v>
      </c>
    </row>
    <row r="27" spans="1:11" ht="14.45" customHeight="1" x14ac:dyDescent="0.2">
      <c r="A27" s="832" t="s">
        <v>550</v>
      </c>
      <c r="B27" s="833" t="s">
        <v>551</v>
      </c>
      <c r="C27" s="836" t="s">
        <v>565</v>
      </c>
      <c r="D27" s="864" t="s">
        <v>566</v>
      </c>
      <c r="E27" s="836" t="s">
        <v>1306</v>
      </c>
      <c r="F27" s="864" t="s">
        <v>1307</v>
      </c>
      <c r="G27" s="836" t="s">
        <v>1310</v>
      </c>
      <c r="H27" s="836" t="s">
        <v>1311</v>
      </c>
      <c r="I27" s="850">
        <v>220.22</v>
      </c>
      <c r="J27" s="850">
        <v>1</v>
      </c>
      <c r="K27" s="851">
        <v>220.22</v>
      </c>
    </row>
    <row r="28" spans="1:11" ht="14.45" customHeight="1" x14ac:dyDescent="0.2">
      <c r="A28" s="832" t="s">
        <v>550</v>
      </c>
      <c r="B28" s="833" t="s">
        <v>551</v>
      </c>
      <c r="C28" s="836" t="s">
        <v>565</v>
      </c>
      <c r="D28" s="864" t="s">
        <v>566</v>
      </c>
      <c r="E28" s="836" t="s">
        <v>1306</v>
      </c>
      <c r="F28" s="864" t="s">
        <v>1307</v>
      </c>
      <c r="G28" s="836" t="s">
        <v>1312</v>
      </c>
      <c r="H28" s="836" t="s">
        <v>1313</v>
      </c>
      <c r="I28" s="850">
        <v>254.1</v>
      </c>
      <c r="J28" s="850">
        <v>1</v>
      </c>
      <c r="K28" s="851">
        <v>254.1</v>
      </c>
    </row>
    <row r="29" spans="1:11" ht="14.45" customHeight="1" x14ac:dyDescent="0.2">
      <c r="A29" s="832" t="s">
        <v>550</v>
      </c>
      <c r="B29" s="833" t="s">
        <v>551</v>
      </c>
      <c r="C29" s="836" t="s">
        <v>565</v>
      </c>
      <c r="D29" s="864" t="s">
        <v>566</v>
      </c>
      <c r="E29" s="836" t="s">
        <v>1306</v>
      </c>
      <c r="F29" s="864" t="s">
        <v>1307</v>
      </c>
      <c r="G29" s="836" t="s">
        <v>1314</v>
      </c>
      <c r="H29" s="836" t="s">
        <v>1315</v>
      </c>
      <c r="I29" s="850">
        <v>84.580001831054688</v>
      </c>
      <c r="J29" s="850">
        <v>1</v>
      </c>
      <c r="K29" s="851">
        <v>84.580001831054688</v>
      </c>
    </row>
    <row r="30" spans="1:11" ht="14.45" customHeight="1" x14ac:dyDescent="0.2">
      <c r="A30" s="832" t="s">
        <v>550</v>
      </c>
      <c r="B30" s="833" t="s">
        <v>551</v>
      </c>
      <c r="C30" s="836" t="s">
        <v>565</v>
      </c>
      <c r="D30" s="864" t="s">
        <v>566</v>
      </c>
      <c r="E30" s="836" t="s">
        <v>1256</v>
      </c>
      <c r="F30" s="864" t="s">
        <v>1257</v>
      </c>
      <c r="G30" s="836" t="s">
        <v>1316</v>
      </c>
      <c r="H30" s="836" t="s">
        <v>1317</v>
      </c>
      <c r="I30" s="850">
        <v>0.87999999523162842</v>
      </c>
      <c r="J30" s="850">
        <v>308</v>
      </c>
      <c r="K30" s="851">
        <v>271.03999996185303</v>
      </c>
    </row>
    <row r="31" spans="1:11" ht="14.45" customHeight="1" x14ac:dyDescent="0.2">
      <c r="A31" s="832" t="s">
        <v>550</v>
      </c>
      <c r="B31" s="833" t="s">
        <v>551</v>
      </c>
      <c r="C31" s="836" t="s">
        <v>565</v>
      </c>
      <c r="D31" s="864" t="s">
        <v>566</v>
      </c>
      <c r="E31" s="836" t="s">
        <v>1256</v>
      </c>
      <c r="F31" s="864" t="s">
        <v>1257</v>
      </c>
      <c r="G31" s="836" t="s">
        <v>1318</v>
      </c>
      <c r="H31" s="836" t="s">
        <v>1319</v>
      </c>
      <c r="I31" s="850">
        <v>13.081999969482421</v>
      </c>
      <c r="J31" s="850">
        <v>120</v>
      </c>
      <c r="K31" s="851">
        <v>1569.8400573730469</v>
      </c>
    </row>
    <row r="32" spans="1:11" ht="14.45" customHeight="1" x14ac:dyDescent="0.2">
      <c r="A32" s="832" t="s">
        <v>550</v>
      </c>
      <c r="B32" s="833" t="s">
        <v>551</v>
      </c>
      <c r="C32" s="836" t="s">
        <v>565</v>
      </c>
      <c r="D32" s="864" t="s">
        <v>566</v>
      </c>
      <c r="E32" s="836" t="s">
        <v>1256</v>
      </c>
      <c r="F32" s="864" t="s">
        <v>1257</v>
      </c>
      <c r="G32" s="836" t="s">
        <v>1320</v>
      </c>
      <c r="H32" s="836" t="s">
        <v>1321</v>
      </c>
      <c r="I32" s="850">
        <v>72.220001220703125</v>
      </c>
      <c r="J32" s="850">
        <v>18</v>
      </c>
      <c r="K32" s="851">
        <v>1299.9600219726563</v>
      </c>
    </row>
    <row r="33" spans="1:11" ht="14.45" customHeight="1" x14ac:dyDescent="0.2">
      <c r="A33" s="832" t="s">
        <v>550</v>
      </c>
      <c r="B33" s="833" t="s">
        <v>551</v>
      </c>
      <c r="C33" s="836" t="s">
        <v>565</v>
      </c>
      <c r="D33" s="864" t="s">
        <v>566</v>
      </c>
      <c r="E33" s="836" t="s">
        <v>1260</v>
      </c>
      <c r="F33" s="864" t="s">
        <v>1261</v>
      </c>
      <c r="G33" s="836" t="s">
        <v>1322</v>
      </c>
      <c r="H33" s="836" t="s">
        <v>1323</v>
      </c>
      <c r="I33" s="850">
        <v>1.6942857674189977</v>
      </c>
      <c r="J33" s="850">
        <v>8500</v>
      </c>
      <c r="K33" s="851">
        <v>14388.5</v>
      </c>
    </row>
    <row r="34" spans="1:11" ht="14.45" customHeight="1" x14ac:dyDescent="0.2">
      <c r="A34" s="832" t="s">
        <v>550</v>
      </c>
      <c r="B34" s="833" t="s">
        <v>551</v>
      </c>
      <c r="C34" s="836" t="s">
        <v>565</v>
      </c>
      <c r="D34" s="864" t="s">
        <v>566</v>
      </c>
      <c r="E34" s="836" t="s">
        <v>1260</v>
      </c>
      <c r="F34" s="864" t="s">
        <v>1261</v>
      </c>
      <c r="G34" s="836" t="s">
        <v>1324</v>
      </c>
      <c r="H34" s="836" t="s">
        <v>1325</v>
      </c>
      <c r="I34" s="850">
        <v>33.880001068115234</v>
      </c>
      <c r="J34" s="850">
        <v>5</v>
      </c>
      <c r="K34" s="851">
        <v>169.39999389648438</v>
      </c>
    </row>
    <row r="35" spans="1:11" ht="14.45" customHeight="1" x14ac:dyDescent="0.2">
      <c r="A35" s="832" t="s">
        <v>550</v>
      </c>
      <c r="B35" s="833" t="s">
        <v>551</v>
      </c>
      <c r="C35" s="836" t="s">
        <v>565</v>
      </c>
      <c r="D35" s="864" t="s">
        <v>566</v>
      </c>
      <c r="E35" s="836" t="s">
        <v>1260</v>
      </c>
      <c r="F35" s="864" t="s">
        <v>1261</v>
      </c>
      <c r="G35" s="836" t="s">
        <v>1326</v>
      </c>
      <c r="H35" s="836" t="s">
        <v>1327</v>
      </c>
      <c r="I35" s="850">
        <v>152.63999938964844</v>
      </c>
      <c r="J35" s="850">
        <v>120</v>
      </c>
      <c r="K35" s="851">
        <v>18316.98046875</v>
      </c>
    </row>
    <row r="36" spans="1:11" ht="14.45" customHeight="1" x14ac:dyDescent="0.2">
      <c r="A36" s="832" t="s">
        <v>550</v>
      </c>
      <c r="B36" s="833" t="s">
        <v>551</v>
      </c>
      <c r="C36" s="836" t="s">
        <v>565</v>
      </c>
      <c r="D36" s="864" t="s">
        <v>566</v>
      </c>
      <c r="E36" s="836" t="s">
        <v>1260</v>
      </c>
      <c r="F36" s="864" t="s">
        <v>1261</v>
      </c>
      <c r="G36" s="836" t="s">
        <v>1328</v>
      </c>
      <c r="H36" s="836" t="s">
        <v>1329</v>
      </c>
      <c r="I36" s="850">
        <v>15.930000305175781</v>
      </c>
      <c r="J36" s="850">
        <v>100</v>
      </c>
      <c r="K36" s="851">
        <v>1593</v>
      </c>
    </row>
    <row r="37" spans="1:11" ht="14.45" customHeight="1" x14ac:dyDescent="0.2">
      <c r="A37" s="832" t="s">
        <v>550</v>
      </c>
      <c r="B37" s="833" t="s">
        <v>551</v>
      </c>
      <c r="C37" s="836" t="s">
        <v>565</v>
      </c>
      <c r="D37" s="864" t="s">
        <v>566</v>
      </c>
      <c r="E37" s="836" t="s">
        <v>1260</v>
      </c>
      <c r="F37" s="864" t="s">
        <v>1261</v>
      </c>
      <c r="G37" s="836" t="s">
        <v>1330</v>
      </c>
      <c r="H37" s="836" t="s">
        <v>1331</v>
      </c>
      <c r="I37" s="850">
        <v>5.440000057220459</v>
      </c>
      <c r="J37" s="850">
        <v>200</v>
      </c>
      <c r="K37" s="851">
        <v>1088</v>
      </c>
    </row>
    <row r="38" spans="1:11" ht="14.45" customHeight="1" x14ac:dyDescent="0.2">
      <c r="A38" s="832" t="s">
        <v>550</v>
      </c>
      <c r="B38" s="833" t="s">
        <v>551</v>
      </c>
      <c r="C38" s="836" t="s">
        <v>565</v>
      </c>
      <c r="D38" s="864" t="s">
        <v>566</v>
      </c>
      <c r="E38" s="836" t="s">
        <v>1260</v>
      </c>
      <c r="F38" s="864" t="s">
        <v>1261</v>
      </c>
      <c r="G38" s="836" t="s">
        <v>1332</v>
      </c>
      <c r="H38" s="836" t="s">
        <v>1333</v>
      </c>
      <c r="I38" s="850">
        <v>3.4300000667572021</v>
      </c>
      <c r="J38" s="850">
        <v>360</v>
      </c>
      <c r="K38" s="851">
        <v>1236.7999877929688</v>
      </c>
    </row>
    <row r="39" spans="1:11" ht="14.45" customHeight="1" x14ac:dyDescent="0.2">
      <c r="A39" s="832" t="s">
        <v>550</v>
      </c>
      <c r="B39" s="833" t="s">
        <v>551</v>
      </c>
      <c r="C39" s="836" t="s">
        <v>565</v>
      </c>
      <c r="D39" s="864" t="s">
        <v>566</v>
      </c>
      <c r="E39" s="836" t="s">
        <v>1260</v>
      </c>
      <c r="F39" s="864" t="s">
        <v>1261</v>
      </c>
      <c r="G39" s="836" t="s">
        <v>1334</v>
      </c>
      <c r="H39" s="836" t="s">
        <v>1335</v>
      </c>
      <c r="I39" s="850">
        <v>17.989999771118164</v>
      </c>
      <c r="J39" s="850">
        <v>150</v>
      </c>
      <c r="K39" s="851">
        <v>2698</v>
      </c>
    </row>
    <row r="40" spans="1:11" ht="14.45" customHeight="1" x14ac:dyDescent="0.2">
      <c r="A40" s="832" t="s">
        <v>550</v>
      </c>
      <c r="B40" s="833" t="s">
        <v>551</v>
      </c>
      <c r="C40" s="836" t="s">
        <v>565</v>
      </c>
      <c r="D40" s="864" t="s">
        <v>566</v>
      </c>
      <c r="E40" s="836" t="s">
        <v>1260</v>
      </c>
      <c r="F40" s="864" t="s">
        <v>1261</v>
      </c>
      <c r="G40" s="836" t="s">
        <v>1336</v>
      </c>
      <c r="H40" s="836" t="s">
        <v>1337</v>
      </c>
      <c r="I40" s="850">
        <v>8.2299995422363281</v>
      </c>
      <c r="J40" s="850">
        <v>300</v>
      </c>
      <c r="K40" s="851">
        <v>2468.5499267578125</v>
      </c>
    </row>
    <row r="41" spans="1:11" ht="14.45" customHeight="1" x14ac:dyDescent="0.2">
      <c r="A41" s="832" t="s">
        <v>550</v>
      </c>
      <c r="B41" s="833" t="s">
        <v>551</v>
      </c>
      <c r="C41" s="836" t="s">
        <v>565</v>
      </c>
      <c r="D41" s="864" t="s">
        <v>566</v>
      </c>
      <c r="E41" s="836" t="s">
        <v>1260</v>
      </c>
      <c r="F41" s="864" t="s">
        <v>1261</v>
      </c>
      <c r="G41" s="836" t="s">
        <v>1264</v>
      </c>
      <c r="H41" s="836" t="s">
        <v>1265</v>
      </c>
      <c r="I41" s="850">
        <v>13.310000419616699</v>
      </c>
      <c r="J41" s="850">
        <v>35</v>
      </c>
      <c r="K41" s="851">
        <v>465.85000610351563</v>
      </c>
    </row>
    <row r="42" spans="1:11" ht="14.45" customHeight="1" x14ac:dyDescent="0.2">
      <c r="A42" s="832" t="s">
        <v>550</v>
      </c>
      <c r="B42" s="833" t="s">
        <v>551</v>
      </c>
      <c r="C42" s="836" t="s">
        <v>565</v>
      </c>
      <c r="D42" s="864" t="s">
        <v>566</v>
      </c>
      <c r="E42" s="836" t="s">
        <v>1260</v>
      </c>
      <c r="F42" s="864" t="s">
        <v>1261</v>
      </c>
      <c r="G42" s="836" t="s">
        <v>1338</v>
      </c>
      <c r="H42" s="836" t="s">
        <v>1339</v>
      </c>
      <c r="I42" s="850">
        <v>127.23000335693359</v>
      </c>
      <c r="J42" s="850">
        <v>140</v>
      </c>
      <c r="K42" s="851">
        <v>17812.439208984375</v>
      </c>
    </row>
    <row r="43" spans="1:11" ht="14.45" customHeight="1" x14ac:dyDescent="0.2">
      <c r="A43" s="832" t="s">
        <v>550</v>
      </c>
      <c r="B43" s="833" t="s">
        <v>551</v>
      </c>
      <c r="C43" s="836" t="s">
        <v>565</v>
      </c>
      <c r="D43" s="864" t="s">
        <v>566</v>
      </c>
      <c r="E43" s="836" t="s">
        <v>1260</v>
      </c>
      <c r="F43" s="864" t="s">
        <v>1261</v>
      </c>
      <c r="G43" s="836" t="s">
        <v>1340</v>
      </c>
      <c r="H43" s="836" t="s">
        <v>1341</v>
      </c>
      <c r="I43" s="850">
        <v>399.6300048828125</v>
      </c>
      <c r="J43" s="850">
        <v>3</v>
      </c>
      <c r="K43" s="851">
        <v>1198.8900146484375</v>
      </c>
    </row>
    <row r="44" spans="1:11" ht="14.45" customHeight="1" x14ac:dyDescent="0.2">
      <c r="A44" s="832" t="s">
        <v>550</v>
      </c>
      <c r="B44" s="833" t="s">
        <v>551</v>
      </c>
      <c r="C44" s="836" t="s">
        <v>565</v>
      </c>
      <c r="D44" s="864" t="s">
        <v>566</v>
      </c>
      <c r="E44" s="836" t="s">
        <v>1260</v>
      </c>
      <c r="F44" s="864" t="s">
        <v>1261</v>
      </c>
      <c r="G44" s="836" t="s">
        <v>1270</v>
      </c>
      <c r="H44" s="836" t="s">
        <v>1271</v>
      </c>
      <c r="I44" s="850">
        <v>1.0900000333786011</v>
      </c>
      <c r="J44" s="850">
        <v>300</v>
      </c>
      <c r="K44" s="851">
        <v>327</v>
      </c>
    </row>
    <row r="45" spans="1:11" ht="14.45" customHeight="1" x14ac:dyDescent="0.2">
      <c r="A45" s="832" t="s">
        <v>550</v>
      </c>
      <c r="B45" s="833" t="s">
        <v>551</v>
      </c>
      <c r="C45" s="836" t="s">
        <v>565</v>
      </c>
      <c r="D45" s="864" t="s">
        <v>566</v>
      </c>
      <c r="E45" s="836" t="s">
        <v>1260</v>
      </c>
      <c r="F45" s="864" t="s">
        <v>1261</v>
      </c>
      <c r="G45" s="836" t="s">
        <v>1272</v>
      </c>
      <c r="H45" s="836" t="s">
        <v>1273</v>
      </c>
      <c r="I45" s="850">
        <v>0.47499999403953552</v>
      </c>
      <c r="J45" s="850">
        <v>1100</v>
      </c>
      <c r="K45" s="851">
        <v>522</v>
      </c>
    </row>
    <row r="46" spans="1:11" ht="14.45" customHeight="1" x14ac:dyDescent="0.2">
      <c r="A46" s="832" t="s">
        <v>550</v>
      </c>
      <c r="B46" s="833" t="s">
        <v>551</v>
      </c>
      <c r="C46" s="836" t="s">
        <v>565</v>
      </c>
      <c r="D46" s="864" t="s">
        <v>566</v>
      </c>
      <c r="E46" s="836" t="s">
        <v>1260</v>
      </c>
      <c r="F46" s="864" t="s">
        <v>1261</v>
      </c>
      <c r="G46" s="836" t="s">
        <v>1274</v>
      </c>
      <c r="H46" s="836" t="s">
        <v>1275</v>
      </c>
      <c r="I46" s="850">
        <v>0.67000001668930054</v>
      </c>
      <c r="J46" s="850">
        <v>100</v>
      </c>
      <c r="K46" s="851">
        <v>67</v>
      </c>
    </row>
    <row r="47" spans="1:11" ht="14.45" customHeight="1" x14ac:dyDescent="0.2">
      <c r="A47" s="832" t="s">
        <v>550</v>
      </c>
      <c r="B47" s="833" t="s">
        <v>551</v>
      </c>
      <c r="C47" s="836" t="s">
        <v>565</v>
      </c>
      <c r="D47" s="864" t="s">
        <v>566</v>
      </c>
      <c r="E47" s="836" t="s">
        <v>1260</v>
      </c>
      <c r="F47" s="864" t="s">
        <v>1261</v>
      </c>
      <c r="G47" s="836" t="s">
        <v>1342</v>
      </c>
      <c r="H47" s="836" t="s">
        <v>1343</v>
      </c>
      <c r="I47" s="850">
        <v>1.5499999523162842</v>
      </c>
      <c r="J47" s="850">
        <v>100</v>
      </c>
      <c r="K47" s="851">
        <v>155</v>
      </c>
    </row>
    <row r="48" spans="1:11" ht="14.45" customHeight="1" x14ac:dyDescent="0.2">
      <c r="A48" s="832" t="s">
        <v>550</v>
      </c>
      <c r="B48" s="833" t="s">
        <v>551</v>
      </c>
      <c r="C48" s="836" t="s">
        <v>565</v>
      </c>
      <c r="D48" s="864" t="s">
        <v>566</v>
      </c>
      <c r="E48" s="836" t="s">
        <v>1260</v>
      </c>
      <c r="F48" s="864" t="s">
        <v>1261</v>
      </c>
      <c r="G48" s="836" t="s">
        <v>1276</v>
      </c>
      <c r="H48" s="836" t="s">
        <v>1277</v>
      </c>
      <c r="I48" s="850">
        <v>35.090000152587891</v>
      </c>
      <c r="J48" s="850">
        <v>8</v>
      </c>
      <c r="K48" s="851">
        <v>280.71999359130859</v>
      </c>
    </row>
    <row r="49" spans="1:11" ht="14.45" customHeight="1" x14ac:dyDescent="0.2">
      <c r="A49" s="832" t="s">
        <v>550</v>
      </c>
      <c r="B49" s="833" t="s">
        <v>551</v>
      </c>
      <c r="C49" s="836" t="s">
        <v>565</v>
      </c>
      <c r="D49" s="864" t="s">
        <v>566</v>
      </c>
      <c r="E49" s="836" t="s">
        <v>1260</v>
      </c>
      <c r="F49" s="864" t="s">
        <v>1261</v>
      </c>
      <c r="G49" s="836" t="s">
        <v>1344</v>
      </c>
      <c r="H49" s="836" t="s">
        <v>1345</v>
      </c>
      <c r="I49" s="850">
        <v>0.4699999988079071</v>
      </c>
      <c r="J49" s="850">
        <v>2000</v>
      </c>
      <c r="K49" s="851">
        <v>940</v>
      </c>
    </row>
    <row r="50" spans="1:11" ht="14.45" customHeight="1" x14ac:dyDescent="0.2">
      <c r="A50" s="832" t="s">
        <v>550</v>
      </c>
      <c r="B50" s="833" t="s">
        <v>551</v>
      </c>
      <c r="C50" s="836" t="s">
        <v>565</v>
      </c>
      <c r="D50" s="864" t="s">
        <v>566</v>
      </c>
      <c r="E50" s="836" t="s">
        <v>1290</v>
      </c>
      <c r="F50" s="864" t="s">
        <v>1291</v>
      </c>
      <c r="G50" s="836" t="s">
        <v>1346</v>
      </c>
      <c r="H50" s="836" t="s">
        <v>1347</v>
      </c>
      <c r="I50" s="850">
        <v>0.3000000059604645</v>
      </c>
      <c r="J50" s="850">
        <v>1000</v>
      </c>
      <c r="K50" s="851">
        <v>301.22000122070313</v>
      </c>
    </row>
    <row r="51" spans="1:11" ht="14.45" customHeight="1" x14ac:dyDescent="0.2">
      <c r="A51" s="832" t="s">
        <v>550</v>
      </c>
      <c r="B51" s="833" t="s">
        <v>551</v>
      </c>
      <c r="C51" s="836" t="s">
        <v>565</v>
      </c>
      <c r="D51" s="864" t="s">
        <v>566</v>
      </c>
      <c r="E51" s="836" t="s">
        <v>1290</v>
      </c>
      <c r="F51" s="864" t="s">
        <v>1291</v>
      </c>
      <c r="G51" s="836" t="s">
        <v>1348</v>
      </c>
      <c r="H51" s="836" t="s">
        <v>1349</v>
      </c>
      <c r="I51" s="850">
        <v>0.30500000715255737</v>
      </c>
      <c r="J51" s="850">
        <v>1100</v>
      </c>
      <c r="K51" s="851">
        <v>335</v>
      </c>
    </row>
    <row r="52" spans="1:11" ht="14.45" customHeight="1" x14ac:dyDescent="0.2">
      <c r="A52" s="832" t="s">
        <v>550</v>
      </c>
      <c r="B52" s="833" t="s">
        <v>551</v>
      </c>
      <c r="C52" s="836" t="s">
        <v>565</v>
      </c>
      <c r="D52" s="864" t="s">
        <v>566</v>
      </c>
      <c r="E52" s="836" t="s">
        <v>1290</v>
      </c>
      <c r="F52" s="864" t="s">
        <v>1291</v>
      </c>
      <c r="G52" s="836" t="s">
        <v>1350</v>
      </c>
      <c r="H52" s="836" t="s">
        <v>1351</v>
      </c>
      <c r="I52" s="850">
        <v>0.55000001192092896</v>
      </c>
      <c r="J52" s="850">
        <v>100</v>
      </c>
      <c r="K52" s="851">
        <v>55</v>
      </c>
    </row>
    <row r="53" spans="1:11" ht="14.45" customHeight="1" x14ac:dyDescent="0.2">
      <c r="A53" s="832" t="s">
        <v>550</v>
      </c>
      <c r="B53" s="833" t="s">
        <v>551</v>
      </c>
      <c r="C53" s="836" t="s">
        <v>565</v>
      </c>
      <c r="D53" s="864" t="s">
        <v>566</v>
      </c>
      <c r="E53" s="836" t="s">
        <v>1290</v>
      </c>
      <c r="F53" s="864" t="s">
        <v>1291</v>
      </c>
      <c r="G53" s="836" t="s">
        <v>1294</v>
      </c>
      <c r="H53" s="836" t="s">
        <v>1295</v>
      </c>
      <c r="I53" s="850">
        <v>0.96666665871938073</v>
      </c>
      <c r="J53" s="850">
        <v>300</v>
      </c>
      <c r="K53" s="851">
        <v>290.48000335693359</v>
      </c>
    </row>
    <row r="54" spans="1:11" ht="14.45" customHeight="1" x14ac:dyDescent="0.2">
      <c r="A54" s="832" t="s">
        <v>550</v>
      </c>
      <c r="B54" s="833" t="s">
        <v>551</v>
      </c>
      <c r="C54" s="836" t="s">
        <v>565</v>
      </c>
      <c r="D54" s="864" t="s">
        <v>566</v>
      </c>
      <c r="E54" s="836" t="s">
        <v>1300</v>
      </c>
      <c r="F54" s="864" t="s">
        <v>1301</v>
      </c>
      <c r="G54" s="836" t="s">
        <v>1352</v>
      </c>
      <c r="H54" s="836" t="s">
        <v>1353</v>
      </c>
      <c r="I54" s="850">
        <v>1.2200000286102295</v>
      </c>
      <c r="J54" s="850">
        <v>1000</v>
      </c>
      <c r="K54" s="851">
        <v>1220</v>
      </c>
    </row>
    <row r="55" spans="1:11" ht="14.45" customHeight="1" x14ac:dyDescent="0.2">
      <c r="A55" s="832" t="s">
        <v>550</v>
      </c>
      <c r="B55" s="833" t="s">
        <v>551</v>
      </c>
      <c r="C55" s="836" t="s">
        <v>565</v>
      </c>
      <c r="D55" s="864" t="s">
        <v>566</v>
      </c>
      <c r="E55" s="836" t="s">
        <v>1300</v>
      </c>
      <c r="F55" s="864" t="s">
        <v>1301</v>
      </c>
      <c r="G55" s="836" t="s">
        <v>1302</v>
      </c>
      <c r="H55" s="836" t="s">
        <v>1303</v>
      </c>
      <c r="I55" s="850">
        <v>0.62799999713897703</v>
      </c>
      <c r="J55" s="850">
        <v>3000</v>
      </c>
      <c r="K55" s="851">
        <v>1884</v>
      </c>
    </row>
    <row r="56" spans="1:11" ht="14.45" customHeight="1" x14ac:dyDescent="0.2">
      <c r="A56" s="832" t="s">
        <v>550</v>
      </c>
      <c r="B56" s="833" t="s">
        <v>551</v>
      </c>
      <c r="C56" s="836" t="s">
        <v>565</v>
      </c>
      <c r="D56" s="864" t="s">
        <v>566</v>
      </c>
      <c r="E56" s="836" t="s">
        <v>1300</v>
      </c>
      <c r="F56" s="864" t="s">
        <v>1301</v>
      </c>
      <c r="G56" s="836" t="s">
        <v>1304</v>
      </c>
      <c r="H56" s="836" t="s">
        <v>1305</v>
      </c>
      <c r="I56" s="850">
        <v>0.62833333015441895</v>
      </c>
      <c r="J56" s="850">
        <v>3600</v>
      </c>
      <c r="K56" s="851">
        <v>2258</v>
      </c>
    </row>
    <row r="57" spans="1:11" ht="14.45" customHeight="1" x14ac:dyDescent="0.2">
      <c r="A57" s="832" t="s">
        <v>550</v>
      </c>
      <c r="B57" s="833" t="s">
        <v>551</v>
      </c>
      <c r="C57" s="836" t="s">
        <v>565</v>
      </c>
      <c r="D57" s="864" t="s">
        <v>566</v>
      </c>
      <c r="E57" s="836" t="s">
        <v>1300</v>
      </c>
      <c r="F57" s="864" t="s">
        <v>1301</v>
      </c>
      <c r="G57" s="836" t="s">
        <v>1354</v>
      </c>
      <c r="H57" s="836" t="s">
        <v>1355</v>
      </c>
      <c r="I57" s="850">
        <v>0.62000000476837158</v>
      </c>
      <c r="J57" s="850">
        <v>340</v>
      </c>
      <c r="K57" s="851">
        <v>210.80000305175781</v>
      </c>
    </row>
    <row r="58" spans="1:11" ht="14.45" customHeight="1" x14ac:dyDescent="0.2">
      <c r="A58" s="832" t="s">
        <v>550</v>
      </c>
      <c r="B58" s="833" t="s">
        <v>551</v>
      </c>
      <c r="C58" s="836" t="s">
        <v>568</v>
      </c>
      <c r="D58" s="864" t="s">
        <v>569</v>
      </c>
      <c r="E58" s="836" t="s">
        <v>1256</v>
      </c>
      <c r="F58" s="864" t="s">
        <v>1257</v>
      </c>
      <c r="G58" s="836" t="s">
        <v>1356</v>
      </c>
      <c r="H58" s="836" t="s">
        <v>1357</v>
      </c>
      <c r="I58" s="850">
        <v>9.380000114440918</v>
      </c>
      <c r="J58" s="850">
        <v>1</v>
      </c>
      <c r="K58" s="851">
        <v>9.380000114440918</v>
      </c>
    </row>
    <row r="59" spans="1:11" ht="14.45" customHeight="1" x14ac:dyDescent="0.2">
      <c r="A59" s="832" t="s">
        <v>550</v>
      </c>
      <c r="B59" s="833" t="s">
        <v>551</v>
      </c>
      <c r="C59" s="836" t="s">
        <v>568</v>
      </c>
      <c r="D59" s="864" t="s">
        <v>569</v>
      </c>
      <c r="E59" s="836" t="s">
        <v>1256</v>
      </c>
      <c r="F59" s="864" t="s">
        <v>1257</v>
      </c>
      <c r="G59" s="836" t="s">
        <v>1358</v>
      </c>
      <c r="H59" s="836" t="s">
        <v>1359</v>
      </c>
      <c r="I59" s="850">
        <v>10.119999885559082</v>
      </c>
      <c r="J59" s="850">
        <v>1</v>
      </c>
      <c r="K59" s="851">
        <v>10.119999885559082</v>
      </c>
    </row>
    <row r="60" spans="1:11" ht="14.45" customHeight="1" x14ac:dyDescent="0.2">
      <c r="A60" s="832" t="s">
        <v>550</v>
      </c>
      <c r="B60" s="833" t="s">
        <v>551</v>
      </c>
      <c r="C60" s="836" t="s">
        <v>568</v>
      </c>
      <c r="D60" s="864" t="s">
        <v>569</v>
      </c>
      <c r="E60" s="836" t="s">
        <v>1260</v>
      </c>
      <c r="F60" s="864" t="s">
        <v>1261</v>
      </c>
      <c r="G60" s="836" t="s">
        <v>1360</v>
      </c>
      <c r="H60" s="836" t="s">
        <v>1361</v>
      </c>
      <c r="I60" s="850">
        <v>2.3599998950958252</v>
      </c>
      <c r="J60" s="850">
        <v>6</v>
      </c>
      <c r="K60" s="851">
        <v>14.159999847412109</v>
      </c>
    </row>
    <row r="61" spans="1:11" ht="14.45" customHeight="1" x14ac:dyDescent="0.2">
      <c r="A61" s="832" t="s">
        <v>550</v>
      </c>
      <c r="B61" s="833" t="s">
        <v>551</v>
      </c>
      <c r="C61" s="836" t="s">
        <v>568</v>
      </c>
      <c r="D61" s="864" t="s">
        <v>569</v>
      </c>
      <c r="E61" s="836" t="s">
        <v>1260</v>
      </c>
      <c r="F61" s="864" t="s">
        <v>1261</v>
      </c>
      <c r="G61" s="836" t="s">
        <v>1270</v>
      </c>
      <c r="H61" s="836" t="s">
        <v>1271</v>
      </c>
      <c r="I61" s="850">
        <v>1.0850000381469727</v>
      </c>
      <c r="J61" s="850">
        <v>400</v>
      </c>
      <c r="K61" s="851">
        <v>434</v>
      </c>
    </row>
    <row r="62" spans="1:11" ht="14.45" customHeight="1" x14ac:dyDescent="0.2">
      <c r="A62" s="832" t="s">
        <v>550</v>
      </c>
      <c r="B62" s="833" t="s">
        <v>551</v>
      </c>
      <c r="C62" s="836" t="s">
        <v>568</v>
      </c>
      <c r="D62" s="864" t="s">
        <v>569</v>
      </c>
      <c r="E62" s="836" t="s">
        <v>1260</v>
      </c>
      <c r="F62" s="864" t="s">
        <v>1261</v>
      </c>
      <c r="G62" s="836" t="s">
        <v>1272</v>
      </c>
      <c r="H62" s="836" t="s">
        <v>1273</v>
      </c>
      <c r="I62" s="850">
        <v>0.47999998927116394</v>
      </c>
      <c r="J62" s="850">
        <v>1700</v>
      </c>
      <c r="K62" s="851">
        <v>816</v>
      </c>
    </row>
    <row r="63" spans="1:11" ht="14.45" customHeight="1" x14ac:dyDescent="0.2">
      <c r="A63" s="832" t="s">
        <v>550</v>
      </c>
      <c r="B63" s="833" t="s">
        <v>551</v>
      </c>
      <c r="C63" s="836" t="s">
        <v>568</v>
      </c>
      <c r="D63" s="864" t="s">
        <v>569</v>
      </c>
      <c r="E63" s="836" t="s">
        <v>1260</v>
      </c>
      <c r="F63" s="864" t="s">
        <v>1261</v>
      </c>
      <c r="G63" s="836" t="s">
        <v>1274</v>
      </c>
      <c r="H63" s="836" t="s">
        <v>1275</v>
      </c>
      <c r="I63" s="850">
        <v>0.67250001430511475</v>
      </c>
      <c r="J63" s="850">
        <v>1200</v>
      </c>
      <c r="K63" s="851">
        <v>808</v>
      </c>
    </row>
    <row r="64" spans="1:11" ht="14.45" customHeight="1" x14ac:dyDescent="0.2">
      <c r="A64" s="832" t="s">
        <v>550</v>
      </c>
      <c r="B64" s="833" t="s">
        <v>551</v>
      </c>
      <c r="C64" s="836" t="s">
        <v>568</v>
      </c>
      <c r="D64" s="864" t="s">
        <v>569</v>
      </c>
      <c r="E64" s="836" t="s">
        <v>1260</v>
      </c>
      <c r="F64" s="864" t="s">
        <v>1261</v>
      </c>
      <c r="G64" s="836" t="s">
        <v>1362</v>
      </c>
      <c r="H64" s="836" t="s">
        <v>1363</v>
      </c>
      <c r="I64" s="850">
        <v>2.75</v>
      </c>
      <c r="J64" s="850">
        <v>100</v>
      </c>
      <c r="K64" s="851">
        <v>275</v>
      </c>
    </row>
    <row r="65" spans="1:11" ht="14.45" customHeight="1" x14ac:dyDescent="0.2">
      <c r="A65" s="832" t="s">
        <v>550</v>
      </c>
      <c r="B65" s="833" t="s">
        <v>551</v>
      </c>
      <c r="C65" s="836" t="s">
        <v>568</v>
      </c>
      <c r="D65" s="864" t="s">
        <v>569</v>
      </c>
      <c r="E65" s="836" t="s">
        <v>1260</v>
      </c>
      <c r="F65" s="864" t="s">
        <v>1261</v>
      </c>
      <c r="G65" s="836" t="s">
        <v>1344</v>
      </c>
      <c r="H65" s="836" t="s">
        <v>1345</v>
      </c>
      <c r="I65" s="850">
        <v>0.47999998927116394</v>
      </c>
      <c r="J65" s="850">
        <v>200</v>
      </c>
      <c r="K65" s="851">
        <v>96</v>
      </c>
    </row>
    <row r="66" spans="1:11" ht="14.45" customHeight="1" x14ac:dyDescent="0.2">
      <c r="A66" s="832" t="s">
        <v>550</v>
      </c>
      <c r="B66" s="833" t="s">
        <v>551</v>
      </c>
      <c r="C66" s="836" t="s">
        <v>568</v>
      </c>
      <c r="D66" s="864" t="s">
        <v>569</v>
      </c>
      <c r="E66" s="836" t="s">
        <v>1290</v>
      </c>
      <c r="F66" s="864" t="s">
        <v>1291</v>
      </c>
      <c r="G66" s="836" t="s">
        <v>1346</v>
      </c>
      <c r="H66" s="836" t="s">
        <v>1347</v>
      </c>
      <c r="I66" s="850">
        <v>0.30500000715255737</v>
      </c>
      <c r="J66" s="850">
        <v>200</v>
      </c>
      <c r="K66" s="851">
        <v>61</v>
      </c>
    </row>
    <row r="67" spans="1:11" ht="14.45" customHeight="1" x14ac:dyDescent="0.2">
      <c r="A67" s="832" t="s">
        <v>550</v>
      </c>
      <c r="B67" s="833" t="s">
        <v>551</v>
      </c>
      <c r="C67" s="836" t="s">
        <v>568</v>
      </c>
      <c r="D67" s="864" t="s">
        <v>569</v>
      </c>
      <c r="E67" s="836" t="s">
        <v>1290</v>
      </c>
      <c r="F67" s="864" t="s">
        <v>1291</v>
      </c>
      <c r="G67" s="836" t="s">
        <v>1348</v>
      </c>
      <c r="H67" s="836" t="s">
        <v>1349</v>
      </c>
      <c r="I67" s="850">
        <v>0.30000001192092896</v>
      </c>
      <c r="J67" s="850">
        <v>2200</v>
      </c>
      <c r="K67" s="851">
        <v>660</v>
      </c>
    </row>
    <row r="68" spans="1:11" ht="14.45" customHeight="1" x14ac:dyDescent="0.2">
      <c r="A68" s="832" t="s">
        <v>550</v>
      </c>
      <c r="B68" s="833" t="s">
        <v>551</v>
      </c>
      <c r="C68" s="836" t="s">
        <v>568</v>
      </c>
      <c r="D68" s="864" t="s">
        <v>569</v>
      </c>
      <c r="E68" s="836" t="s">
        <v>1290</v>
      </c>
      <c r="F68" s="864" t="s">
        <v>1291</v>
      </c>
      <c r="G68" s="836" t="s">
        <v>1350</v>
      </c>
      <c r="H68" s="836" t="s">
        <v>1351</v>
      </c>
      <c r="I68" s="850">
        <v>0.54000002145767212</v>
      </c>
      <c r="J68" s="850">
        <v>100</v>
      </c>
      <c r="K68" s="851">
        <v>54</v>
      </c>
    </row>
    <row r="69" spans="1:11" ht="14.45" customHeight="1" x14ac:dyDescent="0.2">
      <c r="A69" s="832" t="s">
        <v>550</v>
      </c>
      <c r="B69" s="833" t="s">
        <v>551</v>
      </c>
      <c r="C69" s="836" t="s">
        <v>568</v>
      </c>
      <c r="D69" s="864" t="s">
        <v>569</v>
      </c>
      <c r="E69" s="836" t="s">
        <v>1290</v>
      </c>
      <c r="F69" s="864" t="s">
        <v>1291</v>
      </c>
      <c r="G69" s="836" t="s">
        <v>1294</v>
      </c>
      <c r="H69" s="836" t="s">
        <v>1295</v>
      </c>
      <c r="I69" s="850">
        <v>0.97200002670288088</v>
      </c>
      <c r="J69" s="850">
        <v>2100</v>
      </c>
      <c r="K69" s="851">
        <v>2038</v>
      </c>
    </row>
    <row r="70" spans="1:11" ht="14.45" customHeight="1" x14ac:dyDescent="0.2">
      <c r="A70" s="832" t="s">
        <v>550</v>
      </c>
      <c r="B70" s="833" t="s">
        <v>551</v>
      </c>
      <c r="C70" s="836" t="s">
        <v>568</v>
      </c>
      <c r="D70" s="864" t="s">
        <v>569</v>
      </c>
      <c r="E70" s="836" t="s">
        <v>1300</v>
      </c>
      <c r="F70" s="864" t="s">
        <v>1301</v>
      </c>
      <c r="G70" s="836" t="s">
        <v>1302</v>
      </c>
      <c r="H70" s="836" t="s">
        <v>1303</v>
      </c>
      <c r="I70" s="850">
        <v>0.62666666507720947</v>
      </c>
      <c r="J70" s="850">
        <v>800</v>
      </c>
      <c r="K70" s="851">
        <v>500</v>
      </c>
    </row>
    <row r="71" spans="1:11" ht="14.45" customHeight="1" x14ac:dyDescent="0.2">
      <c r="A71" s="832" t="s">
        <v>550</v>
      </c>
      <c r="B71" s="833" t="s">
        <v>551</v>
      </c>
      <c r="C71" s="836" t="s">
        <v>568</v>
      </c>
      <c r="D71" s="864" t="s">
        <v>569</v>
      </c>
      <c r="E71" s="836" t="s">
        <v>1300</v>
      </c>
      <c r="F71" s="864" t="s">
        <v>1301</v>
      </c>
      <c r="G71" s="836" t="s">
        <v>1304</v>
      </c>
      <c r="H71" s="836" t="s">
        <v>1305</v>
      </c>
      <c r="I71" s="850">
        <v>0.62666666507720947</v>
      </c>
      <c r="J71" s="850">
        <v>1200</v>
      </c>
      <c r="K71" s="851">
        <v>752</v>
      </c>
    </row>
    <row r="72" spans="1:11" ht="14.45" customHeight="1" x14ac:dyDescent="0.2">
      <c r="A72" s="832" t="s">
        <v>550</v>
      </c>
      <c r="B72" s="833" t="s">
        <v>551</v>
      </c>
      <c r="C72" s="836" t="s">
        <v>571</v>
      </c>
      <c r="D72" s="864" t="s">
        <v>572</v>
      </c>
      <c r="E72" s="836" t="s">
        <v>1256</v>
      </c>
      <c r="F72" s="864" t="s">
        <v>1257</v>
      </c>
      <c r="G72" s="836" t="s">
        <v>1364</v>
      </c>
      <c r="H72" s="836" t="s">
        <v>1365</v>
      </c>
      <c r="I72" s="850">
        <v>1.1799999475479126</v>
      </c>
      <c r="J72" s="850">
        <v>30</v>
      </c>
      <c r="K72" s="851">
        <v>35.400001525878906</v>
      </c>
    </row>
    <row r="73" spans="1:11" ht="14.45" customHeight="1" x14ac:dyDescent="0.2">
      <c r="A73" s="832" t="s">
        <v>550</v>
      </c>
      <c r="B73" s="833" t="s">
        <v>551</v>
      </c>
      <c r="C73" s="836" t="s">
        <v>571</v>
      </c>
      <c r="D73" s="864" t="s">
        <v>572</v>
      </c>
      <c r="E73" s="836" t="s">
        <v>1256</v>
      </c>
      <c r="F73" s="864" t="s">
        <v>1257</v>
      </c>
      <c r="G73" s="836" t="s">
        <v>1366</v>
      </c>
      <c r="H73" s="836" t="s">
        <v>1367</v>
      </c>
      <c r="I73" s="850">
        <v>15.029999732971191</v>
      </c>
      <c r="J73" s="850">
        <v>2</v>
      </c>
      <c r="K73" s="851">
        <v>30.059999465942383</v>
      </c>
    </row>
    <row r="74" spans="1:11" ht="14.45" customHeight="1" x14ac:dyDescent="0.2">
      <c r="A74" s="832" t="s">
        <v>550</v>
      </c>
      <c r="B74" s="833" t="s">
        <v>551</v>
      </c>
      <c r="C74" s="836" t="s">
        <v>571</v>
      </c>
      <c r="D74" s="864" t="s">
        <v>572</v>
      </c>
      <c r="E74" s="836" t="s">
        <v>1256</v>
      </c>
      <c r="F74" s="864" t="s">
        <v>1257</v>
      </c>
      <c r="G74" s="836" t="s">
        <v>1368</v>
      </c>
      <c r="H74" s="836" t="s">
        <v>1369</v>
      </c>
      <c r="I74" s="850">
        <v>0.37999999523162842</v>
      </c>
      <c r="J74" s="850">
        <v>50</v>
      </c>
      <c r="K74" s="851">
        <v>19</v>
      </c>
    </row>
    <row r="75" spans="1:11" ht="14.45" customHeight="1" x14ac:dyDescent="0.2">
      <c r="A75" s="832" t="s">
        <v>550</v>
      </c>
      <c r="B75" s="833" t="s">
        <v>551</v>
      </c>
      <c r="C75" s="836" t="s">
        <v>571</v>
      </c>
      <c r="D75" s="864" t="s">
        <v>572</v>
      </c>
      <c r="E75" s="836" t="s">
        <v>1256</v>
      </c>
      <c r="F75" s="864" t="s">
        <v>1257</v>
      </c>
      <c r="G75" s="836" t="s">
        <v>1318</v>
      </c>
      <c r="H75" s="836" t="s">
        <v>1319</v>
      </c>
      <c r="I75" s="850">
        <v>13.079999923706055</v>
      </c>
      <c r="J75" s="850">
        <v>216</v>
      </c>
      <c r="K75" s="851">
        <v>2825.2800903320313</v>
      </c>
    </row>
    <row r="76" spans="1:11" ht="14.45" customHeight="1" x14ac:dyDescent="0.2">
      <c r="A76" s="832" t="s">
        <v>550</v>
      </c>
      <c r="B76" s="833" t="s">
        <v>551</v>
      </c>
      <c r="C76" s="836" t="s">
        <v>571</v>
      </c>
      <c r="D76" s="864" t="s">
        <v>572</v>
      </c>
      <c r="E76" s="836" t="s">
        <v>1256</v>
      </c>
      <c r="F76" s="864" t="s">
        <v>1257</v>
      </c>
      <c r="G76" s="836" t="s">
        <v>1370</v>
      </c>
      <c r="H76" s="836" t="s">
        <v>1371</v>
      </c>
      <c r="I76" s="850">
        <v>7.5900001525878906</v>
      </c>
      <c r="J76" s="850">
        <v>2</v>
      </c>
      <c r="K76" s="851">
        <v>15.180000305175781</v>
      </c>
    </row>
    <row r="77" spans="1:11" ht="14.45" customHeight="1" x14ac:dyDescent="0.2">
      <c r="A77" s="832" t="s">
        <v>550</v>
      </c>
      <c r="B77" s="833" t="s">
        <v>551</v>
      </c>
      <c r="C77" s="836" t="s">
        <v>571</v>
      </c>
      <c r="D77" s="864" t="s">
        <v>572</v>
      </c>
      <c r="E77" s="836" t="s">
        <v>1256</v>
      </c>
      <c r="F77" s="864" t="s">
        <v>1257</v>
      </c>
      <c r="G77" s="836" t="s">
        <v>1320</v>
      </c>
      <c r="H77" s="836" t="s">
        <v>1321</v>
      </c>
      <c r="I77" s="850">
        <v>72.220001220703125</v>
      </c>
      <c r="J77" s="850">
        <v>44</v>
      </c>
      <c r="K77" s="851">
        <v>3177.6800537109375</v>
      </c>
    </row>
    <row r="78" spans="1:11" ht="14.45" customHeight="1" x14ac:dyDescent="0.2">
      <c r="A78" s="832" t="s">
        <v>550</v>
      </c>
      <c r="B78" s="833" t="s">
        <v>551</v>
      </c>
      <c r="C78" s="836" t="s">
        <v>571</v>
      </c>
      <c r="D78" s="864" t="s">
        <v>572</v>
      </c>
      <c r="E78" s="836" t="s">
        <v>1256</v>
      </c>
      <c r="F78" s="864" t="s">
        <v>1257</v>
      </c>
      <c r="G78" s="836" t="s">
        <v>1372</v>
      </c>
      <c r="H78" s="836" t="s">
        <v>1373</v>
      </c>
      <c r="I78" s="850">
        <v>2.7400000095367432</v>
      </c>
      <c r="J78" s="850">
        <v>60</v>
      </c>
      <c r="K78" s="851">
        <v>164.39999389648438</v>
      </c>
    </row>
    <row r="79" spans="1:11" ht="14.45" customHeight="1" x14ac:dyDescent="0.2">
      <c r="A79" s="832" t="s">
        <v>550</v>
      </c>
      <c r="B79" s="833" t="s">
        <v>551</v>
      </c>
      <c r="C79" s="836" t="s">
        <v>571</v>
      </c>
      <c r="D79" s="864" t="s">
        <v>572</v>
      </c>
      <c r="E79" s="836" t="s">
        <v>1256</v>
      </c>
      <c r="F79" s="864" t="s">
        <v>1257</v>
      </c>
      <c r="G79" s="836" t="s">
        <v>1374</v>
      </c>
      <c r="H79" s="836" t="s">
        <v>1375</v>
      </c>
      <c r="I79" s="850">
        <v>30.164999961853027</v>
      </c>
      <c r="J79" s="850">
        <v>24</v>
      </c>
      <c r="K79" s="851">
        <v>723.22000885009766</v>
      </c>
    </row>
    <row r="80" spans="1:11" ht="14.45" customHeight="1" x14ac:dyDescent="0.2">
      <c r="A80" s="832" t="s">
        <v>550</v>
      </c>
      <c r="B80" s="833" t="s">
        <v>551</v>
      </c>
      <c r="C80" s="836" t="s">
        <v>571</v>
      </c>
      <c r="D80" s="864" t="s">
        <v>572</v>
      </c>
      <c r="E80" s="836" t="s">
        <v>1260</v>
      </c>
      <c r="F80" s="864" t="s">
        <v>1261</v>
      </c>
      <c r="G80" s="836" t="s">
        <v>1360</v>
      </c>
      <c r="H80" s="836" t="s">
        <v>1361</v>
      </c>
      <c r="I80" s="850">
        <v>2.3599998950958252</v>
      </c>
      <c r="J80" s="850">
        <v>6</v>
      </c>
      <c r="K80" s="851">
        <v>14.159999847412109</v>
      </c>
    </row>
    <row r="81" spans="1:11" ht="14.45" customHeight="1" x14ac:dyDescent="0.2">
      <c r="A81" s="832" t="s">
        <v>550</v>
      </c>
      <c r="B81" s="833" t="s">
        <v>551</v>
      </c>
      <c r="C81" s="836" t="s">
        <v>571</v>
      </c>
      <c r="D81" s="864" t="s">
        <v>572</v>
      </c>
      <c r="E81" s="836" t="s">
        <v>1260</v>
      </c>
      <c r="F81" s="864" t="s">
        <v>1261</v>
      </c>
      <c r="G81" s="836" t="s">
        <v>1324</v>
      </c>
      <c r="H81" s="836" t="s">
        <v>1325</v>
      </c>
      <c r="I81" s="850">
        <v>33.880001068115234</v>
      </c>
      <c r="J81" s="850">
        <v>4</v>
      </c>
      <c r="K81" s="851">
        <v>135.52000427246094</v>
      </c>
    </row>
    <row r="82" spans="1:11" ht="14.45" customHeight="1" x14ac:dyDescent="0.2">
      <c r="A82" s="832" t="s">
        <v>550</v>
      </c>
      <c r="B82" s="833" t="s">
        <v>551</v>
      </c>
      <c r="C82" s="836" t="s">
        <v>571</v>
      </c>
      <c r="D82" s="864" t="s">
        <v>572</v>
      </c>
      <c r="E82" s="836" t="s">
        <v>1260</v>
      </c>
      <c r="F82" s="864" t="s">
        <v>1261</v>
      </c>
      <c r="G82" s="836" t="s">
        <v>1326</v>
      </c>
      <c r="H82" s="836" t="s">
        <v>1327</v>
      </c>
      <c r="I82" s="850">
        <v>152.63999938964844</v>
      </c>
      <c r="J82" s="850">
        <v>40</v>
      </c>
      <c r="K82" s="851">
        <v>6105.66015625</v>
      </c>
    </row>
    <row r="83" spans="1:11" ht="14.45" customHeight="1" x14ac:dyDescent="0.2">
      <c r="A83" s="832" t="s">
        <v>550</v>
      </c>
      <c r="B83" s="833" t="s">
        <v>551</v>
      </c>
      <c r="C83" s="836" t="s">
        <v>571</v>
      </c>
      <c r="D83" s="864" t="s">
        <v>572</v>
      </c>
      <c r="E83" s="836" t="s">
        <v>1260</v>
      </c>
      <c r="F83" s="864" t="s">
        <v>1261</v>
      </c>
      <c r="G83" s="836" t="s">
        <v>1328</v>
      </c>
      <c r="H83" s="836" t="s">
        <v>1329</v>
      </c>
      <c r="I83" s="850">
        <v>15.925000190734863</v>
      </c>
      <c r="J83" s="850">
        <v>500</v>
      </c>
      <c r="K83" s="851">
        <v>7962</v>
      </c>
    </row>
    <row r="84" spans="1:11" ht="14.45" customHeight="1" x14ac:dyDescent="0.2">
      <c r="A84" s="832" t="s">
        <v>550</v>
      </c>
      <c r="B84" s="833" t="s">
        <v>551</v>
      </c>
      <c r="C84" s="836" t="s">
        <v>571</v>
      </c>
      <c r="D84" s="864" t="s">
        <v>572</v>
      </c>
      <c r="E84" s="836" t="s">
        <v>1260</v>
      </c>
      <c r="F84" s="864" t="s">
        <v>1261</v>
      </c>
      <c r="G84" s="836" t="s">
        <v>1330</v>
      </c>
      <c r="H84" s="836" t="s">
        <v>1331</v>
      </c>
      <c r="I84" s="850">
        <v>5.3866666158040362</v>
      </c>
      <c r="J84" s="850">
        <v>3160</v>
      </c>
      <c r="K84" s="851">
        <v>17034.19970703125</v>
      </c>
    </row>
    <row r="85" spans="1:11" ht="14.45" customHeight="1" x14ac:dyDescent="0.2">
      <c r="A85" s="832" t="s">
        <v>550</v>
      </c>
      <c r="B85" s="833" t="s">
        <v>551</v>
      </c>
      <c r="C85" s="836" t="s">
        <v>571</v>
      </c>
      <c r="D85" s="864" t="s">
        <v>572</v>
      </c>
      <c r="E85" s="836" t="s">
        <v>1260</v>
      </c>
      <c r="F85" s="864" t="s">
        <v>1261</v>
      </c>
      <c r="G85" s="836" t="s">
        <v>1332</v>
      </c>
      <c r="H85" s="836" t="s">
        <v>1333</v>
      </c>
      <c r="I85" s="850">
        <v>3.4350000619888306</v>
      </c>
      <c r="J85" s="850">
        <v>2400</v>
      </c>
      <c r="K85" s="851">
        <v>8298</v>
      </c>
    </row>
    <row r="86" spans="1:11" ht="14.45" customHeight="1" x14ac:dyDescent="0.2">
      <c r="A86" s="832" t="s">
        <v>550</v>
      </c>
      <c r="B86" s="833" t="s">
        <v>551</v>
      </c>
      <c r="C86" s="836" t="s">
        <v>571</v>
      </c>
      <c r="D86" s="864" t="s">
        <v>572</v>
      </c>
      <c r="E86" s="836" t="s">
        <v>1260</v>
      </c>
      <c r="F86" s="864" t="s">
        <v>1261</v>
      </c>
      <c r="G86" s="836" t="s">
        <v>1376</v>
      </c>
      <c r="H86" s="836" t="s">
        <v>1377</v>
      </c>
      <c r="I86" s="850">
        <v>115.43000030517578</v>
      </c>
      <c r="J86" s="850">
        <v>200</v>
      </c>
      <c r="K86" s="851">
        <v>23086.80078125</v>
      </c>
    </row>
    <row r="87" spans="1:11" ht="14.45" customHeight="1" x14ac:dyDescent="0.2">
      <c r="A87" s="832" t="s">
        <v>550</v>
      </c>
      <c r="B87" s="833" t="s">
        <v>551</v>
      </c>
      <c r="C87" s="836" t="s">
        <v>571</v>
      </c>
      <c r="D87" s="864" t="s">
        <v>572</v>
      </c>
      <c r="E87" s="836" t="s">
        <v>1260</v>
      </c>
      <c r="F87" s="864" t="s">
        <v>1261</v>
      </c>
      <c r="G87" s="836" t="s">
        <v>1378</v>
      </c>
      <c r="H87" s="836" t="s">
        <v>1379</v>
      </c>
      <c r="I87" s="850">
        <v>845.78997802734375</v>
      </c>
      <c r="J87" s="850">
        <v>130</v>
      </c>
      <c r="K87" s="851">
        <v>109952.703125</v>
      </c>
    </row>
    <row r="88" spans="1:11" ht="14.45" customHeight="1" x14ac:dyDescent="0.2">
      <c r="A88" s="832" t="s">
        <v>550</v>
      </c>
      <c r="B88" s="833" t="s">
        <v>551</v>
      </c>
      <c r="C88" s="836" t="s">
        <v>571</v>
      </c>
      <c r="D88" s="864" t="s">
        <v>572</v>
      </c>
      <c r="E88" s="836" t="s">
        <v>1260</v>
      </c>
      <c r="F88" s="864" t="s">
        <v>1261</v>
      </c>
      <c r="G88" s="836" t="s">
        <v>1380</v>
      </c>
      <c r="H88" s="836" t="s">
        <v>1381</v>
      </c>
      <c r="I88" s="850">
        <v>17.982499599456787</v>
      </c>
      <c r="J88" s="850">
        <v>1201</v>
      </c>
      <c r="K88" s="851">
        <v>21594.98046875</v>
      </c>
    </row>
    <row r="89" spans="1:11" ht="14.45" customHeight="1" x14ac:dyDescent="0.2">
      <c r="A89" s="832" t="s">
        <v>550</v>
      </c>
      <c r="B89" s="833" t="s">
        <v>551</v>
      </c>
      <c r="C89" s="836" t="s">
        <v>571</v>
      </c>
      <c r="D89" s="864" t="s">
        <v>572</v>
      </c>
      <c r="E89" s="836" t="s">
        <v>1260</v>
      </c>
      <c r="F89" s="864" t="s">
        <v>1261</v>
      </c>
      <c r="G89" s="836" t="s">
        <v>1334</v>
      </c>
      <c r="H89" s="836" t="s">
        <v>1335</v>
      </c>
      <c r="I89" s="850">
        <v>17.979999542236328</v>
      </c>
      <c r="J89" s="850">
        <v>2450</v>
      </c>
      <c r="K89" s="851">
        <v>44051</v>
      </c>
    </row>
    <row r="90" spans="1:11" ht="14.45" customHeight="1" x14ac:dyDescent="0.2">
      <c r="A90" s="832" t="s">
        <v>550</v>
      </c>
      <c r="B90" s="833" t="s">
        <v>551</v>
      </c>
      <c r="C90" s="836" t="s">
        <v>571</v>
      </c>
      <c r="D90" s="864" t="s">
        <v>572</v>
      </c>
      <c r="E90" s="836" t="s">
        <v>1260</v>
      </c>
      <c r="F90" s="864" t="s">
        <v>1261</v>
      </c>
      <c r="G90" s="836" t="s">
        <v>1382</v>
      </c>
      <c r="H90" s="836" t="s">
        <v>1383</v>
      </c>
      <c r="I90" s="850">
        <v>25.010000228881836</v>
      </c>
      <c r="J90" s="850">
        <v>465</v>
      </c>
      <c r="K90" s="851">
        <v>11628.100006103516</v>
      </c>
    </row>
    <row r="91" spans="1:11" ht="14.45" customHeight="1" x14ac:dyDescent="0.2">
      <c r="A91" s="832" t="s">
        <v>550</v>
      </c>
      <c r="B91" s="833" t="s">
        <v>551</v>
      </c>
      <c r="C91" s="836" t="s">
        <v>571</v>
      </c>
      <c r="D91" s="864" t="s">
        <v>572</v>
      </c>
      <c r="E91" s="836" t="s">
        <v>1260</v>
      </c>
      <c r="F91" s="864" t="s">
        <v>1261</v>
      </c>
      <c r="G91" s="836" t="s">
        <v>1384</v>
      </c>
      <c r="H91" s="836" t="s">
        <v>1385</v>
      </c>
      <c r="I91" s="850">
        <v>1694</v>
      </c>
      <c r="J91" s="850">
        <v>31</v>
      </c>
      <c r="K91" s="851">
        <v>52514</v>
      </c>
    </row>
    <row r="92" spans="1:11" ht="14.45" customHeight="1" x14ac:dyDescent="0.2">
      <c r="A92" s="832" t="s">
        <v>550</v>
      </c>
      <c r="B92" s="833" t="s">
        <v>551</v>
      </c>
      <c r="C92" s="836" t="s">
        <v>571</v>
      </c>
      <c r="D92" s="864" t="s">
        <v>572</v>
      </c>
      <c r="E92" s="836" t="s">
        <v>1260</v>
      </c>
      <c r="F92" s="864" t="s">
        <v>1261</v>
      </c>
      <c r="G92" s="836" t="s">
        <v>1386</v>
      </c>
      <c r="H92" s="836" t="s">
        <v>1387</v>
      </c>
      <c r="I92" s="850">
        <v>2819.300048828125</v>
      </c>
      <c r="J92" s="850">
        <v>31</v>
      </c>
      <c r="K92" s="851">
        <v>87398.300048828125</v>
      </c>
    </row>
    <row r="93" spans="1:11" ht="14.45" customHeight="1" x14ac:dyDescent="0.2">
      <c r="A93" s="832" t="s">
        <v>550</v>
      </c>
      <c r="B93" s="833" t="s">
        <v>551</v>
      </c>
      <c r="C93" s="836" t="s">
        <v>571</v>
      </c>
      <c r="D93" s="864" t="s">
        <v>572</v>
      </c>
      <c r="E93" s="836" t="s">
        <v>1260</v>
      </c>
      <c r="F93" s="864" t="s">
        <v>1261</v>
      </c>
      <c r="G93" s="836" t="s">
        <v>1336</v>
      </c>
      <c r="H93" s="836" t="s">
        <v>1337</v>
      </c>
      <c r="I93" s="850">
        <v>8.2299995422363281</v>
      </c>
      <c r="J93" s="850">
        <v>675</v>
      </c>
      <c r="K93" s="851">
        <v>5553.7498779296875</v>
      </c>
    </row>
    <row r="94" spans="1:11" ht="14.45" customHeight="1" x14ac:dyDescent="0.2">
      <c r="A94" s="832" t="s">
        <v>550</v>
      </c>
      <c r="B94" s="833" t="s">
        <v>551</v>
      </c>
      <c r="C94" s="836" t="s">
        <v>571</v>
      </c>
      <c r="D94" s="864" t="s">
        <v>572</v>
      </c>
      <c r="E94" s="836" t="s">
        <v>1260</v>
      </c>
      <c r="F94" s="864" t="s">
        <v>1261</v>
      </c>
      <c r="G94" s="836" t="s">
        <v>1388</v>
      </c>
      <c r="H94" s="836" t="s">
        <v>1389</v>
      </c>
      <c r="I94" s="850">
        <v>3.869999885559082</v>
      </c>
      <c r="J94" s="850">
        <v>2800</v>
      </c>
      <c r="K94" s="851">
        <v>10841.599975585938</v>
      </c>
    </row>
    <row r="95" spans="1:11" ht="14.45" customHeight="1" x14ac:dyDescent="0.2">
      <c r="A95" s="832" t="s">
        <v>550</v>
      </c>
      <c r="B95" s="833" t="s">
        <v>551</v>
      </c>
      <c r="C95" s="836" t="s">
        <v>571</v>
      </c>
      <c r="D95" s="864" t="s">
        <v>572</v>
      </c>
      <c r="E95" s="836" t="s">
        <v>1260</v>
      </c>
      <c r="F95" s="864" t="s">
        <v>1261</v>
      </c>
      <c r="G95" s="836" t="s">
        <v>1338</v>
      </c>
      <c r="H95" s="836" t="s">
        <v>1339</v>
      </c>
      <c r="I95" s="850">
        <v>127.23000335693359</v>
      </c>
      <c r="J95" s="850">
        <v>20</v>
      </c>
      <c r="K95" s="851">
        <v>2544.60009765625</v>
      </c>
    </row>
    <row r="96" spans="1:11" ht="14.45" customHeight="1" x14ac:dyDescent="0.2">
      <c r="A96" s="832" t="s">
        <v>550</v>
      </c>
      <c r="B96" s="833" t="s">
        <v>551</v>
      </c>
      <c r="C96" s="836" t="s">
        <v>571</v>
      </c>
      <c r="D96" s="864" t="s">
        <v>572</v>
      </c>
      <c r="E96" s="836" t="s">
        <v>1260</v>
      </c>
      <c r="F96" s="864" t="s">
        <v>1261</v>
      </c>
      <c r="G96" s="836" t="s">
        <v>1390</v>
      </c>
      <c r="H96" s="836" t="s">
        <v>1391</v>
      </c>
      <c r="I96" s="850">
        <v>9.1999998092651367</v>
      </c>
      <c r="J96" s="850">
        <v>1900</v>
      </c>
      <c r="K96" s="851">
        <v>17480</v>
      </c>
    </row>
    <row r="97" spans="1:11" ht="14.45" customHeight="1" x14ac:dyDescent="0.2">
      <c r="A97" s="832" t="s">
        <v>550</v>
      </c>
      <c r="B97" s="833" t="s">
        <v>551</v>
      </c>
      <c r="C97" s="836" t="s">
        <v>571</v>
      </c>
      <c r="D97" s="864" t="s">
        <v>572</v>
      </c>
      <c r="E97" s="836" t="s">
        <v>1260</v>
      </c>
      <c r="F97" s="864" t="s">
        <v>1261</v>
      </c>
      <c r="G97" s="836" t="s">
        <v>1390</v>
      </c>
      <c r="H97" s="836" t="s">
        <v>1392</v>
      </c>
      <c r="I97" s="850">
        <v>9.1999998092651367</v>
      </c>
      <c r="J97" s="850">
        <v>500</v>
      </c>
      <c r="K97" s="851">
        <v>4600</v>
      </c>
    </row>
    <row r="98" spans="1:11" ht="14.45" customHeight="1" x14ac:dyDescent="0.2">
      <c r="A98" s="832" t="s">
        <v>550</v>
      </c>
      <c r="B98" s="833" t="s">
        <v>551</v>
      </c>
      <c r="C98" s="836" t="s">
        <v>571</v>
      </c>
      <c r="D98" s="864" t="s">
        <v>572</v>
      </c>
      <c r="E98" s="836" t="s">
        <v>1260</v>
      </c>
      <c r="F98" s="864" t="s">
        <v>1261</v>
      </c>
      <c r="G98" s="836" t="s">
        <v>1268</v>
      </c>
      <c r="H98" s="836" t="s">
        <v>1269</v>
      </c>
      <c r="I98" s="850">
        <v>172.5</v>
      </c>
      <c r="J98" s="850">
        <v>3</v>
      </c>
      <c r="K98" s="851">
        <v>517.5</v>
      </c>
    </row>
    <row r="99" spans="1:11" ht="14.45" customHeight="1" x14ac:dyDescent="0.2">
      <c r="A99" s="832" t="s">
        <v>550</v>
      </c>
      <c r="B99" s="833" t="s">
        <v>551</v>
      </c>
      <c r="C99" s="836" t="s">
        <v>571</v>
      </c>
      <c r="D99" s="864" t="s">
        <v>572</v>
      </c>
      <c r="E99" s="836" t="s">
        <v>1260</v>
      </c>
      <c r="F99" s="864" t="s">
        <v>1261</v>
      </c>
      <c r="G99" s="836" t="s">
        <v>1393</v>
      </c>
      <c r="H99" s="836" t="s">
        <v>1394</v>
      </c>
      <c r="I99" s="850">
        <v>205.69999694824219</v>
      </c>
      <c r="J99" s="850">
        <v>1800</v>
      </c>
      <c r="K99" s="851">
        <v>370260</v>
      </c>
    </row>
    <row r="100" spans="1:11" ht="14.45" customHeight="1" x14ac:dyDescent="0.2">
      <c r="A100" s="832" t="s">
        <v>550</v>
      </c>
      <c r="B100" s="833" t="s">
        <v>551</v>
      </c>
      <c r="C100" s="836" t="s">
        <v>571</v>
      </c>
      <c r="D100" s="864" t="s">
        <v>572</v>
      </c>
      <c r="E100" s="836" t="s">
        <v>1260</v>
      </c>
      <c r="F100" s="864" t="s">
        <v>1261</v>
      </c>
      <c r="G100" s="836" t="s">
        <v>1395</v>
      </c>
      <c r="H100" s="836" t="s">
        <v>1396</v>
      </c>
      <c r="I100" s="850">
        <v>157.30000305175781</v>
      </c>
      <c r="J100" s="850">
        <v>250</v>
      </c>
      <c r="K100" s="851">
        <v>39325</v>
      </c>
    </row>
    <row r="101" spans="1:11" ht="14.45" customHeight="1" x14ac:dyDescent="0.2">
      <c r="A101" s="832" t="s">
        <v>550</v>
      </c>
      <c r="B101" s="833" t="s">
        <v>551</v>
      </c>
      <c r="C101" s="836" t="s">
        <v>571</v>
      </c>
      <c r="D101" s="864" t="s">
        <v>572</v>
      </c>
      <c r="E101" s="836" t="s">
        <v>1260</v>
      </c>
      <c r="F101" s="864" t="s">
        <v>1261</v>
      </c>
      <c r="G101" s="836" t="s">
        <v>1397</v>
      </c>
      <c r="H101" s="836" t="s">
        <v>1398</v>
      </c>
      <c r="I101" s="850">
        <v>4513.2998046875</v>
      </c>
      <c r="J101" s="850">
        <v>110</v>
      </c>
      <c r="K101" s="851">
        <v>496463</v>
      </c>
    </row>
    <row r="102" spans="1:11" ht="14.45" customHeight="1" x14ac:dyDescent="0.2">
      <c r="A102" s="832" t="s">
        <v>550</v>
      </c>
      <c r="B102" s="833" t="s">
        <v>551</v>
      </c>
      <c r="C102" s="836" t="s">
        <v>571</v>
      </c>
      <c r="D102" s="864" t="s">
        <v>572</v>
      </c>
      <c r="E102" s="836" t="s">
        <v>1260</v>
      </c>
      <c r="F102" s="864" t="s">
        <v>1261</v>
      </c>
      <c r="G102" s="836" t="s">
        <v>1276</v>
      </c>
      <c r="H102" s="836" t="s">
        <v>1277</v>
      </c>
      <c r="I102" s="850">
        <v>35.090000152587891</v>
      </c>
      <c r="J102" s="850">
        <v>5</v>
      </c>
      <c r="K102" s="851">
        <v>175.44999694824219</v>
      </c>
    </row>
    <row r="103" spans="1:11" ht="14.45" customHeight="1" x14ac:dyDescent="0.2">
      <c r="A103" s="832" t="s">
        <v>550</v>
      </c>
      <c r="B103" s="833" t="s">
        <v>551</v>
      </c>
      <c r="C103" s="836" t="s">
        <v>571</v>
      </c>
      <c r="D103" s="864" t="s">
        <v>572</v>
      </c>
      <c r="E103" s="836" t="s">
        <v>1260</v>
      </c>
      <c r="F103" s="864" t="s">
        <v>1261</v>
      </c>
      <c r="G103" s="836" t="s">
        <v>1344</v>
      </c>
      <c r="H103" s="836" t="s">
        <v>1345</v>
      </c>
      <c r="I103" s="850">
        <v>0.47599999308586122</v>
      </c>
      <c r="J103" s="850">
        <v>5600</v>
      </c>
      <c r="K103" s="851">
        <v>2670</v>
      </c>
    </row>
    <row r="104" spans="1:11" ht="14.45" customHeight="1" x14ac:dyDescent="0.2">
      <c r="A104" s="832" t="s">
        <v>550</v>
      </c>
      <c r="B104" s="833" t="s">
        <v>551</v>
      </c>
      <c r="C104" s="836" t="s">
        <v>571</v>
      </c>
      <c r="D104" s="864" t="s">
        <v>572</v>
      </c>
      <c r="E104" s="836" t="s">
        <v>1290</v>
      </c>
      <c r="F104" s="864" t="s">
        <v>1291</v>
      </c>
      <c r="G104" s="836" t="s">
        <v>1294</v>
      </c>
      <c r="H104" s="836" t="s">
        <v>1295</v>
      </c>
      <c r="I104" s="850">
        <v>0.96199998855590818</v>
      </c>
      <c r="J104" s="850">
        <v>3000</v>
      </c>
      <c r="K104" s="851">
        <v>2885.1500244140625</v>
      </c>
    </row>
    <row r="105" spans="1:11" ht="14.45" customHeight="1" x14ac:dyDescent="0.2">
      <c r="A105" s="832" t="s">
        <v>550</v>
      </c>
      <c r="B105" s="833" t="s">
        <v>551</v>
      </c>
      <c r="C105" s="836" t="s">
        <v>571</v>
      </c>
      <c r="D105" s="864" t="s">
        <v>572</v>
      </c>
      <c r="E105" s="836" t="s">
        <v>1300</v>
      </c>
      <c r="F105" s="864" t="s">
        <v>1301</v>
      </c>
      <c r="G105" s="836" t="s">
        <v>1352</v>
      </c>
      <c r="H105" s="836" t="s">
        <v>1353</v>
      </c>
      <c r="I105" s="850">
        <v>1.2200000286102295</v>
      </c>
      <c r="J105" s="850">
        <v>2000</v>
      </c>
      <c r="K105" s="851">
        <v>2437.2700042724609</v>
      </c>
    </row>
    <row r="106" spans="1:11" ht="14.45" customHeight="1" x14ac:dyDescent="0.2">
      <c r="A106" s="832" t="s">
        <v>550</v>
      </c>
      <c r="B106" s="833" t="s">
        <v>551</v>
      </c>
      <c r="C106" s="836" t="s">
        <v>571</v>
      </c>
      <c r="D106" s="864" t="s">
        <v>572</v>
      </c>
      <c r="E106" s="836" t="s">
        <v>1300</v>
      </c>
      <c r="F106" s="864" t="s">
        <v>1301</v>
      </c>
      <c r="G106" s="836" t="s">
        <v>1302</v>
      </c>
      <c r="H106" s="836" t="s">
        <v>1303</v>
      </c>
      <c r="I106" s="850">
        <v>0.62833333015441895</v>
      </c>
      <c r="J106" s="850">
        <v>3800</v>
      </c>
      <c r="K106" s="851">
        <v>2386</v>
      </c>
    </row>
    <row r="107" spans="1:11" ht="14.45" customHeight="1" x14ac:dyDescent="0.2">
      <c r="A107" s="832" t="s">
        <v>550</v>
      </c>
      <c r="B107" s="833" t="s">
        <v>551</v>
      </c>
      <c r="C107" s="836" t="s">
        <v>571</v>
      </c>
      <c r="D107" s="864" t="s">
        <v>572</v>
      </c>
      <c r="E107" s="836" t="s">
        <v>1300</v>
      </c>
      <c r="F107" s="864" t="s">
        <v>1301</v>
      </c>
      <c r="G107" s="836" t="s">
        <v>1304</v>
      </c>
      <c r="H107" s="836" t="s">
        <v>1305</v>
      </c>
      <c r="I107" s="850">
        <v>0.62999999523162842</v>
      </c>
      <c r="J107" s="850">
        <v>6000</v>
      </c>
      <c r="K107" s="851">
        <v>3780</v>
      </c>
    </row>
    <row r="108" spans="1:11" ht="14.45" customHeight="1" x14ac:dyDescent="0.2">
      <c r="A108" s="832" t="s">
        <v>550</v>
      </c>
      <c r="B108" s="833" t="s">
        <v>551</v>
      </c>
      <c r="C108" s="836" t="s">
        <v>571</v>
      </c>
      <c r="D108" s="864" t="s">
        <v>572</v>
      </c>
      <c r="E108" s="836" t="s">
        <v>1300</v>
      </c>
      <c r="F108" s="864" t="s">
        <v>1301</v>
      </c>
      <c r="G108" s="836" t="s">
        <v>1399</v>
      </c>
      <c r="H108" s="836" t="s">
        <v>1400</v>
      </c>
      <c r="I108" s="850">
        <v>0.62999999523162842</v>
      </c>
      <c r="J108" s="850">
        <v>1000</v>
      </c>
      <c r="K108" s="851">
        <v>630</v>
      </c>
    </row>
    <row r="109" spans="1:11" ht="14.45" customHeight="1" thickBot="1" x14ac:dyDescent="0.25">
      <c r="A109" s="840" t="s">
        <v>550</v>
      </c>
      <c r="B109" s="841" t="s">
        <v>551</v>
      </c>
      <c r="C109" s="844" t="s">
        <v>571</v>
      </c>
      <c r="D109" s="865" t="s">
        <v>572</v>
      </c>
      <c r="E109" s="844" t="s">
        <v>1300</v>
      </c>
      <c r="F109" s="865" t="s">
        <v>1301</v>
      </c>
      <c r="G109" s="844" t="s">
        <v>1354</v>
      </c>
      <c r="H109" s="844" t="s">
        <v>1355</v>
      </c>
      <c r="I109" s="852">
        <v>0.60999998450279236</v>
      </c>
      <c r="J109" s="852">
        <v>510</v>
      </c>
      <c r="K109" s="853">
        <v>313.79999542236328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0CE5FA0-F53B-443F-B24F-06098986E50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38.383333333333333</v>
      </c>
      <c r="D6" s="491"/>
      <c r="E6" s="491"/>
      <c r="F6" s="490"/>
      <c r="G6" s="492">
        <f ca="1">SUM(Tabulka[05 h_vram])/2</f>
        <v>35116.1</v>
      </c>
      <c r="H6" s="491">
        <f ca="1">SUM(Tabulka[06 h_naduv])/2</f>
        <v>2711.6</v>
      </c>
      <c r="I6" s="491">
        <f ca="1">SUM(Tabulka[07 h_nadzk])/2</f>
        <v>352.20000000000005</v>
      </c>
      <c r="J6" s="490">
        <f ca="1">SUM(Tabulka[08 h_oon])/2</f>
        <v>72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58963</v>
      </c>
      <c r="N6" s="491">
        <f ca="1">SUM(Tabulka[12 m_oc])/2</f>
        <v>58963</v>
      </c>
      <c r="O6" s="490">
        <f ca="1">SUM(Tabulka[13 m_sk])/2</f>
        <v>12064379</v>
      </c>
      <c r="P6" s="489">
        <f ca="1">SUM(Tabulka[14_vzsk])/2</f>
        <v>33810</v>
      </c>
      <c r="Q6" s="489">
        <f ca="1">SUM(Tabulka[15_vzpl])/2</f>
        <v>33134.1642228739</v>
      </c>
      <c r="R6" s="488">
        <f ca="1">IF(Q6=0,0,P6/Q6)</f>
        <v>1.0203969465648854</v>
      </c>
      <c r="S6" s="487">
        <f ca="1">Q6-P6</f>
        <v>-675.83577712609986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13.049999999999999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11810.4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1250.5999999999999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309.60000000000002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5821821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18134.1642228739</v>
      </c>
      <c r="R8" s="471">
        <f ca="1">IF(Tabulka[[#This Row],[15_vzpl]]=0,"",Tabulka[[#This Row],[14_vzsk]]/Tabulka[[#This Row],[15_vzpl]])</f>
        <v>1.4839393571861734</v>
      </c>
      <c r="S8" s="470">
        <f ca="1">IF(Tabulka[[#This Row],[15_vzpl]]-Tabulka[[#This Row],[14_vzsk]]=0,"",Tabulka[[#This Row],[15_vzpl]]-Tabulka[[#This Row],[14_vzsk]])</f>
        <v>-8775.8357771260999</v>
      </c>
    </row>
    <row r="9" spans="1:19" x14ac:dyDescent="0.25">
      <c r="A9" s="469">
        <v>99</v>
      </c>
      <c r="B9" s="468" t="s">
        <v>1411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290256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18134.1642228739</v>
      </c>
      <c r="R9" s="471">
        <f ca="1">IF(Tabulka[[#This Row],[15_vzpl]]=0,"",Tabulka[[#This Row],[14_vzsk]]/Tabulka[[#This Row],[15_vzpl]])</f>
        <v>1.4839393571861734</v>
      </c>
      <c r="S9" s="470">
        <f ca="1">IF(Tabulka[[#This Row],[15_vzpl]]-Tabulka[[#This Row],[14_vzsk]]=0,"",Tabulka[[#This Row],[15_vzpl]]-Tabulka[[#This Row],[14_vzsk]])</f>
        <v>-8775.8357771260999</v>
      </c>
    </row>
    <row r="10" spans="1:19" x14ac:dyDescent="0.25">
      <c r="A10" s="469">
        <v>100</v>
      </c>
      <c r="B10" s="468" t="s">
        <v>1412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574.79999999999995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210900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1413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9.4500000000000011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8747.5999999999985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4747716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1414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572949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1402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21.333333333333332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19538.45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42.599999999999994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41331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41331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5583042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3" s="471">
        <f ca="1">IF(Tabulka[[#This Row],[15_vzpl]]=0,"",Tabulka[[#This Row],[14_vzsk]]/Tabulka[[#This Row],[15_vzpl]])</f>
        <v>0.46</v>
      </c>
      <c r="S13" s="470">
        <f ca="1">IF(Tabulka[[#This Row],[15_vzpl]]-Tabulka[[#This Row],[14_vzsk]]=0,"",Tabulka[[#This Row],[15_vzpl]]-Tabulka[[#This Row],[14_vzsk]])</f>
        <v>8100</v>
      </c>
    </row>
    <row r="14" spans="1:19" x14ac:dyDescent="0.25">
      <c r="A14" s="469">
        <v>303</v>
      </c>
      <c r="B14" s="468" t="s">
        <v>1415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303777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4" s="471">
        <f ca="1">IF(Tabulka[[#This Row],[15_vzpl]]=0,"",Tabulka[[#This Row],[14_vzsk]]/Tabulka[[#This Row],[15_vzpl]])</f>
        <v>0.46</v>
      </c>
      <c r="S14" s="470">
        <f ca="1">IF(Tabulka[[#This Row],[15_vzpl]]-Tabulka[[#This Row],[14_vzsk]]=0,"",Tabulka[[#This Row],[15_vzpl]]-Tabulka[[#This Row],[14_vzsk]])</f>
        <v>8100</v>
      </c>
    </row>
    <row r="15" spans="1:19" x14ac:dyDescent="0.25">
      <c r="A15" s="469">
        <v>304</v>
      </c>
      <c r="B15" s="468" t="s">
        <v>1416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2727.5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951805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1417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283796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1418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12.333333333333334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10893.45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42.599999999999994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3260188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1419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268417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1420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234605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1421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280454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1403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3767.25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659516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1422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3767.25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659516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924BD7C-48E9-498F-996B-1263F14E32B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1410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12.75</v>
      </c>
      <c r="F4" s="498"/>
      <c r="G4" s="498"/>
      <c r="H4" s="498"/>
      <c r="I4" s="498">
        <v>2118.4</v>
      </c>
      <c r="J4" s="498">
        <v>215</v>
      </c>
      <c r="K4" s="498">
        <v>44</v>
      </c>
      <c r="L4" s="498">
        <v>12</v>
      </c>
      <c r="M4" s="498"/>
      <c r="N4" s="498"/>
      <c r="O4" s="498"/>
      <c r="P4" s="498"/>
      <c r="Q4" s="498">
        <v>976367</v>
      </c>
      <c r="R4" s="498">
        <v>12900</v>
      </c>
      <c r="S4" s="498">
        <v>3022.3607038123168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47801</v>
      </c>
      <c r="R5">
        <v>12900</v>
      </c>
      <c r="S5">
        <v>3022.3607038123168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4</v>
      </c>
      <c r="Q6">
        <v>15976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1514.4</v>
      </c>
      <c r="J7">
        <v>176</v>
      </c>
      <c r="K7">
        <v>40</v>
      </c>
      <c r="L7">
        <v>12</v>
      </c>
      <c r="Q7">
        <v>799693</v>
      </c>
    </row>
    <row r="8" spans="1:19" x14ac:dyDescent="0.25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19</v>
      </c>
      <c r="Q8">
        <v>112897</v>
      </c>
    </row>
    <row r="9" spans="1:19" x14ac:dyDescent="0.25">
      <c r="A9" s="503" t="s">
        <v>216</v>
      </c>
      <c r="B9" s="502">
        <v>6</v>
      </c>
      <c r="C9">
        <v>1</v>
      </c>
      <c r="D9" t="s">
        <v>1402</v>
      </c>
      <c r="E9">
        <v>21.4</v>
      </c>
      <c r="I9">
        <v>3533.3</v>
      </c>
      <c r="J9">
        <v>244</v>
      </c>
      <c r="K9">
        <v>10.45</v>
      </c>
      <c r="O9">
        <v>12500</v>
      </c>
      <c r="P9">
        <v>12500</v>
      </c>
      <c r="Q9">
        <v>930973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149</v>
      </c>
      <c r="Q10">
        <v>49537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416</v>
      </c>
      <c r="Q11">
        <v>157327</v>
      </c>
    </row>
    <row r="12" spans="1:19" x14ac:dyDescent="0.25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46978</v>
      </c>
    </row>
    <row r="13" spans="1:19" x14ac:dyDescent="0.25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2100.3000000000002</v>
      </c>
      <c r="J13">
        <v>217</v>
      </c>
      <c r="K13">
        <v>10.45</v>
      </c>
      <c r="Q13">
        <v>551960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184</v>
      </c>
      <c r="J14">
        <v>14</v>
      </c>
      <c r="Q14">
        <v>42394</v>
      </c>
    </row>
    <row r="15" spans="1:19" x14ac:dyDescent="0.25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166</v>
      </c>
      <c r="J15">
        <v>13</v>
      </c>
      <c r="Q15">
        <v>37148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2</v>
      </c>
      <c r="I16">
        <v>350</v>
      </c>
      <c r="O16">
        <v>12500</v>
      </c>
      <c r="P16">
        <v>12500</v>
      </c>
      <c r="Q16">
        <v>45629</v>
      </c>
    </row>
    <row r="17" spans="3:19" x14ac:dyDescent="0.25">
      <c r="C17">
        <v>1</v>
      </c>
      <c r="D17" t="s">
        <v>1403</v>
      </c>
      <c r="E17">
        <v>4</v>
      </c>
      <c r="I17">
        <v>605</v>
      </c>
      <c r="Q17">
        <v>103504</v>
      </c>
    </row>
    <row r="18" spans="3:19" x14ac:dyDescent="0.25">
      <c r="C18">
        <v>1</v>
      </c>
      <c r="D18">
        <v>30</v>
      </c>
      <c r="E18">
        <v>4</v>
      </c>
      <c r="I18">
        <v>605</v>
      </c>
      <c r="Q18">
        <v>103504</v>
      </c>
    </row>
    <row r="19" spans="3:19" x14ac:dyDescent="0.25">
      <c r="C19" t="s">
        <v>1404</v>
      </c>
      <c r="E19">
        <v>38.15</v>
      </c>
      <c r="I19">
        <v>6256.7000000000007</v>
      </c>
      <c r="J19">
        <v>459</v>
      </c>
      <c r="K19">
        <v>54.45</v>
      </c>
      <c r="L19">
        <v>12</v>
      </c>
      <c r="O19">
        <v>12500</v>
      </c>
      <c r="P19">
        <v>12500</v>
      </c>
      <c r="Q19">
        <v>2010844</v>
      </c>
      <c r="R19">
        <v>12900</v>
      </c>
      <c r="S19">
        <v>5522.3607038123173</v>
      </c>
    </row>
    <row r="20" spans="3:19" x14ac:dyDescent="0.25">
      <c r="C20">
        <v>2</v>
      </c>
      <c r="D20" t="s">
        <v>272</v>
      </c>
      <c r="E20">
        <v>12.75</v>
      </c>
      <c r="I20">
        <v>1844.8</v>
      </c>
      <c r="J20">
        <v>202.8</v>
      </c>
      <c r="K20">
        <v>51.2</v>
      </c>
      <c r="L20">
        <v>12</v>
      </c>
      <c r="Q20">
        <v>975140</v>
      </c>
      <c r="R20">
        <v>2600</v>
      </c>
      <c r="S20">
        <v>3022.3607038123168</v>
      </c>
    </row>
    <row r="21" spans="3:19" x14ac:dyDescent="0.25">
      <c r="C21">
        <v>2</v>
      </c>
      <c r="D21">
        <v>99</v>
      </c>
      <c r="E21">
        <v>1</v>
      </c>
      <c r="I21">
        <v>152</v>
      </c>
      <c r="J21">
        <v>20</v>
      </c>
      <c r="Q21">
        <v>48470</v>
      </c>
      <c r="R21">
        <v>2600</v>
      </c>
      <c r="S21">
        <v>3022.3607038123168</v>
      </c>
    </row>
    <row r="22" spans="3:19" x14ac:dyDescent="0.25">
      <c r="C22">
        <v>2</v>
      </c>
      <c r="D22">
        <v>100</v>
      </c>
      <c r="E22">
        <v>0.3</v>
      </c>
      <c r="I22">
        <v>48</v>
      </c>
      <c r="K22">
        <v>12</v>
      </c>
      <c r="Q22">
        <v>18574</v>
      </c>
    </row>
    <row r="23" spans="3:19" x14ac:dyDescent="0.25">
      <c r="C23">
        <v>2</v>
      </c>
      <c r="D23">
        <v>101</v>
      </c>
      <c r="E23">
        <v>9.4499999999999993</v>
      </c>
      <c r="I23">
        <v>1332.8</v>
      </c>
      <c r="J23">
        <v>164.8</v>
      </c>
      <c r="K23">
        <v>39.200000000000003</v>
      </c>
      <c r="L23">
        <v>12</v>
      </c>
      <c r="Q23">
        <v>795083</v>
      </c>
    </row>
    <row r="24" spans="3:19" x14ac:dyDescent="0.25">
      <c r="C24">
        <v>2</v>
      </c>
      <c r="D24">
        <v>203</v>
      </c>
      <c r="E24">
        <v>2</v>
      </c>
      <c r="I24">
        <v>312</v>
      </c>
      <c r="J24">
        <v>18</v>
      </c>
      <c r="Q24">
        <v>113013</v>
      </c>
    </row>
    <row r="25" spans="3:19" x14ac:dyDescent="0.25">
      <c r="C25">
        <v>2</v>
      </c>
      <c r="D25" t="s">
        <v>1402</v>
      </c>
      <c r="E25">
        <v>21.4</v>
      </c>
      <c r="I25">
        <v>3229</v>
      </c>
      <c r="J25">
        <v>215</v>
      </c>
      <c r="K25">
        <v>6</v>
      </c>
      <c r="O25">
        <v>750</v>
      </c>
      <c r="P25">
        <v>750</v>
      </c>
      <c r="Q25">
        <v>925944</v>
      </c>
      <c r="S25">
        <v>2500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49132</v>
      </c>
      <c r="S26">
        <v>2500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157573</v>
      </c>
    </row>
    <row r="28" spans="3:19" x14ac:dyDescent="0.25">
      <c r="C28">
        <v>2</v>
      </c>
      <c r="D28">
        <v>305</v>
      </c>
      <c r="E28">
        <v>1</v>
      </c>
      <c r="I28">
        <v>152</v>
      </c>
      <c r="Q28">
        <v>46520</v>
      </c>
    </row>
    <row r="29" spans="3:19" x14ac:dyDescent="0.25">
      <c r="C29">
        <v>2</v>
      </c>
      <c r="D29">
        <v>408</v>
      </c>
      <c r="E29">
        <v>12.4</v>
      </c>
      <c r="I29">
        <v>1879</v>
      </c>
      <c r="J29">
        <v>188.5</v>
      </c>
      <c r="K29">
        <v>6</v>
      </c>
      <c r="O29">
        <v>750</v>
      </c>
      <c r="P29">
        <v>750</v>
      </c>
      <c r="Q29">
        <v>547597</v>
      </c>
    </row>
    <row r="30" spans="3:19" x14ac:dyDescent="0.25">
      <c r="C30">
        <v>2</v>
      </c>
      <c r="D30">
        <v>409</v>
      </c>
      <c r="E30">
        <v>1</v>
      </c>
      <c r="I30">
        <v>148</v>
      </c>
      <c r="J30">
        <v>14</v>
      </c>
      <c r="Q30">
        <v>42817</v>
      </c>
    </row>
    <row r="31" spans="3:19" x14ac:dyDescent="0.25">
      <c r="C31">
        <v>2</v>
      </c>
      <c r="D31">
        <v>419</v>
      </c>
      <c r="E31">
        <v>1</v>
      </c>
      <c r="I31">
        <v>154</v>
      </c>
      <c r="J31">
        <v>12.5</v>
      </c>
      <c r="Q31">
        <v>36994</v>
      </c>
    </row>
    <row r="32" spans="3:19" x14ac:dyDescent="0.25">
      <c r="C32">
        <v>2</v>
      </c>
      <c r="D32">
        <v>642</v>
      </c>
      <c r="E32">
        <v>2</v>
      </c>
      <c r="I32">
        <v>296</v>
      </c>
      <c r="Q32">
        <v>45311</v>
      </c>
    </row>
    <row r="33" spans="3:19" x14ac:dyDescent="0.25">
      <c r="C33">
        <v>2</v>
      </c>
      <c r="D33" t="s">
        <v>1403</v>
      </c>
      <c r="E33">
        <v>4</v>
      </c>
      <c r="I33">
        <v>624.25</v>
      </c>
      <c r="Q33">
        <v>109223</v>
      </c>
    </row>
    <row r="34" spans="3:19" x14ac:dyDescent="0.25">
      <c r="C34">
        <v>2</v>
      </c>
      <c r="D34">
        <v>30</v>
      </c>
      <c r="E34">
        <v>4</v>
      </c>
      <c r="I34">
        <v>624.25</v>
      </c>
      <c r="Q34">
        <v>109223</v>
      </c>
    </row>
    <row r="35" spans="3:19" x14ac:dyDescent="0.25">
      <c r="C35" t="s">
        <v>1405</v>
      </c>
      <c r="E35">
        <v>38.15</v>
      </c>
      <c r="I35">
        <v>5698.05</v>
      </c>
      <c r="J35">
        <v>417.8</v>
      </c>
      <c r="K35">
        <v>57.2</v>
      </c>
      <c r="L35">
        <v>12</v>
      </c>
      <c r="O35">
        <v>750</v>
      </c>
      <c r="P35">
        <v>750</v>
      </c>
      <c r="Q35">
        <v>2010307</v>
      </c>
      <c r="R35">
        <v>2600</v>
      </c>
      <c r="S35">
        <v>5522.3607038123173</v>
      </c>
    </row>
    <row r="36" spans="3:19" x14ac:dyDescent="0.25">
      <c r="C36">
        <v>3</v>
      </c>
      <c r="D36" t="s">
        <v>272</v>
      </c>
      <c r="E36">
        <v>12.75</v>
      </c>
      <c r="I36">
        <v>1925.1999999999998</v>
      </c>
      <c r="J36">
        <v>212.6</v>
      </c>
      <c r="K36">
        <v>52.8</v>
      </c>
      <c r="L36">
        <v>12</v>
      </c>
      <c r="O36">
        <v>11300</v>
      </c>
      <c r="P36">
        <v>11300</v>
      </c>
      <c r="Q36">
        <v>983627</v>
      </c>
      <c r="S36">
        <v>3022.3607038123168</v>
      </c>
    </row>
    <row r="37" spans="3:19" x14ac:dyDescent="0.25">
      <c r="C37">
        <v>3</v>
      </c>
      <c r="D37">
        <v>99</v>
      </c>
      <c r="E37">
        <v>1</v>
      </c>
      <c r="I37">
        <v>160</v>
      </c>
      <c r="J37">
        <v>16</v>
      </c>
      <c r="Q37">
        <v>47104</v>
      </c>
      <c r="S37">
        <v>3022.3607038123168</v>
      </c>
    </row>
    <row r="38" spans="3:19" x14ac:dyDescent="0.25">
      <c r="C38">
        <v>3</v>
      </c>
      <c r="D38">
        <v>100</v>
      </c>
      <c r="E38">
        <v>0.3</v>
      </c>
      <c r="I38">
        <v>45.6</v>
      </c>
      <c r="K38">
        <v>10.4</v>
      </c>
      <c r="Q38">
        <v>18263</v>
      </c>
    </row>
    <row r="39" spans="3:19" x14ac:dyDescent="0.25">
      <c r="C39">
        <v>3</v>
      </c>
      <c r="D39">
        <v>101</v>
      </c>
      <c r="E39">
        <v>9.4499999999999993</v>
      </c>
      <c r="I39">
        <v>1391.6</v>
      </c>
      <c r="J39">
        <v>177.6</v>
      </c>
      <c r="K39">
        <v>42.4</v>
      </c>
      <c r="L39">
        <v>12</v>
      </c>
      <c r="O39">
        <v>11300</v>
      </c>
      <c r="P39">
        <v>11300</v>
      </c>
      <c r="Q39">
        <v>804788</v>
      </c>
    </row>
    <row r="40" spans="3:19" x14ac:dyDescent="0.25">
      <c r="C40">
        <v>3</v>
      </c>
      <c r="D40">
        <v>203</v>
      </c>
      <c r="E40">
        <v>2</v>
      </c>
      <c r="I40">
        <v>328</v>
      </c>
      <c r="J40">
        <v>19</v>
      </c>
      <c r="Q40">
        <v>113472</v>
      </c>
    </row>
    <row r="41" spans="3:19" x14ac:dyDescent="0.25">
      <c r="C41">
        <v>3</v>
      </c>
      <c r="D41" t="s">
        <v>1402</v>
      </c>
      <c r="E41">
        <v>21.3</v>
      </c>
      <c r="I41">
        <v>3282.4</v>
      </c>
      <c r="J41">
        <v>238.5</v>
      </c>
      <c r="K41">
        <v>1.4</v>
      </c>
      <c r="O41">
        <v>1815</v>
      </c>
      <c r="P41">
        <v>1815</v>
      </c>
      <c r="Q41">
        <v>937304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157.5</v>
      </c>
      <c r="Q42">
        <v>49857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472.5</v>
      </c>
      <c r="Q43">
        <v>161925</v>
      </c>
    </row>
    <row r="44" spans="3:19" x14ac:dyDescent="0.25">
      <c r="C44">
        <v>3</v>
      </c>
      <c r="D44">
        <v>305</v>
      </c>
      <c r="E44">
        <v>1</v>
      </c>
      <c r="I44">
        <v>160</v>
      </c>
      <c r="Q44">
        <v>46631</v>
      </c>
    </row>
    <row r="45" spans="3:19" x14ac:dyDescent="0.25">
      <c r="C45">
        <v>3</v>
      </c>
      <c r="D45">
        <v>408</v>
      </c>
      <c r="E45">
        <v>12.3</v>
      </c>
      <c r="I45">
        <v>1849.4</v>
      </c>
      <c r="J45">
        <v>215.5</v>
      </c>
      <c r="K45">
        <v>1.4</v>
      </c>
      <c r="O45">
        <v>1815</v>
      </c>
      <c r="P45">
        <v>1815</v>
      </c>
      <c r="Q45">
        <v>553577</v>
      </c>
    </row>
    <row r="46" spans="3:19" x14ac:dyDescent="0.25">
      <c r="C46">
        <v>3</v>
      </c>
      <c r="D46">
        <v>409</v>
      </c>
      <c r="E46">
        <v>1</v>
      </c>
      <c r="I46">
        <v>166</v>
      </c>
      <c r="J46">
        <v>11</v>
      </c>
      <c r="Q46">
        <v>41840</v>
      </c>
    </row>
    <row r="47" spans="3:19" x14ac:dyDescent="0.25">
      <c r="C47">
        <v>3</v>
      </c>
      <c r="D47">
        <v>419</v>
      </c>
      <c r="E47">
        <v>1</v>
      </c>
      <c r="I47">
        <v>144</v>
      </c>
      <c r="J47">
        <v>12</v>
      </c>
      <c r="Q47">
        <v>37194</v>
      </c>
    </row>
    <row r="48" spans="3:19" x14ac:dyDescent="0.25">
      <c r="C48">
        <v>3</v>
      </c>
      <c r="D48">
        <v>642</v>
      </c>
      <c r="E48">
        <v>2</v>
      </c>
      <c r="I48">
        <v>333</v>
      </c>
      <c r="Q48">
        <v>46280</v>
      </c>
    </row>
    <row r="49" spans="3:19" x14ac:dyDescent="0.25">
      <c r="C49">
        <v>3</v>
      </c>
      <c r="D49" t="s">
        <v>1403</v>
      </c>
      <c r="E49">
        <v>4</v>
      </c>
      <c r="I49">
        <v>616</v>
      </c>
      <c r="Q49">
        <v>111955</v>
      </c>
    </row>
    <row r="50" spans="3:19" x14ac:dyDescent="0.25">
      <c r="C50">
        <v>3</v>
      </c>
      <c r="D50">
        <v>30</v>
      </c>
      <c r="E50">
        <v>4</v>
      </c>
      <c r="I50">
        <v>616</v>
      </c>
      <c r="Q50">
        <v>111955</v>
      </c>
    </row>
    <row r="51" spans="3:19" x14ac:dyDescent="0.25">
      <c r="C51" t="s">
        <v>1406</v>
      </c>
      <c r="E51">
        <v>38.049999999999997</v>
      </c>
      <c r="I51">
        <v>5823.6</v>
      </c>
      <c r="J51">
        <v>451.1</v>
      </c>
      <c r="K51">
        <v>54.199999999999996</v>
      </c>
      <c r="L51">
        <v>12</v>
      </c>
      <c r="O51">
        <v>13115</v>
      </c>
      <c r="P51">
        <v>13115</v>
      </c>
      <c r="Q51">
        <v>2032886</v>
      </c>
      <c r="S51">
        <v>5522.3607038123173</v>
      </c>
    </row>
    <row r="52" spans="3:19" x14ac:dyDescent="0.25">
      <c r="C52">
        <v>4</v>
      </c>
      <c r="D52" t="s">
        <v>272</v>
      </c>
      <c r="E52">
        <v>13.35</v>
      </c>
      <c r="I52">
        <v>2079.6</v>
      </c>
      <c r="J52">
        <v>208.60000000000002</v>
      </c>
      <c r="K52">
        <v>50.400000000000006</v>
      </c>
      <c r="L52">
        <v>12</v>
      </c>
      <c r="Q52">
        <v>935595</v>
      </c>
      <c r="R52">
        <v>8110</v>
      </c>
      <c r="S52">
        <v>3022.3607038123168</v>
      </c>
    </row>
    <row r="53" spans="3:19" x14ac:dyDescent="0.25">
      <c r="C53">
        <v>4</v>
      </c>
      <c r="D53">
        <v>99</v>
      </c>
      <c r="E53">
        <v>1</v>
      </c>
      <c r="I53">
        <v>140</v>
      </c>
      <c r="J53">
        <v>20</v>
      </c>
      <c r="Q53">
        <v>49262</v>
      </c>
      <c r="R53">
        <v>8110</v>
      </c>
      <c r="S53">
        <v>3022.3607038123168</v>
      </c>
    </row>
    <row r="54" spans="3:19" x14ac:dyDescent="0.25">
      <c r="C54">
        <v>4</v>
      </c>
      <c r="D54">
        <v>100</v>
      </c>
      <c r="E54">
        <v>0.9</v>
      </c>
      <c r="I54">
        <v>136.80000000000001</v>
      </c>
      <c r="J54">
        <v>4.8</v>
      </c>
      <c r="K54">
        <v>15.2</v>
      </c>
      <c r="Q54">
        <v>46810</v>
      </c>
    </row>
    <row r="55" spans="3:19" x14ac:dyDescent="0.25">
      <c r="C55">
        <v>4</v>
      </c>
      <c r="D55">
        <v>101</v>
      </c>
      <c r="E55">
        <v>9.4499999999999993</v>
      </c>
      <c r="I55">
        <v>1594.8</v>
      </c>
      <c r="J55">
        <v>176.8</v>
      </c>
      <c r="K55">
        <v>35.200000000000003</v>
      </c>
      <c r="L55">
        <v>12</v>
      </c>
      <c r="Q55">
        <v>768576</v>
      </c>
    </row>
    <row r="56" spans="3:19" x14ac:dyDescent="0.25">
      <c r="C56">
        <v>4</v>
      </c>
      <c r="D56">
        <v>203</v>
      </c>
      <c r="E56">
        <v>2</v>
      </c>
      <c r="I56">
        <v>208</v>
      </c>
      <c r="J56">
        <v>7</v>
      </c>
      <c r="Q56">
        <v>70947</v>
      </c>
    </row>
    <row r="57" spans="3:19" x14ac:dyDescent="0.25">
      <c r="C57">
        <v>4</v>
      </c>
      <c r="D57" t="s">
        <v>1402</v>
      </c>
      <c r="E57">
        <v>21.3</v>
      </c>
      <c r="I57">
        <v>3382.55</v>
      </c>
      <c r="J57">
        <v>253</v>
      </c>
      <c r="K57">
        <v>12.05</v>
      </c>
      <c r="Q57">
        <v>937623</v>
      </c>
      <c r="S57">
        <v>2500</v>
      </c>
    </row>
    <row r="58" spans="3:19" x14ac:dyDescent="0.25">
      <c r="C58">
        <v>4</v>
      </c>
      <c r="D58">
        <v>303</v>
      </c>
      <c r="E58">
        <v>1</v>
      </c>
      <c r="I58">
        <v>165</v>
      </c>
      <c r="Q58">
        <v>48267</v>
      </c>
      <c r="S58">
        <v>2500</v>
      </c>
    </row>
    <row r="59" spans="3:19" x14ac:dyDescent="0.25">
      <c r="C59">
        <v>4</v>
      </c>
      <c r="D59">
        <v>304</v>
      </c>
      <c r="E59">
        <v>3</v>
      </c>
      <c r="I59">
        <v>495</v>
      </c>
      <c r="Q59">
        <v>156105</v>
      </c>
    </row>
    <row r="60" spans="3:19" x14ac:dyDescent="0.25">
      <c r="C60">
        <v>4</v>
      </c>
      <c r="D60">
        <v>305</v>
      </c>
      <c r="E60">
        <v>1</v>
      </c>
      <c r="I60">
        <v>168</v>
      </c>
      <c r="Q60">
        <v>46860</v>
      </c>
    </row>
    <row r="61" spans="3:19" x14ac:dyDescent="0.25">
      <c r="C61">
        <v>4</v>
      </c>
      <c r="D61">
        <v>408</v>
      </c>
      <c r="E61">
        <v>12.3</v>
      </c>
      <c r="I61">
        <v>1852.5500000000002</v>
      </c>
      <c r="J61">
        <v>214</v>
      </c>
      <c r="K61">
        <v>12.05</v>
      </c>
      <c r="Q61">
        <v>554274</v>
      </c>
    </row>
    <row r="62" spans="3:19" x14ac:dyDescent="0.25">
      <c r="C62">
        <v>4</v>
      </c>
      <c r="D62">
        <v>409</v>
      </c>
      <c r="E62">
        <v>1</v>
      </c>
      <c r="I62">
        <v>176</v>
      </c>
      <c r="J62">
        <v>24</v>
      </c>
      <c r="Q62">
        <v>46392</v>
      </c>
    </row>
    <row r="63" spans="3:19" x14ac:dyDescent="0.25">
      <c r="C63">
        <v>4</v>
      </c>
      <c r="D63">
        <v>419</v>
      </c>
      <c r="E63">
        <v>1</v>
      </c>
      <c r="I63">
        <v>176</v>
      </c>
      <c r="J63">
        <v>15</v>
      </c>
      <c r="Q63">
        <v>37971</v>
      </c>
    </row>
    <row r="64" spans="3:19" x14ac:dyDescent="0.25">
      <c r="C64">
        <v>4</v>
      </c>
      <c r="D64">
        <v>642</v>
      </c>
      <c r="E64">
        <v>2</v>
      </c>
      <c r="I64">
        <v>350</v>
      </c>
      <c r="Q64">
        <v>47754</v>
      </c>
    </row>
    <row r="65" spans="3:19" x14ac:dyDescent="0.25">
      <c r="C65">
        <v>4</v>
      </c>
      <c r="D65" t="s">
        <v>1403</v>
      </c>
      <c r="E65">
        <v>4</v>
      </c>
      <c r="I65">
        <v>666</v>
      </c>
      <c r="Q65">
        <v>111885</v>
      </c>
    </row>
    <row r="66" spans="3:19" x14ac:dyDescent="0.25">
      <c r="C66">
        <v>4</v>
      </c>
      <c r="D66">
        <v>30</v>
      </c>
      <c r="E66">
        <v>4</v>
      </c>
      <c r="I66">
        <v>666</v>
      </c>
      <c r="Q66">
        <v>111885</v>
      </c>
    </row>
    <row r="67" spans="3:19" x14ac:dyDescent="0.25">
      <c r="C67" t="s">
        <v>1407</v>
      </c>
      <c r="E67">
        <v>38.650000000000006</v>
      </c>
      <c r="I67">
        <v>6128.15</v>
      </c>
      <c r="J67">
        <v>461.6</v>
      </c>
      <c r="K67">
        <v>62.45</v>
      </c>
      <c r="L67">
        <v>12</v>
      </c>
      <c r="Q67">
        <v>1985103</v>
      </c>
      <c r="R67">
        <v>8110</v>
      </c>
      <c r="S67">
        <v>5522.3607038123173</v>
      </c>
    </row>
    <row r="68" spans="3:19" x14ac:dyDescent="0.25">
      <c r="C68">
        <v>5</v>
      </c>
      <c r="D68" t="s">
        <v>272</v>
      </c>
      <c r="E68">
        <v>13.35</v>
      </c>
      <c r="I68">
        <v>2048.8000000000002</v>
      </c>
      <c r="J68">
        <v>211.6</v>
      </c>
      <c r="K68">
        <v>59.2</v>
      </c>
      <c r="L68">
        <v>12</v>
      </c>
      <c r="O68">
        <v>6332</v>
      </c>
      <c r="P68">
        <v>6332</v>
      </c>
      <c r="Q68">
        <v>960445</v>
      </c>
      <c r="S68">
        <v>3022.3607038123168</v>
      </c>
    </row>
    <row r="69" spans="3:19" x14ac:dyDescent="0.25">
      <c r="C69">
        <v>5</v>
      </c>
      <c r="D69">
        <v>99</v>
      </c>
      <c r="E69">
        <v>1</v>
      </c>
      <c r="I69">
        <v>160</v>
      </c>
      <c r="J69">
        <v>20</v>
      </c>
      <c r="Q69">
        <v>48913</v>
      </c>
      <c r="S69">
        <v>3022.3607038123168</v>
      </c>
    </row>
    <row r="70" spans="3:19" x14ac:dyDescent="0.25">
      <c r="C70">
        <v>5</v>
      </c>
      <c r="D70">
        <v>100</v>
      </c>
      <c r="E70">
        <v>0.9</v>
      </c>
      <c r="I70">
        <v>151.19999999999999</v>
      </c>
      <c r="J70">
        <v>3.2</v>
      </c>
      <c r="K70">
        <v>16.8</v>
      </c>
      <c r="Q70">
        <v>51388</v>
      </c>
    </row>
    <row r="71" spans="3:19" x14ac:dyDescent="0.25">
      <c r="C71">
        <v>5</v>
      </c>
      <c r="D71">
        <v>101</v>
      </c>
      <c r="E71">
        <v>9.4499999999999993</v>
      </c>
      <c r="I71">
        <v>1597.6</v>
      </c>
      <c r="J71">
        <v>185.4</v>
      </c>
      <c r="K71">
        <v>42.4</v>
      </c>
      <c r="L71">
        <v>12</v>
      </c>
      <c r="Q71">
        <v>804702</v>
      </c>
    </row>
    <row r="72" spans="3:19" x14ac:dyDescent="0.25">
      <c r="C72">
        <v>5</v>
      </c>
      <c r="D72">
        <v>203</v>
      </c>
      <c r="E72">
        <v>2</v>
      </c>
      <c r="I72">
        <v>140</v>
      </c>
      <c r="J72">
        <v>3</v>
      </c>
      <c r="O72">
        <v>6332</v>
      </c>
      <c r="P72">
        <v>6332</v>
      </c>
      <c r="Q72">
        <v>55442</v>
      </c>
    </row>
    <row r="73" spans="3:19" x14ac:dyDescent="0.25">
      <c r="C73">
        <v>5</v>
      </c>
      <c r="D73" t="s">
        <v>1402</v>
      </c>
      <c r="E73">
        <v>21.3</v>
      </c>
      <c r="I73">
        <v>3189.7</v>
      </c>
      <c r="J73">
        <v>252.5</v>
      </c>
      <c r="O73">
        <v>26266</v>
      </c>
      <c r="P73">
        <v>26266</v>
      </c>
      <c r="Q73">
        <v>922122</v>
      </c>
      <c r="S73">
        <v>2500</v>
      </c>
    </row>
    <row r="74" spans="3:19" x14ac:dyDescent="0.25">
      <c r="C74">
        <v>5</v>
      </c>
      <c r="D74">
        <v>303</v>
      </c>
      <c r="E74">
        <v>1</v>
      </c>
      <c r="I74">
        <v>172.5</v>
      </c>
      <c r="Q74">
        <v>54959</v>
      </c>
      <c r="S74">
        <v>2500</v>
      </c>
    </row>
    <row r="75" spans="3:19" x14ac:dyDescent="0.25">
      <c r="C75">
        <v>5</v>
      </c>
      <c r="D75">
        <v>304</v>
      </c>
      <c r="E75">
        <v>3</v>
      </c>
      <c r="I75">
        <v>444</v>
      </c>
      <c r="Q75">
        <v>156109</v>
      </c>
    </row>
    <row r="76" spans="3:19" x14ac:dyDescent="0.25">
      <c r="C76">
        <v>5</v>
      </c>
      <c r="D76">
        <v>305</v>
      </c>
      <c r="E76">
        <v>1</v>
      </c>
      <c r="I76">
        <v>184</v>
      </c>
      <c r="Q76">
        <v>50137</v>
      </c>
    </row>
    <row r="77" spans="3:19" x14ac:dyDescent="0.25">
      <c r="C77">
        <v>5</v>
      </c>
      <c r="D77">
        <v>408</v>
      </c>
      <c r="E77">
        <v>12.3</v>
      </c>
      <c r="I77">
        <v>1655.1999999999998</v>
      </c>
      <c r="J77">
        <v>214.5</v>
      </c>
      <c r="O77">
        <v>13606</v>
      </c>
      <c r="P77">
        <v>13606</v>
      </c>
      <c r="Q77">
        <v>517158</v>
      </c>
    </row>
    <row r="78" spans="3:19" x14ac:dyDescent="0.25">
      <c r="C78">
        <v>5</v>
      </c>
      <c r="D78">
        <v>409</v>
      </c>
      <c r="E78">
        <v>1</v>
      </c>
      <c r="I78">
        <v>184</v>
      </c>
      <c r="J78">
        <v>12</v>
      </c>
      <c r="O78">
        <v>6330</v>
      </c>
      <c r="P78">
        <v>6330</v>
      </c>
      <c r="Q78">
        <v>48240</v>
      </c>
    </row>
    <row r="79" spans="3:19" x14ac:dyDescent="0.25">
      <c r="C79">
        <v>5</v>
      </c>
      <c r="D79">
        <v>419</v>
      </c>
      <c r="E79">
        <v>1</v>
      </c>
      <c r="I79">
        <v>182</v>
      </c>
      <c r="J79">
        <v>26</v>
      </c>
      <c r="O79">
        <v>6330</v>
      </c>
      <c r="P79">
        <v>6330</v>
      </c>
      <c r="Q79">
        <v>47779</v>
      </c>
    </row>
    <row r="80" spans="3:19" x14ac:dyDescent="0.25">
      <c r="C80">
        <v>5</v>
      </c>
      <c r="D80">
        <v>642</v>
      </c>
      <c r="E80">
        <v>2</v>
      </c>
      <c r="I80">
        <v>368</v>
      </c>
      <c r="Q80">
        <v>47740</v>
      </c>
    </row>
    <row r="81" spans="3:19" x14ac:dyDescent="0.25">
      <c r="C81">
        <v>5</v>
      </c>
      <c r="D81" t="s">
        <v>1403</v>
      </c>
      <c r="E81">
        <v>4</v>
      </c>
      <c r="I81">
        <v>706</v>
      </c>
      <c r="Q81">
        <v>111945</v>
      </c>
    </row>
    <row r="82" spans="3:19" x14ac:dyDescent="0.25">
      <c r="C82">
        <v>5</v>
      </c>
      <c r="D82">
        <v>30</v>
      </c>
      <c r="E82">
        <v>4</v>
      </c>
      <c r="I82">
        <v>706</v>
      </c>
      <c r="Q82">
        <v>111945</v>
      </c>
    </row>
    <row r="83" spans="3:19" x14ac:dyDescent="0.25">
      <c r="C83" t="s">
        <v>1408</v>
      </c>
      <c r="E83">
        <v>38.650000000000006</v>
      </c>
      <c r="I83">
        <v>5944.5</v>
      </c>
      <c r="J83">
        <v>464.1</v>
      </c>
      <c r="K83">
        <v>59.2</v>
      </c>
      <c r="L83">
        <v>12</v>
      </c>
      <c r="O83">
        <v>32598</v>
      </c>
      <c r="P83">
        <v>32598</v>
      </c>
      <c r="Q83">
        <v>1994512</v>
      </c>
      <c r="S83">
        <v>5522.3607038123173</v>
      </c>
    </row>
    <row r="84" spans="3:19" x14ac:dyDescent="0.25">
      <c r="C84">
        <v>6</v>
      </c>
      <c r="D84" t="s">
        <v>272</v>
      </c>
      <c r="E84">
        <v>13.35</v>
      </c>
      <c r="I84">
        <v>1793.6000000000001</v>
      </c>
      <c r="J84">
        <v>200</v>
      </c>
      <c r="K84">
        <v>52</v>
      </c>
      <c r="L84">
        <v>12</v>
      </c>
      <c r="Q84">
        <v>990647</v>
      </c>
      <c r="R84">
        <v>3300</v>
      </c>
      <c r="S84">
        <v>3022.3607038123168</v>
      </c>
    </row>
    <row r="85" spans="3:19" x14ac:dyDescent="0.25">
      <c r="C85">
        <v>6</v>
      </c>
      <c r="D85">
        <v>99</v>
      </c>
      <c r="E85">
        <v>1</v>
      </c>
      <c r="I85">
        <v>144</v>
      </c>
      <c r="J85">
        <v>20</v>
      </c>
      <c r="Q85">
        <v>48706</v>
      </c>
      <c r="R85">
        <v>3300</v>
      </c>
      <c r="S85">
        <v>3022.3607038123168</v>
      </c>
    </row>
    <row r="86" spans="3:19" x14ac:dyDescent="0.25">
      <c r="C86">
        <v>6</v>
      </c>
      <c r="D86">
        <v>100</v>
      </c>
      <c r="E86">
        <v>0.9</v>
      </c>
      <c r="I86">
        <v>133.19999999999999</v>
      </c>
      <c r="J86">
        <v>21.6</v>
      </c>
      <c r="K86">
        <v>14.4</v>
      </c>
      <c r="Q86">
        <v>59889</v>
      </c>
    </row>
    <row r="87" spans="3:19" x14ac:dyDescent="0.25">
      <c r="C87">
        <v>6</v>
      </c>
      <c r="D87">
        <v>101</v>
      </c>
      <c r="E87">
        <v>9.4499999999999993</v>
      </c>
      <c r="I87">
        <v>1316.4</v>
      </c>
      <c r="J87">
        <v>150.4</v>
      </c>
      <c r="K87">
        <v>37.6</v>
      </c>
      <c r="L87">
        <v>12</v>
      </c>
      <c r="Q87">
        <v>774874</v>
      </c>
    </row>
    <row r="88" spans="3:19" x14ac:dyDescent="0.25">
      <c r="C88">
        <v>6</v>
      </c>
      <c r="D88">
        <v>203</v>
      </c>
      <c r="E88">
        <v>2</v>
      </c>
      <c r="I88">
        <v>200</v>
      </c>
      <c r="J88">
        <v>8</v>
      </c>
      <c r="Q88">
        <v>107178</v>
      </c>
    </row>
    <row r="89" spans="3:19" x14ac:dyDescent="0.25">
      <c r="C89">
        <v>6</v>
      </c>
      <c r="D89" t="s">
        <v>1402</v>
      </c>
      <c r="E89">
        <v>21.3</v>
      </c>
      <c r="I89">
        <v>2921.5</v>
      </c>
      <c r="J89">
        <v>258</v>
      </c>
      <c r="K89">
        <v>12.7</v>
      </c>
      <c r="Q89">
        <v>929076</v>
      </c>
      <c r="R89">
        <v>6900</v>
      </c>
      <c r="S89">
        <v>2500</v>
      </c>
    </row>
    <row r="90" spans="3:19" x14ac:dyDescent="0.25">
      <c r="C90">
        <v>6</v>
      </c>
      <c r="D90">
        <v>303</v>
      </c>
      <c r="E90">
        <v>1</v>
      </c>
      <c r="I90">
        <v>150</v>
      </c>
      <c r="Q90">
        <v>52025</v>
      </c>
      <c r="R90">
        <v>6900</v>
      </c>
      <c r="S90">
        <v>2500</v>
      </c>
    </row>
    <row r="91" spans="3:19" x14ac:dyDescent="0.25">
      <c r="C91">
        <v>6</v>
      </c>
      <c r="D91">
        <v>304</v>
      </c>
      <c r="E91">
        <v>3</v>
      </c>
      <c r="I91">
        <v>450</v>
      </c>
      <c r="Q91">
        <v>162766</v>
      </c>
    </row>
    <row r="92" spans="3:19" x14ac:dyDescent="0.25">
      <c r="C92">
        <v>6</v>
      </c>
      <c r="D92">
        <v>305</v>
      </c>
      <c r="E92">
        <v>1</v>
      </c>
      <c r="I92">
        <v>160</v>
      </c>
      <c r="Q92">
        <v>46670</v>
      </c>
    </row>
    <row r="93" spans="3:19" x14ac:dyDescent="0.25">
      <c r="C93">
        <v>6</v>
      </c>
      <c r="D93">
        <v>408</v>
      </c>
      <c r="E93">
        <v>12.3</v>
      </c>
      <c r="I93">
        <v>1557</v>
      </c>
      <c r="J93">
        <v>223</v>
      </c>
      <c r="K93">
        <v>12.7</v>
      </c>
      <c r="Q93">
        <v>535622</v>
      </c>
    </row>
    <row r="94" spans="3:19" x14ac:dyDescent="0.25">
      <c r="C94">
        <v>6</v>
      </c>
      <c r="D94">
        <v>409</v>
      </c>
      <c r="E94">
        <v>1</v>
      </c>
      <c r="I94">
        <v>136</v>
      </c>
      <c r="J94">
        <v>23</v>
      </c>
      <c r="Q94">
        <v>46734</v>
      </c>
    </row>
    <row r="95" spans="3:19" x14ac:dyDescent="0.25">
      <c r="C95">
        <v>6</v>
      </c>
      <c r="D95">
        <v>419</v>
      </c>
      <c r="E95">
        <v>1</v>
      </c>
      <c r="I95">
        <v>148.5</v>
      </c>
      <c r="J95">
        <v>12</v>
      </c>
      <c r="Q95">
        <v>37519</v>
      </c>
    </row>
    <row r="96" spans="3:19" x14ac:dyDescent="0.25">
      <c r="C96">
        <v>6</v>
      </c>
      <c r="D96">
        <v>642</v>
      </c>
      <c r="E96">
        <v>2</v>
      </c>
      <c r="I96">
        <v>320</v>
      </c>
      <c r="Q96">
        <v>47740</v>
      </c>
    </row>
    <row r="97" spans="3:19" x14ac:dyDescent="0.25">
      <c r="C97">
        <v>6</v>
      </c>
      <c r="D97" t="s">
        <v>1403</v>
      </c>
      <c r="E97">
        <v>4</v>
      </c>
      <c r="I97">
        <v>550</v>
      </c>
      <c r="Q97">
        <v>111004</v>
      </c>
    </row>
    <row r="98" spans="3:19" x14ac:dyDescent="0.25">
      <c r="C98">
        <v>6</v>
      </c>
      <c r="D98">
        <v>30</v>
      </c>
      <c r="E98">
        <v>4</v>
      </c>
      <c r="I98">
        <v>550</v>
      </c>
      <c r="Q98">
        <v>111004</v>
      </c>
    </row>
    <row r="99" spans="3:19" x14ac:dyDescent="0.25">
      <c r="C99" t="s">
        <v>1409</v>
      </c>
      <c r="E99">
        <v>38.650000000000006</v>
      </c>
      <c r="I99">
        <v>5265.1</v>
      </c>
      <c r="J99">
        <v>458</v>
      </c>
      <c r="K99">
        <v>64.7</v>
      </c>
      <c r="L99">
        <v>12</v>
      </c>
      <c r="Q99">
        <v>2030727</v>
      </c>
      <c r="R99">
        <v>10200</v>
      </c>
      <c r="S99">
        <v>5522.3607038123173</v>
      </c>
    </row>
  </sheetData>
  <hyperlinks>
    <hyperlink ref="A2" location="Obsah!A1" display="Zpět na Obsah  KL 01  1.-4.měsíc" xr:uid="{9C5DFEE0-6C7C-476E-BF2B-A6790EAA3ED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1425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38873830.980000004</v>
      </c>
      <c r="C3" s="344">
        <f t="shared" ref="C3:Z3" si="0">SUBTOTAL(9,C6:C1048576)</f>
        <v>7</v>
      </c>
      <c r="D3" s="344"/>
      <c r="E3" s="344">
        <f>SUBTOTAL(9,E6:E1048576)/4</f>
        <v>37792244.359999999</v>
      </c>
      <c r="F3" s="344"/>
      <c r="G3" s="344">
        <f t="shared" si="0"/>
        <v>7</v>
      </c>
      <c r="H3" s="344">
        <f>SUBTOTAL(9,H6:H1048576)/4</f>
        <v>38874760.960000001</v>
      </c>
      <c r="I3" s="347">
        <f>IF(B3&lt;&gt;0,H3/B3,"")</f>
        <v>1.000023923034508</v>
      </c>
      <c r="J3" s="345">
        <f>IF(E3&lt;&gt;0,H3/E3,"")</f>
        <v>1.0286438823185045</v>
      </c>
      <c r="K3" s="346">
        <f t="shared" si="0"/>
        <v>52181243.100000232</v>
      </c>
      <c r="L3" s="346"/>
      <c r="M3" s="344">
        <f t="shared" si="0"/>
        <v>2.0169309932846833</v>
      </c>
      <c r="N3" s="344">
        <f t="shared" si="0"/>
        <v>51743211.1199999</v>
      </c>
      <c r="O3" s="344"/>
      <c r="P3" s="344">
        <f t="shared" si="0"/>
        <v>2</v>
      </c>
      <c r="Q3" s="344">
        <f t="shared" si="0"/>
        <v>53209972.059999943</v>
      </c>
      <c r="R3" s="347">
        <f>IF(K3&lt;&gt;0,Q3/K3,"")</f>
        <v>1.0197145353173793</v>
      </c>
      <c r="S3" s="347">
        <f>IF(N3&lt;&gt;0,Q3/N3,"")</f>
        <v>1.0283469252922555</v>
      </c>
      <c r="T3" s="343">
        <f t="shared" si="0"/>
        <v>1302746.3999999999</v>
      </c>
      <c r="U3" s="346"/>
      <c r="V3" s="344">
        <f t="shared" si="0"/>
        <v>0.66666666666666663</v>
      </c>
      <c r="W3" s="344">
        <f t="shared" si="0"/>
        <v>3908239.2</v>
      </c>
      <c r="X3" s="344"/>
      <c r="Y3" s="344">
        <f t="shared" si="0"/>
        <v>2</v>
      </c>
      <c r="Z3" s="344">
        <f t="shared" si="0"/>
        <v>0</v>
      </c>
      <c r="AA3" s="347">
        <f>IF(T3&lt;&gt;0,Z3/T3,"")</f>
        <v>0</v>
      </c>
      <c r="AB3" s="345">
        <f>IF(W3&lt;&gt;0,Z3/W3,"")</f>
        <v>0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1423</v>
      </c>
      <c r="B6" s="872">
        <v>38873830.980000004</v>
      </c>
      <c r="C6" s="873">
        <v>1</v>
      </c>
      <c r="D6" s="873">
        <v>1.0286192746241016</v>
      </c>
      <c r="E6" s="872">
        <v>37792244.360000007</v>
      </c>
      <c r="F6" s="873">
        <v>0.97217699946896263</v>
      </c>
      <c r="G6" s="873">
        <v>1</v>
      </c>
      <c r="H6" s="872">
        <v>38874760.959999993</v>
      </c>
      <c r="I6" s="873">
        <v>1.0000239230345078</v>
      </c>
      <c r="J6" s="873">
        <v>1.028643882318504</v>
      </c>
      <c r="K6" s="872">
        <v>26090621.550000116</v>
      </c>
      <c r="L6" s="873">
        <v>1</v>
      </c>
      <c r="M6" s="873">
        <v>1.0084654966423416</v>
      </c>
      <c r="N6" s="872">
        <v>25871605.55999995</v>
      </c>
      <c r="O6" s="873">
        <v>0.99160556640705388</v>
      </c>
      <c r="P6" s="873">
        <v>1</v>
      </c>
      <c r="Q6" s="872">
        <v>26604986.029999971</v>
      </c>
      <c r="R6" s="873">
        <v>1.0197145353173793</v>
      </c>
      <c r="S6" s="873">
        <v>1.0283469252922555</v>
      </c>
      <c r="T6" s="872">
        <v>651373.19999999995</v>
      </c>
      <c r="U6" s="873">
        <v>1</v>
      </c>
      <c r="V6" s="873">
        <v>0.33333333333333331</v>
      </c>
      <c r="W6" s="872">
        <v>1954119.6</v>
      </c>
      <c r="X6" s="873">
        <v>3.0000000000000004</v>
      </c>
      <c r="Y6" s="873">
        <v>1</v>
      </c>
      <c r="Z6" s="872"/>
      <c r="AA6" s="873"/>
      <c r="AB6" s="874"/>
    </row>
    <row r="7" spans="1:28" ht="14.45" customHeight="1" thickBot="1" x14ac:dyDescent="0.3">
      <c r="A7" s="878" t="s">
        <v>1424</v>
      </c>
      <c r="B7" s="875">
        <v>38873830.980000004</v>
      </c>
      <c r="C7" s="876">
        <v>1</v>
      </c>
      <c r="D7" s="876">
        <v>1.0286192746241016</v>
      </c>
      <c r="E7" s="875">
        <v>37792244.360000007</v>
      </c>
      <c r="F7" s="876">
        <v>0.97217699946896263</v>
      </c>
      <c r="G7" s="876">
        <v>1</v>
      </c>
      <c r="H7" s="875">
        <v>38874760.959999993</v>
      </c>
      <c r="I7" s="876">
        <v>1.0000239230345078</v>
      </c>
      <c r="J7" s="876">
        <v>1.028643882318504</v>
      </c>
      <c r="K7" s="875">
        <v>26090621.550000116</v>
      </c>
      <c r="L7" s="876">
        <v>1</v>
      </c>
      <c r="M7" s="876">
        <v>1.0084654966423416</v>
      </c>
      <c r="N7" s="875">
        <v>25871605.55999995</v>
      </c>
      <c r="O7" s="876">
        <v>0.99160556640705388</v>
      </c>
      <c r="P7" s="876">
        <v>1</v>
      </c>
      <c r="Q7" s="875">
        <v>26604986.029999971</v>
      </c>
      <c r="R7" s="876">
        <v>1.0197145353173793</v>
      </c>
      <c r="S7" s="876">
        <v>1.0283469252922555</v>
      </c>
      <c r="T7" s="875">
        <v>651373.19999999995</v>
      </c>
      <c r="U7" s="876">
        <v>1</v>
      </c>
      <c r="V7" s="876">
        <v>0.33333333333333331</v>
      </c>
      <c r="W7" s="875">
        <v>1954119.6</v>
      </c>
      <c r="X7" s="876">
        <v>3.0000000000000004</v>
      </c>
      <c r="Y7" s="876">
        <v>1</v>
      </c>
      <c r="Z7" s="875"/>
      <c r="AA7" s="876"/>
      <c r="AB7" s="877"/>
    </row>
    <row r="8" spans="1:28" ht="14.45" customHeight="1" thickBot="1" x14ac:dyDescent="0.25"/>
    <row r="9" spans="1:28" ht="14.45" customHeight="1" x14ac:dyDescent="0.25">
      <c r="A9" s="871" t="s">
        <v>565</v>
      </c>
      <c r="B9" s="872">
        <v>9439127.9800000004</v>
      </c>
      <c r="C9" s="873">
        <v>1</v>
      </c>
      <c r="D9" s="873">
        <v>1.0627589698174196</v>
      </c>
      <c r="E9" s="872">
        <v>8881720.3599999994</v>
      </c>
      <c r="F9" s="873">
        <v>0.94094712761803223</v>
      </c>
      <c r="G9" s="873">
        <v>1</v>
      </c>
      <c r="H9" s="872">
        <v>9220615.9600000009</v>
      </c>
      <c r="I9" s="873">
        <v>0.97685040181010452</v>
      </c>
      <c r="J9" s="874">
        <v>1.0381565266934392</v>
      </c>
    </row>
    <row r="10" spans="1:28" ht="14.45" customHeight="1" x14ac:dyDescent="0.25">
      <c r="A10" s="886" t="s">
        <v>1426</v>
      </c>
      <c r="B10" s="879">
        <v>19702.330000000002</v>
      </c>
      <c r="C10" s="880">
        <v>1</v>
      </c>
      <c r="D10" s="880">
        <v>0.74943266668340336</v>
      </c>
      <c r="E10" s="879">
        <v>26289.66</v>
      </c>
      <c r="F10" s="880">
        <v>1.334342689417952</v>
      </c>
      <c r="G10" s="880">
        <v>1</v>
      </c>
      <c r="H10" s="879">
        <v>11062</v>
      </c>
      <c r="I10" s="880">
        <v>0.56145643687827784</v>
      </c>
      <c r="J10" s="881">
        <v>0.42077379471624965</v>
      </c>
    </row>
    <row r="11" spans="1:28" ht="14.45" customHeight="1" x14ac:dyDescent="0.25">
      <c r="A11" s="886" t="s">
        <v>1427</v>
      </c>
      <c r="B11" s="879">
        <v>9419425.6500000004</v>
      </c>
      <c r="C11" s="880">
        <v>1</v>
      </c>
      <c r="D11" s="880">
        <v>1.0636891608219576</v>
      </c>
      <c r="E11" s="879">
        <v>8855430.6999999993</v>
      </c>
      <c r="F11" s="880">
        <v>0.9401242739253427</v>
      </c>
      <c r="G11" s="880">
        <v>1</v>
      </c>
      <c r="H11" s="879">
        <v>9209553.9600000009</v>
      </c>
      <c r="I11" s="880">
        <v>0.97771926890255778</v>
      </c>
      <c r="J11" s="881">
        <v>1.0399893886584197</v>
      </c>
    </row>
    <row r="12" spans="1:28" ht="14.45" customHeight="1" x14ac:dyDescent="0.25">
      <c r="A12" s="882" t="s">
        <v>571</v>
      </c>
      <c r="B12" s="883">
        <v>29434703</v>
      </c>
      <c r="C12" s="884">
        <v>1</v>
      </c>
      <c r="D12" s="884">
        <v>1.0181310791876341</v>
      </c>
      <c r="E12" s="883">
        <v>28910524</v>
      </c>
      <c r="F12" s="884">
        <v>0.98219180264873063</v>
      </c>
      <c r="G12" s="884">
        <v>1</v>
      </c>
      <c r="H12" s="883">
        <v>29654145</v>
      </c>
      <c r="I12" s="884">
        <v>1.007455213663953</v>
      </c>
      <c r="J12" s="885">
        <v>1.0257214639208891</v>
      </c>
    </row>
    <row r="13" spans="1:28" ht="14.45" customHeight="1" thickBot="1" x14ac:dyDescent="0.3">
      <c r="A13" s="878" t="s">
        <v>1427</v>
      </c>
      <c r="B13" s="875">
        <v>29434703</v>
      </c>
      <c r="C13" s="876">
        <v>1</v>
      </c>
      <c r="D13" s="876">
        <v>1.0181310791876341</v>
      </c>
      <c r="E13" s="875">
        <v>28910524</v>
      </c>
      <c r="F13" s="876">
        <v>0.98219180264873063</v>
      </c>
      <c r="G13" s="876">
        <v>1</v>
      </c>
      <c r="H13" s="875">
        <v>29654145</v>
      </c>
      <c r="I13" s="876">
        <v>1.007455213663953</v>
      </c>
      <c r="J13" s="877">
        <v>1.0257214639208891</v>
      </c>
    </row>
    <row r="14" spans="1:28" ht="14.45" customHeight="1" x14ac:dyDescent="0.2">
      <c r="A14" s="805" t="s">
        <v>301</v>
      </c>
    </row>
    <row r="15" spans="1:28" ht="14.45" customHeight="1" x14ac:dyDescent="0.2">
      <c r="A15" s="806" t="s">
        <v>838</v>
      </c>
    </row>
    <row r="16" spans="1:28" ht="14.45" customHeight="1" x14ac:dyDescent="0.2">
      <c r="A16" s="805" t="s">
        <v>1428</v>
      </c>
    </row>
    <row r="17" spans="1:1" ht="14.45" customHeight="1" x14ac:dyDescent="0.2">
      <c r="A17" s="805" t="s">
        <v>1429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C536DD2-8FA8-4B28-9E9E-7D05F129A38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1435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12113</v>
      </c>
      <c r="C3" s="404">
        <f t="shared" si="0"/>
        <v>11905</v>
      </c>
      <c r="D3" s="438">
        <f t="shared" si="0"/>
        <v>12032</v>
      </c>
      <c r="E3" s="346">
        <f t="shared" si="0"/>
        <v>38873830.980000004</v>
      </c>
      <c r="F3" s="344">
        <f t="shared" si="0"/>
        <v>37792244.359999999</v>
      </c>
      <c r="G3" s="405">
        <f t="shared" si="0"/>
        <v>38874760.959999993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1426</v>
      </c>
      <c r="B6" s="225">
        <v>23</v>
      </c>
      <c r="C6" s="225">
        <v>39</v>
      </c>
      <c r="D6" s="225">
        <v>8</v>
      </c>
      <c r="E6" s="888">
        <v>19702.330000000002</v>
      </c>
      <c r="F6" s="888">
        <v>26289.66</v>
      </c>
      <c r="G6" s="889">
        <v>11062</v>
      </c>
    </row>
    <row r="7" spans="1:7" ht="14.45" customHeight="1" x14ac:dyDescent="0.2">
      <c r="A7" s="858" t="s">
        <v>840</v>
      </c>
      <c r="B7" s="850">
        <v>1280</v>
      </c>
      <c r="C7" s="850">
        <v>1671</v>
      </c>
      <c r="D7" s="850">
        <v>1203</v>
      </c>
      <c r="E7" s="890">
        <v>2005278.66</v>
      </c>
      <c r="F7" s="890">
        <v>2511208.34</v>
      </c>
      <c r="G7" s="891">
        <v>2114255.9899999998</v>
      </c>
    </row>
    <row r="8" spans="1:7" ht="14.45" customHeight="1" x14ac:dyDescent="0.2">
      <c r="A8" s="858" t="s">
        <v>841</v>
      </c>
      <c r="B8" s="850">
        <v>545</v>
      </c>
      <c r="C8" s="850">
        <v>467</v>
      </c>
      <c r="D8" s="850">
        <v>524</v>
      </c>
      <c r="E8" s="890">
        <v>7906315</v>
      </c>
      <c r="F8" s="890">
        <v>6775703</v>
      </c>
      <c r="G8" s="891">
        <v>7547952</v>
      </c>
    </row>
    <row r="9" spans="1:7" ht="14.45" customHeight="1" x14ac:dyDescent="0.2">
      <c r="A9" s="858" t="s">
        <v>842</v>
      </c>
      <c r="B9" s="850"/>
      <c r="C9" s="850">
        <v>523</v>
      </c>
      <c r="D9" s="850">
        <v>832</v>
      </c>
      <c r="E9" s="890"/>
      <c r="F9" s="890">
        <v>684625.67999999993</v>
      </c>
      <c r="G9" s="891">
        <v>1295991.33</v>
      </c>
    </row>
    <row r="10" spans="1:7" ht="14.45" customHeight="1" x14ac:dyDescent="0.2">
      <c r="A10" s="858" t="s">
        <v>843</v>
      </c>
      <c r="B10" s="850">
        <v>560</v>
      </c>
      <c r="C10" s="850">
        <v>596</v>
      </c>
      <c r="D10" s="850">
        <v>704</v>
      </c>
      <c r="E10" s="890">
        <v>7993690</v>
      </c>
      <c r="F10" s="890">
        <v>8453315</v>
      </c>
      <c r="G10" s="891">
        <v>10218560</v>
      </c>
    </row>
    <row r="11" spans="1:7" ht="14.45" customHeight="1" x14ac:dyDescent="0.2">
      <c r="A11" s="858" t="s">
        <v>1430</v>
      </c>
      <c r="B11" s="850">
        <v>81</v>
      </c>
      <c r="C11" s="850">
        <v>39</v>
      </c>
      <c r="D11" s="850">
        <v>53</v>
      </c>
      <c r="E11" s="890">
        <v>1175067</v>
      </c>
      <c r="F11" s="890">
        <v>565851</v>
      </c>
      <c r="G11" s="891">
        <v>769295</v>
      </c>
    </row>
    <row r="12" spans="1:7" ht="14.45" customHeight="1" x14ac:dyDescent="0.2">
      <c r="A12" s="858" t="s">
        <v>844</v>
      </c>
      <c r="B12" s="850">
        <v>1842</v>
      </c>
      <c r="C12" s="850">
        <v>1776</v>
      </c>
      <c r="D12" s="850">
        <v>1487</v>
      </c>
      <c r="E12" s="890">
        <v>2099144.33</v>
      </c>
      <c r="F12" s="890">
        <v>2332568</v>
      </c>
      <c r="G12" s="891">
        <v>2279355.33</v>
      </c>
    </row>
    <row r="13" spans="1:7" ht="14.45" customHeight="1" x14ac:dyDescent="0.2">
      <c r="A13" s="858" t="s">
        <v>845</v>
      </c>
      <c r="B13" s="850"/>
      <c r="C13" s="850">
        <v>83</v>
      </c>
      <c r="D13" s="850">
        <v>83</v>
      </c>
      <c r="E13" s="890"/>
      <c r="F13" s="890">
        <v>887031</v>
      </c>
      <c r="G13" s="891">
        <v>836138</v>
      </c>
    </row>
    <row r="14" spans="1:7" ht="14.45" customHeight="1" x14ac:dyDescent="0.2">
      <c r="A14" s="858" t="s">
        <v>846</v>
      </c>
      <c r="B14" s="850">
        <v>2042</v>
      </c>
      <c r="C14" s="850">
        <v>1940</v>
      </c>
      <c r="D14" s="850">
        <v>1769</v>
      </c>
      <c r="E14" s="890">
        <v>2397923</v>
      </c>
      <c r="F14" s="890">
        <v>2358340</v>
      </c>
      <c r="G14" s="891">
        <v>2072557</v>
      </c>
    </row>
    <row r="15" spans="1:7" ht="14.45" customHeight="1" x14ac:dyDescent="0.2">
      <c r="A15" s="858" t="s">
        <v>1431</v>
      </c>
      <c r="B15" s="850">
        <v>1</v>
      </c>
      <c r="C15" s="850"/>
      <c r="D15" s="850"/>
      <c r="E15" s="890">
        <v>14507</v>
      </c>
      <c r="F15" s="890"/>
      <c r="G15" s="891"/>
    </row>
    <row r="16" spans="1:7" ht="14.45" customHeight="1" x14ac:dyDescent="0.2">
      <c r="A16" s="858" t="s">
        <v>847</v>
      </c>
      <c r="B16" s="850">
        <v>298</v>
      </c>
      <c r="C16" s="850">
        <v>221</v>
      </c>
      <c r="D16" s="850">
        <v>153</v>
      </c>
      <c r="E16" s="890">
        <v>860865.01</v>
      </c>
      <c r="F16" s="890">
        <v>918083.34000000008</v>
      </c>
      <c r="G16" s="891">
        <v>378137.33</v>
      </c>
    </row>
    <row r="17" spans="1:7" ht="14.45" customHeight="1" x14ac:dyDescent="0.2">
      <c r="A17" s="858" t="s">
        <v>848</v>
      </c>
      <c r="B17" s="850">
        <v>1684</v>
      </c>
      <c r="C17" s="850">
        <v>916</v>
      </c>
      <c r="D17" s="850">
        <v>2119</v>
      </c>
      <c r="E17" s="890">
        <v>1948956.9900000002</v>
      </c>
      <c r="F17" s="890">
        <v>1000006.67</v>
      </c>
      <c r="G17" s="891">
        <v>3271758.99</v>
      </c>
    </row>
    <row r="18" spans="1:7" ht="14.45" customHeight="1" x14ac:dyDescent="0.2">
      <c r="A18" s="858" t="s">
        <v>1432</v>
      </c>
      <c r="B18" s="850">
        <v>353</v>
      </c>
      <c r="C18" s="850">
        <v>402</v>
      </c>
      <c r="D18" s="850"/>
      <c r="E18" s="890">
        <v>5120971</v>
      </c>
      <c r="F18" s="890">
        <v>5832618</v>
      </c>
      <c r="G18" s="891"/>
    </row>
    <row r="19" spans="1:7" ht="14.45" customHeight="1" x14ac:dyDescent="0.2">
      <c r="A19" s="858" t="s">
        <v>1433</v>
      </c>
      <c r="B19" s="850">
        <v>1</v>
      </c>
      <c r="C19" s="850"/>
      <c r="D19" s="850"/>
      <c r="E19" s="890">
        <v>14507</v>
      </c>
      <c r="F19" s="890"/>
      <c r="G19" s="891"/>
    </row>
    <row r="20" spans="1:7" ht="14.45" customHeight="1" x14ac:dyDescent="0.2">
      <c r="A20" s="858" t="s">
        <v>1434</v>
      </c>
      <c r="B20" s="850">
        <v>751</v>
      </c>
      <c r="C20" s="850">
        <v>982</v>
      </c>
      <c r="D20" s="850">
        <v>763</v>
      </c>
      <c r="E20" s="890">
        <v>3161767</v>
      </c>
      <c r="F20" s="890">
        <v>2710768</v>
      </c>
      <c r="G20" s="891">
        <v>3057320</v>
      </c>
    </row>
    <row r="21" spans="1:7" ht="14.45" customHeight="1" x14ac:dyDescent="0.2">
      <c r="A21" s="858" t="s">
        <v>849</v>
      </c>
      <c r="B21" s="850">
        <v>793</v>
      </c>
      <c r="C21" s="850">
        <v>809</v>
      </c>
      <c r="D21" s="850">
        <v>1117</v>
      </c>
      <c r="E21" s="890">
        <v>1225177</v>
      </c>
      <c r="F21" s="890">
        <v>924266.34</v>
      </c>
      <c r="G21" s="891">
        <v>2914483.33</v>
      </c>
    </row>
    <row r="22" spans="1:7" ht="14.45" customHeight="1" thickBot="1" x14ac:dyDescent="0.25">
      <c r="A22" s="894" t="s">
        <v>850</v>
      </c>
      <c r="B22" s="852">
        <v>1859</v>
      </c>
      <c r="C22" s="852">
        <v>1441</v>
      </c>
      <c r="D22" s="852">
        <v>1217</v>
      </c>
      <c r="E22" s="892">
        <v>2929959.66</v>
      </c>
      <c r="F22" s="892">
        <v>1811570.33</v>
      </c>
      <c r="G22" s="893">
        <v>2107894.66</v>
      </c>
    </row>
    <row r="23" spans="1:7" ht="14.45" customHeight="1" x14ac:dyDescent="0.2">
      <c r="A23" s="805" t="s">
        <v>301</v>
      </c>
    </row>
    <row r="24" spans="1:7" ht="14.45" customHeight="1" x14ac:dyDescent="0.2">
      <c r="A24" s="806" t="s">
        <v>838</v>
      </c>
    </row>
    <row r="25" spans="1:7" ht="14.45" customHeight="1" x14ac:dyDescent="0.2">
      <c r="A25" s="805" t="s">
        <v>1428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DAC332A-4E32-42FD-8730-D5031CBBDA2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1604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1668546.2799999998</v>
      </c>
      <c r="H3" s="208">
        <f t="shared" si="0"/>
        <v>65615825.729999989</v>
      </c>
      <c r="I3" s="78"/>
      <c r="J3" s="78"/>
      <c r="K3" s="208">
        <f t="shared" si="0"/>
        <v>1602139.29</v>
      </c>
      <c r="L3" s="208">
        <f t="shared" si="0"/>
        <v>65617969.519999988</v>
      </c>
      <c r="M3" s="78"/>
      <c r="N3" s="78"/>
      <c r="O3" s="208">
        <f t="shared" si="0"/>
        <v>1634119.19</v>
      </c>
      <c r="P3" s="208">
        <f t="shared" si="0"/>
        <v>65479746.990000002</v>
      </c>
      <c r="Q3" s="79">
        <f>IF(L3=0,0,P3/L3)</f>
        <v>0.99789352625491012</v>
      </c>
      <c r="R3" s="209">
        <f>IF(O3=0,0,P3/O3)</f>
        <v>40.07036169130356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 t="s">
        <v>1436</v>
      </c>
      <c r="B6" s="826" t="s">
        <v>1437</v>
      </c>
      <c r="C6" s="826" t="s">
        <v>565</v>
      </c>
      <c r="D6" s="826" t="s">
        <v>1438</v>
      </c>
      <c r="E6" s="826" t="s">
        <v>1439</v>
      </c>
      <c r="F6" s="826" t="s">
        <v>1440</v>
      </c>
      <c r="G6" s="225">
        <v>1320</v>
      </c>
      <c r="H6" s="225">
        <v>30003.600000000002</v>
      </c>
      <c r="I6" s="826">
        <v>0.50835637605725448</v>
      </c>
      <c r="J6" s="826">
        <v>22.73</v>
      </c>
      <c r="K6" s="225">
        <v>2544</v>
      </c>
      <c r="L6" s="225">
        <v>59020.799999999996</v>
      </c>
      <c r="M6" s="826">
        <v>1</v>
      </c>
      <c r="N6" s="826">
        <v>23.2</v>
      </c>
      <c r="O6" s="225">
        <v>2182</v>
      </c>
      <c r="P6" s="225">
        <v>57648.44</v>
      </c>
      <c r="Q6" s="831">
        <v>0.97674785838212985</v>
      </c>
      <c r="R6" s="849">
        <v>26.42</v>
      </c>
    </row>
    <row r="7" spans="1:18" ht="14.45" customHeight="1" x14ac:dyDescent="0.2">
      <c r="A7" s="832" t="s">
        <v>1436</v>
      </c>
      <c r="B7" s="833" t="s">
        <v>1437</v>
      </c>
      <c r="C7" s="833" t="s">
        <v>565</v>
      </c>
      <c r="D7" s="833" t="s">
        <v>1438</v>
      </c>
      <c r="E7" s="833" t="s">
        <v>1441</v>
      </c>
      <c r="F7" s="833" t="s">
        <v>1442</v>
      </c>
      <c r="G7" s="850">
        <v>13383</v>
      </c>
      <c r="H7" s="850">
        <v>34661.97</v>
      </c>
      <c r="I7" s="833">
        <v>1.2073033872235133</v>
      </c>
      <c r="J7" s="833">
        <v>2.5900000000000003</v>
      </c>
      <c r="K7" s="850">
        <v>11128</v>
      </c>
      <c r="L7" s="850">
        <v>28710.240000000002</v>
      </c>
      <c r="M7" s="833">
        <v>1</v>
      </c>
      <c r="N7" s="833">
        <v>2.58</v>
      </c>
      <c r="O7" s="850">
        <v>20190</v>
      </c>
      <c r="P7" s="850">
        <v>53255.92000000002</v>
      </c>
      <c r="Q7" s="838">
        <v>1.8549451345582628</v>
      </c>
      <c r="R7" s="851">
        <v>2.6377374938088174</v>
      </c>
    </row>
    <row r="8" spans="1:18" ht="14.45" customHeight="1" x14ac:dyDescent="0.2">
      <c r="A8" s="832" t="s">
        <v>1436</v>
      </c>
      <c r="B8" s="833" t="s">
        <v>1437</v>
      </c>
      <c r="C8" s="833" t="s">
        <v>565</v>
      </c>
      <c r="D8" s="833" t="s">
        <v>1438</v>
      </c>
      <c r="E8" s="833" t="s">
        <v>1443</v>
      </c>
      <c r="F8" s="833" t="s">
        <v>1444</v>
      </c>
      <c r="G8" s="850">
        <v>33426</v>
      </c>
      <c r="H8" s="850">
        <v>232217.17999999976</v>
      </c>
      <c r="I8" s="833">
        <v>0.94092478932562684</v>
      </c>
      <c r="J8" s="833">
        <v>6.9472021779453046</v>
      </c>
      <c r="K8" s="850">
        <v>34325</v>
      </c>
      <c r="L8" s="850">
        <v>246796.75000000038</v>
      </c>
      <c r="M8" s="833">
        <v>1</v>
      </c>
      <c r="N8" s="833">
        <v>7.190000000000011</v>
      </c>
      <c r="O8" s="850">
        <v>25953.5</v>
      </c>
      <c r="P8" s="850">
        <v>189952.97000000003</v>
      </c>
      <c r="Q8" s="838">
        <v>0.76967370923644551</v>
      </c>
      <c r="R8" s="851">
        <v>7.3189731635424904</v>
      </c>
    </row>
    <row r="9" spans="1:18" ht="14.45" customHeight="1" x14ac:dyDescent="0.2">
      <c r="A9" s="832" t="s">
        <v>1436</v>
      </c>
      <c r="B9" s="833" t="s">
        <v>1437</v>
      </c>
      <c r="C9" s="833" t="s">
        <v>565</v>
      </c>
      <c r="D9" s="833" t="s">
        <v>1438</v>
      </c>
      <c r="E9" s="833" t="s">
        <v>1445</v>
      </c>
      <c r="F9" s="833" t="s">
        <v>1446</v>
      </c>
      <c r="G9" s="850">
        <v>1</v>
      </c>
      <c r="H9" s="850">
        <v>10.199999999999999</v>
      </c>
      <c r="I9" s="833">
        <v>1.0139165009940356</v>
      </c>
      <c r="J9" s="833">
        <v>10.199999999999999</v>
      </c>
      <c r="K9" s="850">
        <v>1</v>
      </c>
      <c r="L9" s="850">
        <v>10.06</v>
      </c>
      <c r="M9" s="833">
        <v>1</v>
      </c>
      <c r="N9" s="833">
        <v>10.06</v>
      </c>
      <c r="O9" s="850">
        <v>1</v>
      </c>
      <c r="P9" s="850">
        <v>10.1</v>
      </c>
      <c r="Q9" s="838">
        <v>1.0039761431411529</v>
      </c>
      <c r="R9" s="851">
        <v>10.1</v>
      </c>
    </row>
    <row r="10" spans="1:18" ht="14.45" customHeight="1" x14ac:dyDescent="0.2">
      <c r="A10" s="832" t="s">
        <v>1436</v>
      </c>
      <c r="B10" s="833" t="s">
        <v>1437</v>
      </c>
      <c r="C10" s="833" t="s">
        <v>565</v>
      </c>
      <c r="D10" s="833" t="s">
        <v>1438</v>
      </c>
      <c r="E10" s="833" t="s">
        <v>1447</v>
      </c>
      <c r="F10" s="833" t="s">
        <v>1448</v>
      </c>
      <c r="G10" s="850">
        <v>1400</v>
      </c>
      <c r="H10" s="850">
        <v>11074</v>
      </c>
      <c r="I10" s="833"/>
      <c r="J10" s="833">
        <v>7.91</v>
      </c>
      <c r="K10" s="850"/>
      <c r="L10" s="850"/>
      <c r="M10" s="833"/>
      <c r="N10" s="833"/>
      <c r="O10" s="850"/>
      <c r="P10" s="850"/>
      <c r="Q10" s="838"/>
      <c r="R10" s="851"/>
    </row>
    <row r="11" spans="1:18" ht="14.45" customHeight="1" x14ac:dyDescent="0.2">
      <c r="A11" s="832" t="s">
        <v>1436</v>
      </c>
      <c r="B11" s="833" t="s">
        <v>1437</v>
      </c>
      <c r="C11" s="833" t="s">
        <v>565</v>
      </c>
      <c r="D11" s="833" t="s">
        <v>1438</v>
      </c>
      <c r="E11" s="833" t="s">
        <v>1449</v>
      </c>
      <c r="F11" s="833" t="s">
        <v>1450</v>
      </c>
      <c r="G11" s="850">
        <v>383360</v>
      </c>
      <c r="H11" s="850">
        <v>2027974.3999999992</v>
      </c>
      <c r="I11" s="833">
        <v>0.98687821787554253</v>
      </c>
      <c r="J11" s="833">
        <v>5.2899999999999983</v>
      </c>
      <c r="K11" s="850">
        <v>385542</v>
      </c>
      <c r="L11" s="850">
        <v>2054938.8600000003</v>
      </c>
      <c r="M11" s="833">
        <v>1</v>
      </c>
      <c r="N11" s="833">
        <v>5.330000000000001</v>
      </c>
      <c r="O11" s="850">
        <v>457220</v>
      </c>
      <c r="P11" s="850">
        <v>2439484.2000000016</v>
      </c>
      <c r="Q11" s="838">
        <v>1.187132253657416</v>
      </c>
      <c r="R11" s="851">
        <v>5.3354713267136207</v>
      </c>
    </row>
    <row r="12" spans="1:18" ht="14.45" customHeight="1" x14ac:dyDescent="0.2">
      <c r="A12" s="832" t="s">
        <v>1436</v>
      </c>
      <c r="B12" s="833" t="s">
        <v>1437</v>
      </c>
      <c r="C12" s="833" t="s">
        <v>565</v>
      </c>
      <c r="D12" s="833" t="s">
        <v>1438</v>
      </c>
      <c r="E12" s="833" t="s">
        <v>1451</v>
      </c>
      <c r="F12" s="833" t="s">
        <v>1452</v>
      </c>
      <c r="G12" s="850">
        <v>4797.1000000000004</v>
      </c>
      <c r="H12" s="850">
        <v>43845.489999999991</v>
      </c>
      <c r="I12" s="833">
        <v>1.1187265770436654</v>
      </c>
      <c r="J12" s="833">
        <v>9.1399991661628874</v>
      </c>
      <c r="K12" s="850">
        <v>4288</v>
      </c>
      <c r="L12" s="850">
        <v>39192.32</v>
      </c>
      <c r="M12" s="833">
        <v>1</v>
      </c>
      <c r="N12" s="833">
        <v>9.14</v>
      </c>
      <c r="O12" s="850">
        <v>5252.7</v>
      </c>
      <c r="P12" s="850">
        <v>48929.899999999994</v>
      </c>
      <c r="Q12" s="838">
        <v>1.248456330219798</v>
      </c>
      <c r="R12" s="851">
        <v>9.3151902830925035</v>
      </c>
    </row>
    <row r="13" spans="1:18" ht="14.45" customHeight="1" x14ac:dyDescent="0.2">
      <c r="A13" s="832" t="s">
        <v>1436</v>
      </c>
      <c r="B13" s="833" t="s">
        <v>1437</v>
      </c>
      <c r="C13" s="833" t="s">
        <v>565</v>
      </c>
      <c r="D13" s="833" t="s">
        <v>1438</v>
      </c>
      <c r="E13" s="833" t="s">
        <v>1453</v>
      </c>
      <c r="F13" s="833" t="s">
        <v>1454</v>
      </c>
      <c r="G13" s="850">
        <v>4372</v>
      </c>
      <c r="H13" s="850">
        <v>40134.959999999999</v>
      </c>
      <c r="I13" s="833">
        <v>1.0340586565752128</v>
      </c>
      <c r="J13" s="833">
        <v>9.18</v>
      </c>
      <c r="K13" s="850">
        <v>4228</v>
      </c>
      <c r="L13" s="850">
        <v>38813.040000000001</v>
      </c>
      <c r="M13" s="833">
        <v>1</v>
      </c>
      <c r="N13" s="833">
        <v>9.18</v>
      </c>
      <c r="O13" s="850">
        <v>3873.3</v>
      </c>
      <c r="P13" s="850">
        <v>36348.06</v>
      </c>
      <c r="Q13" s="838">
        <v>0.93649093191360422</v>
      </c>
      <c r="R13" s="851">
        <v>9.384261482456818</v>
      </c>
    </row>
    <row r="14" spans="1:18" ht="14.45" customHeight="1" x14ac:dyDescent="0.2">
      <c r="A14" s="832" t="s">
        <v>1436</v>
      </c>
      <c r="B14" s="833" t="s">
        <v>1437</v>
      </c>
      <c r="C14" s="833" t="s">
        <v>565</v>
      </c>
      <c r="D14" s="833" t="s">
        <v>1438</v>
      </c>
      <c r="E14" s="833" t="s">
        <v>1455</v>
      </c>
      <c r="F14" s="833" t="s">
        <v>1456</v>
      </c>
      <c r="G14" s="850">
        <v>8145</v>
      </c>
      <c r="H14" s="850">
        <v>83323.349999999991</v>
      </c>
      <c r="I14" s="833">
        <v>0.9472105928717881</v>
      </c>
      <c r="J14" s="833">
        <v>10.229999999999999</v>
      </c>
      <c r="K14" s="850">
        <v>8701</v>
      </c>
      <c r="L14" s="850">
        <v>87967.079999999973</v>
      </c>
      <c r="M14" s="833">
        <v>1</v>
      </c>
      <c r="N14" s="833">
        <v>10.109996552120442</v>
      </c>
      <c r="O14" s="850">
        <v>10654</v>
      </c>
      <c r="P14" s="850">
        <v>109652.26999999999</v>
      </c>
      <c r="Q14" s="838">
        <v>1.2465148325941935</v>
      </c>
      <c r="R14" s="851">
        <v>10.292122207621549</v>
      </c>
    </row>
    <row r="15" spans="1:18" ht="14.45" customHeight="1" x14ac:dyDescent="0.2">
      <c r="A15" s="832" t="s">
        <v>1436</v>
      </c>
      <c r="B15" s="833" t="s">
        <v>1437</v>
      </c>
      <c r="C15" s="833" t="s">
        <v>565</v>
      </c>
      <c r="D15" s="833" t="s">
        <v>1438</v>
      </c>
      <c r="E15" s="833" t="s">
        <v>1457</v>
      </c>
      <c r="F15" s="833" t="s">
        <v>1458</v>
      </c>
      <c r="G15" s="850">
        <v>1400</v>
      </c>
      <c r="H15" s="850">
        <v>36680</v>
      </c>
      <c r="I15" s="833"/>
      <c r="J15" s="833">
        <v>26.2</v>
      </c>
      <c r="K15" s="850"/>
      <c r="L15" s="850"/>
      <c r="M15" s="833"/>
      <c r="N15" s="833"/>
      <c r="O15" s="850"/>
      <c r="P15" s="850"/>
      <c r="Q15" s="838"/>
      <c r="R15" s="851"/>
    </row>
    <row r="16" spans="1:18" ht="14.45" customHeight="1" x14ac:dyDescent="0.2">
      <c r="A16" s="832" t="s">
        <v>1436</v>
      </c>
      <c r="B16" s="833" t="s">
        <v>1437</v>
      </c>
      <c r="C16" s="833" t="s">
        <v>565</v>
      </c>
      <c r="D16" s="833" t="s">
        <v>1438</v>
      </c>
      <c r="E16" s="833" t="s">
        <v>1459</v>
      </c>
      <c r="F16" s="833" t="s">
        <v>1460</v>
      </c>
      <c r="G16" s="850">
        <v>7.8000000000000007</v>
      </c>
      <c r="H16" s="850">
        <v>268.99</v>
      </c>
      <c r="I16" s="833">
        <v>0.74241002428792235</v>
      </c>
      <c r="J16" s="833">
        <v>34.485897435897435</v>
      </c>
      <c r="K16" s="850">
        <v>8</v>
      </c>
      <c r="L16" s="850">
        <v>362.32</v>
      </c>
      <c r="M16" s="833">
        <v>1</v>
      </c>
      <c r="N16" s="833">
        <v>45.29</v>
      </c>
      <c r="O16" s="850">
        <v>10</v>
      </c>
      <c r="P16" s="850">
        <v>99.539999999999992</v>
      </c>
      <c r="Q16" s="838">
        <v>0.27472952086553321</v>
      </c>
      <c r="R16" s="851">
        <v>9.9539999999999988</v>
      </c>
    </row>
    <row r="17" spans="1:18" ht="14.45" customHeight="1" x14ac:dyDescent="0.2">
      <c r="A17" s="832" t="s">
        <v>1436</v>
      </c>
      <c r="B17" s="833" t="s">
        <v>1437</v>
      </c>
      <c r="C17" s="833" t="s">
        <v>565</v>
      </c>
      <c r="D17" s="833" t="s">
        <v>1438</v>
      </c>
      <c r="E17" s="833" t="s">
        <v>1461</v>
      </c>
      <c r="F17" s="833" t="s">
        <v>1462</v>
      </c>
      <c r="G17" s="850">
        <v>10386</v>
      </c>
      <c r="H17" s="850">
        <v>212185.97999999998</v>
      </c>
      <c r="I17" s="833">
        <v>0.5230789445334515</v>
      </c>
      <c r="J17" s="833">
        <v>20.43</v>
      </c>
      <c r="K17" s="850">
        <v>19409</v>
      </c>
      <c r="L17" s="850">
        <v>405648.1</v>
      </c>
      <c r="M17" s="833">
        <v>1</v>
      </c>
      <c r="N17" s="833">
        <v>20.9</v>
      </c>
      <c r="O17" s="850">
        <v>20392</v>
      </c>
      <c r="P17" s="850">
        <v>408859.6</v>
      </c>
      <c r="Q17" s="838">
        <v>1.0079169605379639</v>
      </c>
      <c r="R17" s="851">
        <v>20.049999999999997</v>
      </c>
    </row>
    <row r="18" spans="1:18" ht="14.45" customHeight="1" x14ac:dyDescent="0.2">
      <c r="A18" s="832" t="s">
        <v>1436</v>
      </c>
      <c r="B18" s="833" t="s">
        <v>1437</v>
      </c>
      <c r="C18" s="833" t="s">
        <v>565</v>
      </c>
      <c r="D18" s="833" t="s">
        <v>1438</v>
      </c>
      <c r="E18" s="833" t="s">
        <v>1463</v>
      </c>
      <c r="F18" s="833" t="s">
        <v>1464</v>
      </c>
      <c r="G18" s="850">
        <v>5.7</v>
      </c>
      <c r="H18" s="850">
        <v>8513.58</v>
      </c>
      <c r="I18" s="833">
        <v>0.56570442113768415</v>
      </c>
      <c r="J18" s="833">
        <v>1493.6105263157895</v>
      </c>
      <c r="K18" s="850">
        <v>9.3000000000000007</v>
      </c>
      <c r="L18" s="850">
        <v>15049.52</v>
      </c>
      <c r="M18" s="833">
        <v>1</v>
      </c>
      <c r="N18" s="833">
        <v>1618.2279569892473</v>
      </c>
      <c r="O18" s="850">
        <v>20.479999999999997</v>
      </c>
      <c r="P18" s="850">
        <v>33376</v>
      </c>
      <c r="Q18" s="838">
        <v>2.2177451506759018</v>
      </c>
      <c r="R18" s="851">
        <v>1629.6875000000002</v>
      </c>
    </row>
    <row r="19" spans="1:18" ht="14.45" customHeight="1" x14ac:dyDescent="0.2">
      <c r="A19" s="832" t="s">
        <v>1436</v>
      </c>
      <c r="B19" s="833" t="s">
        <v>1437</v>
      </c>
      <c r="C19" s="833" t="s">
        <v>565</v>
      </c>
      <c r="D19" s="833" t="s">
        <v>1438</v>
      </c>
      <c r="E19" s="833" t="s">
        <v>1465</v>
      </c>
      <c r="F19" s="833" t="s">
        <v>1466</v>
      </c>
      <c r="G19" s="850"/>
      <c r="H19" s="850"/>
      <c r="I19" s="833"/>
      <c r="J19" s="833"/>
      <c r="K19" s="850">
        <v>4.4000000000000004</v>
      </c>
      <c r="L19" s="850">
        <v>22613.58</v>
      </c>
      <c r="M19" s="833">
        <v>1</v>
      </c>
      <c r="N19" s="833">
        <v>5139.45</v>
      </c>
      <c r="O19" s="850"/>
      <c r="P19" s="850"/>
      <c r="Q19" s="838"/>
      <c r="R19" s="851"/>
    </row>
    <row r="20" spans="1:18" ht="14.45" customHeight="1" x14ac:dyDescent="0.2">
      <c r="A20" s="832" t="s">
        <v>1436</v>
      </c>
      <c r="B20" s="833" t="s">
        <v>1437</v>
      </c>
      <c r="C20" s="833" t="s">
        <v>565</v>
      </c>
      <c r="D20" s="833" t="s">
        <v>1438</v>
      </c>
      <c r="E20" s="833" t="s">
        <v>1467</v>
      </c>
      <c r="F20" s="833" t="s">
        <v>1468</v>
      </c>
      <c r="G20" s="850">
        <v>105</v>
      </c>
      <c r="H20" s="850">
        <v>208598.24999999971</v>
      </c>
      <c r="I20" s="833">
        <v>0.83629818762719421</v>
      </c>
      <c r="J20" s="833">
        <v>1986.6499999999971</v>
      </c>
      <c r="K20" s="850">
        <v>123</v>
      </c>
      <c r="L20" s="850">
        <v>249430.47000000055</v>
      </c>
      <c r="M20" s="833">
        <v>1</v>
      </c>
      <c r="N20" s="833">
        <v>2027.8900000000044</v>
      </c>
      <c r="O20" s="850">
        <v>111</v>
      </c>
      <c r="P20" s="850">
        <v>201774.69000000009</v>
      </c>
      <c r="Q20" s="838">
        <v>0.80894162609724318</v>
      </c>
      <c r="R20" s="851">
        <v>1817.7900000000009</v>
      </c>
    </row>
    <row r="21" spans="1:18" ht="14.45" customHeight="1" x14ac:dyDescent="0.2">
      <c r="A21" s="832" t="s">
        <v>1436</v>
      </c>
      <c r="B21" s="833" t="s">
        <v>1437</v>
      </c>
      <c r="C21" s="833" t="s">
        <v>565</v>
      </c>
      <c r="D21" s="833" t="s">
        <v>1438</v>
      </c>
      <c r="E21" s="833" t="s">
        <v>1469</v>
      </c>
      <c r="F21" s="833" t="s">
        <v>1470</v>
      </c>
      <c r="G21" s="850">
        <v>935</v>
      </c>
      <c r="H21" s="850">
        <v>231732.55</v>
      </c>
      <c r="I21" s="833">
        <v>0.37897787881417422</v>
      </c>
      <c r="J21" s="833">
        <v>247.84229946524064</v>
      </c>
      <c r="K21" s="850">
        <v>3094</v>
      </c>
      <c r="L21" s="850">
        <v>611467.22</v>
      </c>
      <c r="M21" s="833">
        <v>1</v>
      </c>
      <c r="N21" s="833">
        <v>197.63</v>
      </c>
      <c r="O21" s="850">
        <v>800</v>
      </c>
      <c r="P21" s="850">
        <v>153480</v>
      </c>
      <c r="Q21" s="838">
        <v>0.25100282562980236</v>
      </c>
      <c r="R21" s="851">
        <v>191.85</v>
      </c>
    </row>
    <row r="22" spans="1:18" ht="14.45" customHeight="1" x14ac:dyDescent="0.2">
      <c r="A22" s="832" t="s">
        <v>1436</v>
      </c>
      <c r="B22" s="833" t="s">
        <v>1437</v>
      </c>
      <c r="C22" s="833" t="s">
        <v>565</v>
      </c>
      <c r="D22" s="833" t="s">
        <v>1438</v>
      </c>
      <c r="E22" s="833" t="s">
        <v>1471</v>
      </c>
      <c r="F22" s="833" t="s">
        <v>1472</v>
      </c>
      <c r="G22" s="850">
        <v>613223</v>
      </c>
      <c r="H22" s="850">
        <v>2311850.7100000028</v>
      </c>
      <c r="I22" s="833">
        <v>1.0926997014614988</v>
      </c>
      <c r="J22" s="833">
        <v>3.7700000000000045</v>
      </c>
      <c r="K22" s="850">
        <v>564193</v>
      </c>
      <c r="L22" s="850">
        <v>2115723.75</v>
      </c>
      <c r="M22" s="833">
        <v>1</v>
      </c>
      <c r="N22" s="833">
        <v>3.75</v>
      </c>
      <c r="O22" s="850">
        <v>472079</v>
      </c>
      <c r="P22" s="850">
        <v>1807299.1400000001</v>
      </c>
      <c r="Q22" s="838">
        <v>0.85422264603306552</v>
      </c>
      <c r="R22" s="851">
        <v>3.8283828342290169</v>
      </c>
    </row>
    <row r="23" spans="1:18" ht="14.45" customHeight="1" x14ac:dyDescent="0.2">
      <c r="A23" s="832" t="s">
        <v>1436</v>
      </c>
      <c r="B23" s="833" t="s">
        <v>1437</v>
      </c>
      <c r="C23" s="833" t="s">
        <v>565</v>
      </c>
      <c r="D23" s="833" t="s">
        <v>1438</v>
      </c>
      <c r="E23" s="833" t="s">
        <v>1473</v>
      </c>
      <c r="F23" s="833" t="s">
        <v>1474</v>
      </c>
      <c r="G23" s="850">
        <v>11288</v>
      </c>
      <c r="H23" s="850">
        <v>70098.479999999981</v>
      </c>
      <c r="I23" s="833"/>
      <c r="J23" s="833">
        <v>6.2099999999999982</v>
      </c>
      <c r="K23" s="850"/>
      <c r="L23" s="850"/>
      <c r="M23" s="833"/>
      <c r="N23" s="833"/>
      <c r="O23" s="850"/>
      <c r="P23" s="850"/>
      <c r="Q23" s="838"/>
      <c r="R23" s="851"/>
    </row>
    <row r="24" spans="1:18" ht="14.45" customHeight="1" x14ac:dyDescent="0.2">
      <c r="A24" s="832" t="s">
        <v>1436</v>
      </c>
      <c r="B24" s="833" t="s">
        <v>1437</v>
      </c>
      <c r="C24" s="833" t="s">
        <v>565</v>
      </c>
      <c r="D24" s="833" t="s">
        <v>1438</v>
      </c>
      <c r="E24" s="833" t="s">
        <v>1475</v>
      </c>
      <c r="F24" s="833" t="s">
        <v>1476</v>
      </c>
      <c r="G24" s="850">
        <v>700</v>
      </c>
      <c r="H24" s="850">
        <v>5383</v>
      </c>
      <c r="I24" s="833"/>
      <c r="J24" s="833">
        <v>7.69</v>
      </c>
      <c r="K24" s="850"/>
      <c r="L24" s="850"/>
      <c r="M24" s="833"/>
      <c r="N24" s="833"/>
      <c r="O24" s="850"/>
      <c r="P24" s="850"/>
      <c r="Q24" s="838"/>
      <c r="R24" s="851"/>
    </row>
    <row r="25" spans="1:18" ht="14.45" customHeight="1" x14ac:dyDescent="0.2">
      <c r="A25" s="832" t="s">
        <v>1436</v>
      </c>
      <c r="B25" s="833" t="s">
        <v>1437</v>
      </c>
      <c r="C25" s="833" t="s">
        <v>565</v>
      </c>
      <c r="D25" s="833" t="s">
        <v>1438</v>
      </c>
      <c r="E25" s="833" t="s">
        <v>1477</v>
      </c>
      <c r="F25" s="833" t="s">
        <v>1478</v>
      </c>
      <c r="G25" s="850">
        <v>2133</v>
      </c>
      <c r="H25" s="850">
        <v>339147</v>
      </c>
      <c r="I25" s="833">
        <v>1.1216377729801603</v>
      </c>
      <c r="J25" s="833">
        <v>159</v>
      </c>
      <c r="K25" s="850">
        <v>1903</v>
      </c>
      <c r="L25" s="850">
        <v>302367.67</v>
      </c>
      <c r="M25" s="833">
        <v>1</v>
      </c>
      <c r="N25" s="833">
        <v>158.88999999999999</v>
      </c>
      <c r="O25" s="850">
        <v>2284</v>
      </c>
      <c r="P25" s="850">
        <v>342143.19999999995</v>
      </c>
      <c r="Q25" s="838">
        <v>1.1315469011617545</v>
      </c>
      <c r="R25" s="851">
        <v>149.79999999999998</v>
      </c>
    </row>
    <row r="26" spans="1:18" ht="14.45" customHeight="1" x14ac:dyDescent="0.2">
      <c r="A26" s="832" t="s">
        <v>1436</v>
      </c>
      <c r="B26" s="833" t="s">
        <v>1437</v>
      </c>
      <c r="C26" s="833" t="s">
        <v>565</v>
      </c>
      <c r="D26" s="833" t="s">
        <v>1438</v>
      </c>
      <c r="E26" s="833" t="s">
        <v>1479</v>
      </c>
      <c r="F26" s="833" t="s">
        <v>1480</v>
      </c>
      <c r="G26" s="850">
        <v>27754</v>
      </c>
      <c r="H26" s="850">
        <v>561008.87999999989</v>
      </c>
      <c r="I26" s="833">
        <v>1.0462041572623226</v>
      </c>
      <c r="J26" s="833">
        <v>20.213622540895003</v>
      </c>
      <c r="K26" s="850">
        <v>25855</v>
      </c>
      <c r="L26" s="850">
        <v>536232.70000000007</v>
      </c>
      <c r="M26" s="833">
        <v>1</v>
      </c>
      <c r="N26" s="833">
        <v>20.740000000000002</v>
      </c>
      <c r="O26" s="850">
        <v>25503</v>
      </c>
      <c r="P26" s="850">
        <v>518986.0500000001</v>
      </c>
      <c r="Q26" s="838">
        <v>0.96783737731772057</v>
      </c>
      <c r="R26" s="851">
        <v>20.350000000000005</v>
      </c>
    </row>
    <row r="27" spans="1:18" ht="14.45" customHeight="1" x14ac:dyDescent="0.2">
      <c r="A27" s="832" t="s">
        <v>1436</v>
      </c>
      <c r="B27" s="833" t="s">
        <v>1437</v>
      </c>
      <c r="C27" s="833" t="s">
        <v>565</v>
      </c>
      <c r="D27" s="833" t="s">
        <v>1438</v>
      </c>
      <c r="E27" s="833" t="s">
        <v>1481</v>
      </c>
      <c r="F27" s="833" t="s">
        <v>1482</v>
      </c>
      <c r="G27" s="850">
        <v>3</v>
      </c>
      <c r="H27" s="850">
        <v>204.18</v>
      </c>
      <c r="I27" s="833"/>
      <c r="J27" s="833">
        <v>68.06</v>
      </c>
      <c r="K27" s="850"/>
      <c r="L27" s="850"/>
      <c r="M27" s="833"/>
      <c r="N27" s="833"/>
      <c r="O27" s="850"/>
      <c r="P27" s="850"/>
      <c r="Q27" s="838"/>
      <c r="R27" s="851"/>
    </row>
    <row r="28" spans="1:18" ht="14.45" customHeight="1" x14ac:dyDescent="0.2">
      <c r="A28" s="832" t="s">
        <v>1436</v>
      </c>
      <c r="B28" s="833" t="s">
        <v>1437</v>
      </c>
      <c r="C28" s="833" t="s">
        <v>565</v>
      </c>
      <c r="D28" s="833" t="s">
        <v>1438</v>
      </c>
      <c r="E28" s="833" t="s">
        <v>1483</v>
      </c>
      <c r="F28" s="833" t="s">
        <v>1484</v>
      </c>
      <c r="G28" s="850">
        <v>6</v>
      </c>
      <c r="H28" s="850">
        <v>651373.19999999995</v>
      </c>
      <c r="I28" s="833">
        <v>0.33333333333333331</v>
      </c>
      <c r="J28" s="833">
        <v>108562.2</v>
      </c>
      <c r="K28" s="850">
        <v>18</v>
      </c>
      <c r="L28" s="850">
        <v>1954119.6</v>
      </c>
      <c r="M28" s="833">
        <v>1</v>
      </c>
      <c r="N28" s="833">
        <v>108562.20000000001</v>
      </c>
      <c r="O28" s="850"/>
      <c r="P28" s="850"/>
      <c r="Q28" s="838"/>
      <c r="R28" s="851"/>
    </row>
    <row r="29" spans="1:18" ht="14.45" customHeight="1" x14ac:dyDescent="0.2">
      <c r="A29" s="832" t="s">
        <v>1436</v>
      </c>
      <c r="B29" s="833" t="s">
        <v>1437</v>
      </c>
      <c r="C29" s="833" t="s">
        <v>565</v>
      </c>
      <c r="D29" s="833" t="s">
        <v>1438</v>
      </c>
      <c r="E29" s="833" t="s">
        <v>1485</v>
      </c>
      <c r="F29" s="833" t="s">
        <v>1486</v>
      </c>
      <c r="G29" s="850">
        <v>21462</v>
      </c>
      <c r="H29" s="850">
        <v>426235.32</v>
      </c>
      <c r="I29" s="833">
        <v>0.74055963738866459</v>
      </c>
      <c r="J29" s="833">
        <v>19.86</v>
      </c>
      <c r="K29" s="850">
        <v>29010</v>
      </c>
      <c r="L29" s="850">
        <v>575558.40000000002</v>
      </c>
      <c r="M29" s="833">
        <v>1</v>
      </c>
      <c r="N29" s="833">
        <v>19.84</v>
      </c>
      <c r="O29" s="850">
        <v>34256</v>
      </c>
      <c r="P29" s="850">
        <v>654289.60000000009</v>
      </c>
      <c r="Q29" s="838">
        <v>1.1367909841989972</v>
      </c>
      <c r="R29" s="851">
        <v>19.100000000000001</v>
      </c>
    </row>
    <row r="30" spans="1:18" ht="14.45" customHeight="1" x14ac:dyDescent="0.2">
      <c r="A30" s="832" t="s">
        <v>1436</v>
      </c>
      <c r="B30" s="833" t="s">
        <v>1437</v>
      </c>
      <c r="C30" s="833" t="s">
        <v>565</v>
      </c>
      <c r="D30" s="833" t="s">
        <v>1438</v>
      </c>
      <c r="E30" s="833" t="s">
        <v>1487</v>
      </c>
      <c r="F30" s="833" t="s">
        <v>1488</v>
      </c>
      <c r="G30" s="850">
        <v>2100</v>
      </c>
      <c r="H30" s="850">
        <v>42693</v>
      </c>
      <c r="I30" s="833"/>
      <c r="J30" s="833">
        <v>20.329999999999998</v>
      </c>
      <c r="K30" s="850"/>
      <c r="L30" s="850"/>
      <c r="M30" s="833"/>
      <c r="N30" s="833"/>
      <c r="O30" s="850"/>
      <c r="P30" s="850"/>
      <c r="Q30" s="838"/>
      <c r="R30" s="851"/>
    </row>
    <row r="31" spans="1:18" ht="14.45" customHeight="1" x14ac:dyDescent="0.2">
      <c r="A31" s="832" t="s">
        <v>1436</v>
      </c>
      <c r="B31" s="833" t="s">
        <v>1437</v>
      </c>
      <c r="C31" s="833" t="s">
        <v>565</v>
      </c>
      <c r="D31" s="833" t="s">
        <v>1438</v>
      </c>
      <c r="E31" s="833" t="s">
        <v>1489</v>
      </c>
      <c r="F31" s="833"/>
      <c r="G31" s="850"/>
      <c r="H31" s="850"/>
      <c r="I31" s="833"/>
      <c r="J31" s="833"/>
      <c r="K31" s="850">
        <v>150</v>
      </c>
      <c r="L31" s="850">
        <v>1281</v>
      </c>
      <c r="M31" s="833">
        <v>1</v>
      </c>
      <c r="N31" s="833">
        <v>8.5399999999999991</v>
      </c>
      <c r="O31" s="850"/>
      <c r="P31" s="850"/>
      <c r="Q31" s="838"/>
      <c r="R31" s="851"/>
    </row>
    <row r="32" spans="1:18" ht="14.45" customHeight="1" x14ac:dyDescent="0.2">
      <c r="A32" s="832" t="s">
        <v>1436</v>
      </c>
      <c r="B32" s="833" t="s">
        <v>1437</v>
      </c>
      <c r="C32" s="833" t="s">
        <v>565</v>
      </c>
      <c r="D32" s="833" t="s">
        <v>1438</v>
      </c>
      <c r="E32" s="833" t="s">
        <v>1490</v>
      </c>
      <c r="F32" s="833" t="s">
        <v>1491</v>
      </c>
      <c r="G32" s="850"/>
      <c r="H32" s="850"/>
      <c r="I32" s="833"/>
      <c r="J32" s="833"/>
      <c r="K32" s="850">
        <v>170</v>
      </c>
      <c r="L32" s="850">
        <v>12110.8</v>
      </c>
      <c r="M32" s="833">
        <v>1</v>
      </c>
      <c r="N32" s="833">
        <v>71.239999999999995</v>
      </c>
      <c r="O32" s="850"/>
      <c r="P32" s="850"/>
      <c r="Q32" s="838"/>
      <c r="R32" s="851"/>
    </row>
    <row r="33" spans="1:18" ht="14.45" customHeight="1" x14ac:dyDescent="0.2">
      <c r="A33" s="832" t="s">
        <v>1436</v>
      </c>
      <c r="B33" s="833" t="s">
        <v>1437</v>
      </c>
      <c r="C33" s="833" t="s">
        <v>565</v>
      </c>
      <c r="D33" s="833" t="s">
        <v>1438</v>
      </c>
      <c r="E33" s="833" t="s">
        <v>1492</v>
      </c>
      <c r="F33" s="833" t="s">
        <v>1493</v>
      </c>
      <c r="G33" s="850"/>
      <c r="H33" s="850"/>
      <c r="I33" s="833"/>
      <c r="J33" s="833"/>
      <c r="K33" s="850"/>
      <c r="L33" s="850"/>
      <c r="M33" s="833"/>
      <c r="N33" s="833"/>
      <c r="O33" s="850">
        <v>10</v>
      </c>
      <c r="P33" s="850">
        <v>422.8</v>
      </c>
      <c r="Q33" s="838"/>
      <c r="R33" s="851">
        <v>42.28</v>
      </c>
    </row>
    <row r="34" spans="1:18" ht="14.45" customHeight="1" x14ac:dyDescent="0.2">
      <c r="A34" s="832" t="s">
        <v>1436</v>
      </c>
      <c r="B34" s="833" t="s">
        <v>1437</v>
      </c>
      <c r="C34" s="833" t="s">
        <v>565</v>
      </c>
      <c r="D34" s="833" t="s">
        <v>1438</v>
      </c>
      <c r="E34" s="833" t="s">
        <v>1494</v>
      </c>
      <c r="F34" s="833" t="s">
        <v>1495</v>
      </c>
      <c r="G34" s="850"/>
      <c r="H34" s="850"/>
      <c r="I34" s="833"/>
      <c r="J34" s="833"/>
      <c r="K34" s="850"/>
      <c r="L34" s="850"/>
      <c r="M34" s="833"/>
      <c r="N34" s="833"/>
      <c r="O34" s="850">
        <v>4.5999999999999996</v>
      </c>
      <c r="P34" s="850">
        <v>11877</v>
      </c>
      <c r="Q34" s="838"/>
      <c r="R34" s="851">
        <v>2581.9565217391305</v>
      </c>
    </row>
    <row r="35" spans="1:18" ht="14.45" customHeight="1" x14ac:dyDescent="0.2">
      <c r="A35" s="832" t="s">
        <v>1436</v>
      </c>
      <c r="B35" s="833" t="s">
        <v>1437</v>
      </c>
      <c r="C35" s="833" t="s">
        <v>565</v>
      </c>
      <c r="D35" s="833" t="s">
        <v>1496</v>
      </c>
      <c r="E35" s="833" t="s">
        <v>1497</v>
      </c>
      <c r="F35" s="833" t="s">
        <v>1498</v>
      </c>
      <c r="G35" s="850">
        <v>161</v>
      </c>
      <c r="H35" s="850">
        <v>5957</v>
      </c>
      <c r="I35" s="833">
        <v>0.81313131313131315</v>
      </c>
      <c r="J35" s="833">
        <v>37</v>
      </c>
      <c r="K35" s="850">
        <v>198</v>
      </c>
      <c r="L35" s="850">
        <v>7326</v>
      </c>
      <c r="M35" s="833">
        <v>1</v>
      </c>
      <c r="N35" s="833">
        <v>37</v>
      </c>
      <c r="O35" s="850">
        <v>205</v>
      </c>
      <c r="P35" s="850">
        <v>7790</v>
      </c>
      <c r="Q35" s="838">
        <v>1.0633360633360633</v>
      </c>
      <c r="R35" s="851">
        <v>38</v>
      </c>
    </row>
    <row r="36" spans="1:18" ht="14.45" customHeight="1" x14ac:dyDescent="0.2">
      <c r="A36" s="832" t="s">
        <v>1436</v>
      </c>
      <c r="B36" s="833" t="s">
        <v>1437</v>
      </c>
      <c r="C36" s="833" t="s">
        <v>565</v>
      </c>
      <c r="D36" s="833" t="s">
        <v>1496</v>
      </c>
      <c r="E36" s="833" t="s">
        <v>1499</v>
      </c>
      <c r="F36" s="833" t="s">
        <v>1500</v>
      </c>
      <c r="G36" s="850">
        <v>147</v>
      </c>
      <c r="H36" s="850">
        <v>65268</v>
      </c>
      <c r="I36" s="833">
        <v>1.2782608695652173</v>
      </c>
      <c r="J36" s="833">
        <v>444</v>
      </c>
      <c r="K36" s="850">
        <v>115</v>
      </c>
      <c r="L36" s="850">
        <v>51060</v>
      </c>
      <c r="M36" s="833">
        <v>1</v>
      </c>
      <c r="N36" s="833">
        <v>444</v>
      </c>
      <c r="O36" s="850">
        <v>152</v>
      </c>
      <c r="P36" s="850">
        <v>67944</v>
      </c>
      <c r="Q36" s="838">
        <v>1.3306698002350177</v>
      </c>
      <c r="R36" s="851">
        <v>447</v>
      </c>
    </row>
    <row r="37" spans="1:18" ht="14.45" customHeight="1" x14ac:dyDescent="0.2">
      <c r="A37" s="832" t="s">
        <v>1436</v>
      </c>
      <c r="B37" s="833" t="s">
        <v>1437</v>
      </c>
      <c r="C37" s="833" t="s">
        <v>565</v>
      </c>
      <c r="D37" s="833" t="s">
        <v>1496</v>
      </c>
      <c r="E37" s="833" t="s">
        <v>1501</v>
      </c>
      <c r="F37" s="833" t="s">
        <v>1502</v>
      </c>
      <c r="G37" s="850">
        <v>1128</v>
      </c>
      <c r="H37" s="850">
        <v>199656</v>
      </c>
      <c r="I37" s="833">
        <v>0.94336662855198872</v>
      </c>
      <c r="J37" s="833">
        <v>177</v>
      </c>
      <c r="K37" s="850">
        <v>1189</v>
      </c>
      <c r="L37" s="850">
        <v>211642</v>
      </c>
      <c r="M37" s="833">
        <v>1</v>
      </c>
      <c r="N37" s="833">
        <v>178</v>
      </c>
      <c r="O37" s="850">
        <v>1174</v>
      </c>
      <c r="P37" s="850">
        <v>210146</v>
      </c>
      <c r="Q37" s="838">
        <v>0.9929314597291653</v>
      </c>
      <c r="R37" s="851">
        <v>179</v>
      </c>
    </row>
    <row r="38" spans="1:18" ht="14.45" customHeight="1" x14ac:dyDescent="0.2">
      <c r="A38" s="832" t="s">
        <v>1436</v>
      </c>
      <c r="B38" s="833" t="s">
        <v>1437</v>
      </c>
      <c r="C38" s="833" t="s">
        <v>565</v>
      </c>
      <c r="D38" s="833" t="s">
        <v>1496</v>
      </c>
      <c r="E38" s="833" t="s">
        <v>1503</v>
      </c>
      <c r="F38" s="833" t="s">
        <v>1504</v>
      </c>
      <c r="G38" s="850">
        <v>6</v>
      </c>
      <c r="H38" s="850">
        <v>2112</v>
      </c>
      <c r="I38" s="833">
        <v>0.33333333333333331</v>
      </c>
      <c r="J38" s="833">
        <v>352</v>
      </c>
      <c r="K38" s="850">
        <v>18</v>
      </c>
      <c r="L38" s="850">
        <v>6336</v>
      </c>
      <c r="M38" s="833">
        <v>1</v>
      </c>
      <c r="N38" s="833">
        <v>352</v>
      </c>
      <c r="O38" s="850"/>
      <c r="P38" s="850"/>
      <c r="Q38" s="838"/>
      <c r="R38" s="851"/>
    </row>
    <row r="39" spans="1:18" ht="14.45" customHeight="1" x14ac:dyDescent="0.2">
      <c r="A39" s="832" t="s">
        <v>1436</v>
      </c>
      <c r="B39" s="833" t="s">
        <v>1437</v>
      </c>
      <c r="C39" s="833" t="s">
        <v>565</v>
      </c>
      <c r="D39" s="833" t="s">
        <v>1496</v>
      </c>
      <c r="E39" s="833" t="s">
        <v>1505</v>
      </c>
      <c r="F39" s="833" t="s">
        <v>1506</v>
      </c>
      <c r="G39" s="850">
        <v>10</v>
      </c>
      <c r="H39" s="850">
        <v>3180</v>
      </c>
      <c r="I39" s="833">
        <v>0.7142857142857143</v>
      </c>
      <c r="J39" s="833">
        <v>318</v>
      </c>
      <c r="K39" s="850">
        <v>14</v>
      </c>
      <c r="L39" s="850">
        <v>4452</v>
      </c>
      <c r="M39" s="833">
        <v>1</v>
      </c>
      <c r="N39" s="833">
        <v>318</v>
      </c>
      <c r="O39" s="850">
        <v>11</v>
      </c>
      <c r="P39" s="850">
        <v>3509</v>
      </c>
      <c r="Q39" s="838">
        <v>0.78818508535489673</v>
      </c>
      <c r="R39" s="851">
        <v>319</v>
      </c>
    </row>
    <row r="40" spans="1:18" ht="14.45" customHeight="1" x14ac:dyDescent="0.2">
      <c r="A40" s="832" t="s">
        <v>1436</v>
      </c>
      <c r="B40" s="833" t="s">
        <v>1437</v>
      </c>
      <c r="C40" s="833" t="s">
        <v>565</v>
      </c>
      <c r="D40" s="833" t="s">
        <v>1496</v>
      </c>
      <c r="E40" s="833" t="s">
        <v>1507</v>
      </c>
      <c r="F40" s="833" t="s">
        <v>1508</v>
      </c>
      <c r="G40" s="850">
        <v>1</v>
      </c>
      <c r="H40" s="850">
        <v>1422</v>
      </c>
      <c r="I40" s="833"/>
      <c r="J40" s="833">
        <v>1422</v>
      </c>
      <c r="K40" s="850"/>
      <c r="L40" s="850"/>
      <c r="M40" s="833"/>
      <c r="N40" s="833"/>
      <c r="O40" s="850"/>
      <c r="P40" s="850"/>
      <c r="Q40" s="838"/>
      <c r="R40" s="851"/>
    </row>
    <row r="41" spans="1:18" ht="14.45" customHeight="1" x14ac:dyDescent="0.2">
      <c r="A41" s="832" t="s">
        <v>1436</v>
      </c>
      <c r="B41" s="833" t="s">
        <v>1437</v>
      </c>
      <c r="C41" s="833" t="s">
        <v>565</v>
      </c>
      <c r="D41" s="833" t="s">
        <v>1496</v>
      </c>
      <c r="E41" s="833" t="s">
        <v>1509</v>
      </c>
      <c r="F41" s="833" t="s">
        <v>1510</v>
      </c>
      <c r="G41" s="850">
        <v>45</v>
      </c>
      <c r="H41" s="850">
        <v>91755</v>
      </c>
      <c r="I41" s="833">
        <v>0.76233798604187442</v>
      </c>
      <c r="J41" s="833">
        <v>2039</v>
      </c>
      <c r="K41" s="850">
        <v>59</v>
      </c>
      <c r="L41" s="850">
        <v>120360</v>
      </c>
      <c r="M41" s="833">
        <v>1</v>
      </c>
      <c r="N41" s="833">
        <v>2040</v>
      </c>
      <c r="O41" s="850">
        <v>67</v>
      </c>
      <c r="P41" s="850">
        <v>137149</v>
      </c>
      <c r="Q41" s="838">
        <v>1.1394898637421069</v>
      </c>
      <c r="R41" s="851">
        <v>2047</v>
      </c>
    </row>
    <row r="42" spans="1:18" ht="14.45" customHeight="1" x14ac:dyDescent="0.2">
      <c r="A42" s="832" t="s">
        <v>1436</v>
      </c>
      <c r="B42" s="833" t="s">
        <v>1437</v>
      </c>
      <c r="C42" s="833" t="s">
        <v>565</v>
      </c>
      <c r="D42" s="833" t="s">
        <v>1496</v>
      </c>
      <c r="E42" s="833" t="s">
        <v>1511</v>
      </c>
      <c r="F42" s="833" t="s">
        <v>1512</v>
      </c>
      <c r="G42" s="850">
        <v>4</v>
      </c>
      <c r="H42" s="850">
        <v>12236</v>
      </c>
      <c r="I42" s="833">
        <v>3.9960809928151533</v>
      </c>
      <c r="J42" s="833">
        <v>3059</v>
      </c>
      <c r="K42" s="850">
        <v>1</v>
      </c>
      <c r="L42" s="850">
        <v>3062</v>
      </c>
      <c r="M42" s="833">
        <v>1</v>
      </c>
      <c r="N42" s="833">
        <v>3062</v>
      </c>
      <c r="O42" s="850">
        <v>2</v>
      </c>
      <c r="P42" s="850">
        <v>6146</v>
      </c>
      <c r="Q42" s="838">
        <v>2.007184846505552</v>
      </c>
      <c r="R42" s="851">
        <v>3073</v>
      </c>
    </row>
    <row r="43" spans="1:18" ht="14.45" customHeight="1" x14ac:dyDescent="0.2">
      <c r="A43" s="832" t="s">
        <v>1436</v>
      </c>
      <c r="B43" s="833" t="s">
        <v>1437</v>
      </c>
      <c r="C43" s="833" t="s">
        <v>565</v>
      </c>
      <c r="D43" s="833" t="s">
        <v>1496</v>
      </c>
      <c r="E43" s="833" t="s">
        <v>1513</v>
      </c>
      <c r="F43" s="833" t="s">
        <v>1514</v>
      </c>
      <c r="G43" s="850">
        <v>1</v>
      </c>
      <c r="H43" s="850">
        <v>667</v>
      </c>
      <c r="I43" s="833">
        <v>1</v>
      </c>
      <c r="J43" s="833">
        <v>667</v>
      </c>
      <c r="K43" s="850">
        <v>1</v>
      </c>
      <c r="L43" s="850">
        <v>667</v>
      </c>
      <c r="M43" s="833">
        <v>1</v>
      </c>
      <c r="N43" s="833">
        <v>667</v>
      </c>
      <c r="O43" s="850">
        <v>2</v>
      </c>
      <c r="P43" s="850">
        <v>1342</v>
      </c>
      <c r="Q43" s="838">
        <v>2.0119940029985006</v>
      </c>
      <c r="R43" s="851">
        <v>671</v>
      </c>
    </row>
    <row r="44" spans="1:18" ht="14.45" customHeight="1" x14ac:dyDescent="0.2">
      <c r="A44" s="832" t="s">
        <v>1436</v>
      </c>
      <c r="B44" s="833" t="s">
        <v>1437</v>
      </c>
      <c r="C44" s="833" t="s">
        <v>565</v>
      </c>
      <c r="D44" s="833" t="s">
        <v>1496</v>
      </c>
      <c r="E44" s="833" t="s">
        <v>1515</v>
      </c>
      <c r="F44" s="833" t="s">
        <v>1516</v>
      </c>
      <c r="G44" s="850">
        <v>3</v>
      </c>
      <c r="H44" s="850">
        <v>4047</v>
      </c>
      <c r="I44" s="833">
        <v>2.9977777777777779</v>
      </c>
      <c r="J44" s="833">
        <v>1349</v>
      </c>
      <c r="K44" s="850">
        <v>1</v>
      </c>
      <c r="L44" s="850">
        <v>1350</v>
      </c>
      <c r="M44" s="833">
        <v>1</v>
      </c>
      <c r="N44" s="833">
        <v>1350</v>
      </c>
      <c r="O44" s="850">
        <v>2</v>
      </c>
      <c r="P44" s="850">
        <v>2714</v>
      </c>
      <c r="Q44" s="838">
        <v>2.0103703703703704</v>
      </c>
      <c r="R44" s="851">
        <v>1357</v>
      </c>
    </row>
    <row r="45" spans="1:18" ht="14.45" customHeight="1" x14ac:dyDescent="0.2">
      <c r="A45" s="832" t="s">
        <v>1436</v>
      </c>
      <c r="B45" s="833" t="s">
        <v>1437</v>
      </c>
      <c r="C45" s="833" t="s">
        <v>565</v>
      </c>
      <c r="D45" s="833" t="s">
        <v>1496</v>
      </c>
      <c r="E45" s="833" t="s">
        <v>1517</v>
      </c>
      <c r="F45" s="833" t="s">
        <v>1518</v>
      </c>
      <c r="G45" s="850">
        <v>53</v>
      </c>
      <c r="H45" s="850">
        <v>75843</v>
      </c>
      <c r="I45" s="833">
        <v>0.82754670041899436</v>
      </c>
      <c r="J45" s="833">
        <v>1431</v>
      </c>
      <c r="K45" s="850">
        <v>64</v>
      </c>
      <c r="L45" s="850">
        <v>91648</v>
      </c>
      <c r="M45" s="833">
        <v>1</v>
      </c>
      <c r="N45" s="833">
        <v>1432</v>
      </c>
      <c r="O45" s="850">
        <v>64</v>
      </c>
      <c r="P45" s="850">
        <v>91968</v>
      </c>
      <c r="Q45" s="838">
        <v>1.0034916201117319</v>
      </c>
      <c r="R45" s="851">
        <v>1437</v>
      </c>
    </row>
    <row r="46" spans="1:18" ht="14.45" customHeight="1" x14ac:dyDescent="0.2">
      <c r="A46" s="832" t="s">
        <v>1436</v>
      </c>
      <c r="B46" s="833" t="s">
        <v>1437</v>
      </c>
      <c r="C46" s="833" t="s">
        <v>565</v>
      </c>
      <c r="D46" s="833" t="s">
        <v>1496</v>
      </c>
      <c r="E46" s="833" t="s">
        <v>1519</v>
      </c>
      <c r="F46" s="833" t="s">
        <v>1520</v>
      </c>
      <c r="G46" s="850">
        <v>91</v>
      </c>
      <c r="H46" s="850">
        <v>173992</v>
      </c>
      <c r="I46" s="833">
        <v>0.790477488528463</v>
      </c>
      <c r="J46" s="833">
        <v>1912</v>
      </c>
      <c r="K46" s="850">
        <v>115</v>
      </c>
      <c r="L46" s="850">
        <v>220110</v>
      </c>
      <c r="M46" s="833">
        <v>1</v>
      </c>
      <c r="N46" s="833">
        <v>1914</v>
      </c>
      <c r="O46" s="850">
        <v>145</v>
      </c>
      <c r="P46" s="850">
        <v>278400</v>
      </c>
      <c r="Q46" s="838">
        <v>1.2648221343873518</v>
      </c>
      <c r="R46" s="851">
        <v>1920</v>
      </c>
    </row>
    <row r="47" spans="1:18" ht="14.45" customHeight="1" x14ac:dyDescent="0.2">
      <c r="A47" s="832" t="s">
        <v>1436</v>
      </c>
      <c r="B47" s="833" t="s">
        <v>1437</v>
      </c>
      <c r="C47" s="833" t="s">
        <v>565</v>
      </c>
      <c r="D47" s="833" t="s">
        <v>1496</v>
      </c>
      <c r="E47" s="833" t="s">
        <v>1521</v>
      </c>
      <c r="F47" s="833" t="s">
        <v>1522</v>
      </c>
      <c r="G47" s="850"/>
      <c r="H47" s="850"/>
      <c r="I47" s="833"/>
      <c r="J47" s="833"/>
      <c r="K47" s="850">
        <v>1</v>
      </c>
      <c r="L47" s="850">
        <v>1282</v>
      </c>
      <c r="M47" s="833">
        <v>1</v>
      </c>
      <c r="N47" s="833">
        <v>1282</v>
      </c>
      <c r="O47" s="850"/>
      <c r="P47" s="850"/>
      <c r="Q47" s="838"/>
      <c r="R47" s="851"/>
    </row>
    <row r="48" spans="1:18" ht="14.45" customHeight="1" x14ac:dyDescent="0.2">
      <c r="A48" s="832" t="s">
        <v>1436</v>
      </c>
      <c r="B48" s="833" t="s">
        <v>1437</v>
      </c>
      <c r="C48" s="833" t="s">
        <v>565</v>
      </c>
      <c r="D48" s="833" t="s">
        <v>1496</v>
      </c>
      <c r="E48" s="833" t="s">
        <v>1523</v>
      </c>
      <c r="F48" s="833" t="s">
        <v>1524</v>
      </c>
      <c r="G48" s="850">
        <v>69</v>
      </c>
      <c r="H48" s="850">
        <v>83697</v>
      </c>
      <c r="I48" s="833">
        <v>0.86178953871499175</v>
      </c>
      <c r="J48" s="833">
        <v>1213</v>
      </c>
      <c r="K48" s="850">
        <v>80</v>
      </c>
      <c r="L48" s="850">
        <v>97120</v>
      </c>
      <c r="M48" s="833">
        <v>1</v>
      </c>
      <c r="N48" s="833">
        <v>1214</v>
      </c>
      <c r="O48" s="850">
        <v>65</v>
      </c>
      <c r="P48" s="850">
        <v>79235</v>
      </c>
      <c r="Q48" s="838">
        <v>0.81584637561779239</v>
      </c>
      <c r="R48" s="851">
        <v>1219</v>
      </c>
    </row>
    <row r="49" spans="1:18" ht="14.45" customHeight="1" x14ac:dyDescent="0.2">
      <c r="A49" s="832" t="s">
        <v>1436</v>
      </c>
      <c r="B49" s="833" t="s">
        <v>1437</v>
      </c>
      <c r="C49" s="833" t="s">
        <v>565</v>
      </c>
      <c r="D49" s="833" t="s">
        <v>1496</v>
      </c>
      <c r="E49" s="833" t="s">
        <v>1525</v>
      </c>
      <c r="F49" s="833" t="s">
        <v>1526</v>
      </c>
      <c r="G49" s="850">
        <v>3</v>
      </c>
      <c r="H49" s="850">
        <v>4827</v>
      </c>
      <c r="I49" s="833"/>
      <c r="J49" s="833">
        <v>1609</v>
      </c>
      <c r="K49" s="850"/>
      <c r="L49" s="850"/>
      <c r="M49" s="833"/>
      <c r="N49" s="833"/>
      <c r="O49" s="850"/>
      <c r="P49" s="850"/>
      <c r="Q49" s="838"/>
      <c r="R49" s="851"/>
    </row>
    <row r="50" spans="1:18" ht="14.45" customHeight="1" x14ac:dyDescent="0.2">
      <c r="A50" s="832" t="s">
        <v>1436</v>
      </c>
      <c r="B50" s="833" t="s">
        <v>1437</v>
      </c>
      <c r="C50" s="833" t="s">
        <v>565</v>
      </c>
      <c r="D50" s="833" t="s">
        <v>1496</v>
      </c>
      <c r="E50" s="833" t="s">
        <v>1527</v>
      </c>
      <c r="F50" s="833" t="s">
        <v>1528</v>
      </c>
      <c r="G50" s="850">
        <v>105</v>
      </c>
      <c r="H50" s="850">
        <v>71610</v>
      </c>
      <c r="I50" s="833">
        <v>0.84677419354838712</v>
      </c>
      <c r="J50" s="833">
        <v>682</v>
      </c>
      <c r="K50" s="850">
        <v>124</v>
      </c>
      <c r="L50" s="850">
        <v>84568</v>
      </c>
      <c r="M50" s="833">
        <v>1</v>
      </c>
      <c r="N50" s="833">
        <v>682</v>
      </c>
      <c r="O50" s="850">
        <v>111</v>
      </c>
      <c r="P50" s="850">
        <v>76035</v>
      </c>
      <c r="Q50" s="838">
        <v>0.89909894995743067</v>
      </c>
      <c r="R50" s="851">
        <v>685</v>
      </c>
    </row>
    <row r="51" spans="1:18" ht="14.45" customHeight="1" x14ac:dyDescent="0.2">
      <c r="A51" s="832" t="s">
        <v>1436</v>
      </c>
      <c r="B51" s="833" t="s">
        <v>1437</v>
      </c>
      <c r="C51" s="833" t="s">
        <v>565</v>
      </c>
      <c r="D51" s="833" t="s">
        <v>1496</v>
      </c>
      <c r="E51" s="833" t="s">
        <v>1529</v>
      </c>
      <c r="F51" s="833" t="s">
        <v>1530</v>
      </c>
      <c r="G51" s="850">
        <v>75</v>
      </c>
      <c r="H51" s="850">
        <v>53775</v>
      </c>
      <c r="I51" s="833">
        <v>1.0869565217391304</v>
      </c>
      <c r="J51" s="833">
        <v>717</v>
      </c>
      <c r="K51" s="850">
        <v>69</v>
      </c>
      <c r="L51" s="850">
        <v>49473</v>
      </c>
      <c r="M51" s="833">
        <v>1</v>
      </c>
      <c r="N51" s="833">
        <v>717</v>
      </c>
      <c r="O51" s="850">
        <v>68</v>
      </c>
      <c r="P51" s="850">
        <v>48960</v>
      </c>
      <c r="Q51" s="838">
        <v>0.98963070765872296</v>
      </c>
      <c r="R51" s="851">
        <v>720</v>
      </c>
    </row>
    <row r="52" spans="1:18" ht="14.45" customHeight="1" x14ac:dyDescent="0.2">
      <c r="A52" s="832" t="s">
        <v>1436</v>
      </c>
      <c r="B52" s="833" t="s">
        <v>1437</v>
      </c>
      <c r="C52" s="833" t="s">
        <v>565</v>
      </c>
      <c r="D52" s="833" t="s">
        <v>1496</v>
      </c>
      <c r="E52" s="833" t="s">
        <v>1531</v>
      </c>
      <c r="F52" s="833" t="s">
        <v>1532</v>
      </c>
      <c r="G52" s="850">
        <v>31</v>
      </c>
      <c r="H52" s="850">
        <v>81778</v>
      </c>
      <c r="I52" s="833">
        <v>30.964786065884134</v>
      </c>
      <c r="J52" s="833">
        <v>2638</v>
      </c>
      <c r="K52" s="850">
        <v>1</v>
      </c>
      <c r="L52" s="850">
        <v>2641</v>
      </c>
      <c r="M52" s="833">
        <v>1</v>
      </c>
      <c r="N52" s="833">
        <v>2641</v>
      </c>
      <c r="O52" s="850">
        <v>2</v>
      </c>
      <c r="P52" s="850">
        <v>5300</v>
      </c>
      <c r="Q52" s="838">
        <v>2.0068156001514579</v>
      </c>
      <c r="R52" s="851">
        <v>2650</v>
      </c>
    </row>
    <row r="53" spans="1:18" ht="14.45" customHeight="1" x14ac:dyDescent="0.2">
      <c r="A53" s="832" t="s">
        <v>1436</v>
      </c>
      <c r="B53" s="833" t="s">
        <v>1437</v>
      </c>
      <c r="C53" s="833" t="s">
        <v>565</v>
      </c>
      <c r="D53" s="833" t="s">
        <v>1496</v>
      </c>
      <c r="E53" s="833" t="s">
        <v>1533</v>
      </c>
      <c r="F53" s="833" t="s">
        <v>1534</v>
      </c>
      <c r="G53" s="850">
        <v>3186</v>
      </c>
      <c r="H53" s="850">
        <v>5814450</v>
      </c>
      <c r="I53" s="833">
        <v>1.0871475597912927</v>
      </c>
      <c r="J53" s="833">
        <v>1825</v>
      </c>
      <c r="K53" s="850">
        <v>2929</v>
      </c>
      <c r="L53" s="850">
        <v>5348354</v>
      </c>
      <c r="M53" s="833">
        <v>1</v>
      </c>
      <c r="N53" s="833">
        <v>1826</v>
      </c>
      <c r="O53" s="850">
        <v>3093</v>
      </c>
      <c r="P53" s="850">
        <v>5663283</v>
      </c>
      <c r="Q53" s="838">
        <v>1.0588833499054102</v>
      </c>
      <c r="R53" s="851">
        <v>1831</v>
      </c>
    </row>
    <row r="54" spans="1:18" ht="14.45" customHeight="1" x14ac:dyDescent="0.2">
      <c r="A54" s="832" t="s">
        <v>1436</v>
      </c>
      <c r="B54" s="833" t="s">
        <v>1437</v>
      </c>
      <c r="C54" s="833" t="s">
        <v>565</v>
      </c>
      <c r="D54" s="833" t="s">
        <v>1496</v>
      </c>
      <c r="E54" s="833" t="s">
        <v>1535</v>
      </c>
      <c r="F54" s="833" t="s">
        <v>1536</v>
      </c>
      <c r="G54" s="850">
        <v>985</v>
      </c>
      <c r="H54" s="850">
        <v>422565</v>
      </c>
      <c r="I54" s="833">
        <v>1.1016920429658985</v>
      </c>
      <c r="J54" s="833">
        <v>429</v>
      </c>
      <c r="K54" s="850">
        <v>892</v>
      </c>
      <c r="L54" s="850">
        <v>383560</v>
      </c>
      <c r="M54" s="833">
        <v>1</v>
      </c>
      <c r="N54" s="833">
        <v>430</v>
      </c>
      <c r="O54" s="850">
        <v>1092</v>
      </c>
      <c r="P54" s="850">
        <v>470652</v>
      </c>
      <c r="Q54" s="838">
        <v>1.2270622588382523</v>
      </c>
      <c r="R54" s="851">
        <v>431</v>
      </c>
    </row>
    <row r="55" spans="1:18" ht="14.45" customHeight="1" x14ac:dyDescent="0.2">
      <c r="A55" s="832" t="s">
        <v>1436</v>
      </c>
      <c r="B55" s="833" t="s">
        <v>1437</v>
      </c>
      <c r="C55" s="833" t="s">
        <v>565</v>
      </c>
      <c r="D55" s="833" t="s">
        <v>1496</v>
      </c>
      <c r="E55" s="833" t="s">
        <v>1537</v>
      </c>
      <c r="F55" s="833" t="s">
        <v>1538</v>
      </c>
      <c r="G55" s="850">
        <v>126</v>
      </c>
      <c r="H55" s="850">
        <v>443520</v>
      </c>
      <c r="I55" s="833">
        <v>0.98381601362862015</v>
      </c>
      <c r="J55" s="833">
        <v>3520</v>
      </c>
      <c r="K55" s="850">
        <v>128</v>
      </c>
      <c r="L55" s="850">
        <v>450816</v>
      </c>
      <c r="M55" s="833">
        <v>1</v>
      </c>
      <c r="N55" s="833">
        <v>3522</v>
      </c>
      <c r="O55" s="850">
        <v>126</v>
      </c>
      <c r="P55" s="850">
        <v>445158</v>
      </c>
      <c r="Q55" s="838">
        <v>0.98744942504258948</v>
      </c>
      <c r="R55" s="851">
        <v>3533</v>
      </c>
    </row>
    <row r="56" spans="1:18" ht="14.45" customHeight="1" x14ac:dyDescent="0.2">
      <c r="A56" s="832" t="s">
        <v>1436</v>
      </c>
      <c r="B56" s="833" t="s">
        <v>1437</v>
      </c>
      <c r="C56" s="833" t="s">
        <v>565</v>
      </c>
      <c r="D56" s="833" t="s">
        <v>1496</v>
      </c>
      <c r="E56" s="833" t="s">
        <v>1539</v>
      </c>
      <c r="F56" s="833" t="s">
        <v>1540</v>
      </c>
      <c r="G56" s="850">
        <v>4</v>
      </c>
      <c r="H56" s="850">
        <v>0</v>
      </c>
      <c r="I56" s="833"/>
      <c r="J56" s="833">
        <v>0</v>
      </c>
      <c r="K56" s="850">
        <v>13</v>
      </c>
      <c r="L56" s="850">
        <v>0</v>
      </c>
      <c r="M56" s="833"/>
      <c r="N56" s="833">
        <v>0</v>
      </c>
      <c r="O56" s="850"/>
      <c r="P56" s="850"/>
      <c r="Q56" s="838"/>
      <c r="R56" s="851"/>
    </row>
    <row r="57" spans="1:18" ht="14.45" customHeight="1" x14ac:dyDescent="0.2">
      <c r="A57" s="832" t="s">
        <v>1436</v>
      </c>
      <c r="B57" s="833" t="s">
        <v>1437</v>
      </c>
      <c r="C57" s="833" t="s">
        <v>565</v>
      </c>
      <c r="D57" s="833" t="s">
        <v>1496</v>
      </c>
      <c r="E57" s="833" t="s">
        <v>1541</v>
      </c>
      <c r="F57" s="833" t="s">
        <v>1542</v>
      </c>
      <c r="G57" s="850">
        <v>1071</v>
      </c>
      <c r="H57" s="850">
        <v>35699.979999999996</v>
      </c>
      <c r="I57" s="833">
        <v>0.9007558279187029</v>
      </c>
      <c r="J57" s="833">
        <v>33.333314659197008</v>
      </c>
      <c r="K57" s="850">
        <v>1189</v>
      </c>
      <c r="L57" s="850">
        <v>39633.359999999993</v>
      </c>
      <c r="M57" s="833">
        <v>1</v>
      </c>
      <c r="N57" s="833">
        <v>33.333355761143814</v>
      </c>
      <c r="O57" s="850">
        <v>942</v>
      </c>
      <c r="P57" s="850">
        <v>31399.960000000014</v>
      </c>
      <c r="Q57" s="838">
        <v>0.79226086307090837</v>
      </c>
      <c r="R57" s="851">
        <v>33.333290870488334</v>
      </c>
    </row>
    <row r="58" spans="1:18" ht="14.45" customHeight="1" x14ac:dyDescent="0.2">
      <c r="A58" s="832" t="s">
        <v>1436</v>
      </c>
      <c r="B58" s="833" t="s">
        <v>1437</v>
      </c>
      <c r="C58" s="833" t="s">
        <v>565</v>
      </c>
      <c r="D58" s="833" t="s">
        <v>1496</v>
      </c>
      <c r="E58" s="833" t="s">
        <v>1543</v>
      </c>
      <c r="F58" s="833" t="s">
        <v>1544</v>
      </c>
      <c r="G58" s="850">
        <v>1121</v>
      </c>
      <c r="H58" s="850">
        <v>41477</v>
      </c>
      <c r="I58" s="833">
        <v>0.94919559695173583</v>
      </c>
      <c r="J58" s="833">
        <v>37</v>
      </c>
      <c r="K58" s="850">
        <v>1181</v>
      </c>
      <c r="L58" s="850">
        <v>43697</v>
      </c>
      <c r="M58" s="833">
        <v>1</v>
      </c>
      <c r="N58" s="833">
        <v>37</v>
      </c>
      <c r="O58" s="850">
        <v>1167</v>
      </c>
      <c r="P58" s="850">
        <v>44346</v>
      </c>
      <c r="Q58" s="838">
        <v>1.0148522781884339</v>
      </c>
      <c r="R58" s="851">
        <v>38</v>
      </c>
    </row>
    <row r="59" spans="1:18" ht="14.45" customHeight="1" x14ac:dyDescent="0.2">
      <c r="A59" s="832" t="s">
        <v>1436</v>
      </c>
      <c r="B59" s="833" t="s">
        <v>1437</v>
      </c>
      <c r="C59" s="833" t="s">
        <v>565</v>
      </c>
      <c r="D59" s="833" t="s">
        <v>1496</v>
      </c>
      <c r="E59" s="833" t="s">
        <v>1545</v>
      </c>
      <c r="F59" s="833" t="s">
        <v>1546</v>
      </c>
      <c r="G59" s="850">
        <v>403</v>
      </c>
      <c r="H59" s="850">
        <v>245830</v>
      </c>
      <c r="I59" s="833">
        <v>1.064392660137341</v>
      </c>
      <c r="J59" s="833">
        <v>610</v>
      </c>
      <c r="K59" s="850">
        <v>378</v>
      </c>
      <c r="L59" s="850">
        <v>230958</v>
      </c>
      <c r="M59" s="833">
        <v>1</v>
      </c>
      <c r="N59" s="833">
        <v>611</v>
      </c>
      <c r="O59" s="850">
        <v>464</v>
      </c>
      <c r="P59" s="850">
        <v>284896</v>
      </c>
      <c r="Q59" s="838">
        <v>1.2335402973700846</v>
      </c>
      <c r="R59" s="851">
        <v>614</v>
      </c>
    </row>
    <row r="60" spans="1:18" ht="14.45" customHeight="1" x14ac:dyDescent="0.2">
      <c r="A60" s="832" t="s">
        <v>1436</v>
      </c>
      <c r="B60" s="833" t="s">
        <v>1437</v>
      </c>
      <c r="C60" s="833" t="s">
        <v>565</v>
      </c>
      <c r="D60" s="833" t="s">
        <v>1496</v>
      </c>
      <c r="E60" s="833" t="s">
        <v>1547</v>
      </c>
      <c r="F60" s="833" t="s">
        <v>1548</v>
      </c>
      <c r="G60" s="850">
        <v>45</v>
      </c>
      <c r="H60" s="850">
        <v>19665</v>
      </c>
      <c r="I60" s="833">
        <v>1.6628614916286149</v>
      </c>
      <c r="J60" s="833">
        <v>437</v>
      </c>
      <c r="K60" s="850">
        <v>27</v>
      </c>
      <c r="L60" s="850">
        <v>11826</v>
      </c>
      <c r="M60" s="833">
        <v>1</v>
      </c>
      <c r="N60" s="833">
        <v>438</v>
      </c>
      <c r="O60" s="850">
        <v>67</v>
      </c>
      <c r="P60" s="850">
        <v>29346</v>
      </c>
      <c r="Q60" s="838">
        <v>2.4814814814814814</v>
      </c>
      <c r="R60" s="851">
        <v>438</v>
      </c>
    </row>
    <row r="61" spans="1:18" ht="14.45" customHeight="1" x14ac:dyDescent="0.2">
      <c r="A61" s="832" t="s">
        <v>1436</v>
      </c>
      <c r="B61" s="833" t="s">
        <v>1437</v>
      </c>
      <c r="C61" s="833" t="s">
        <v>565</v>
      </c>
      <c r="D61" s="833" t="s">
        <v>1496</v>
      </c>
      <c r="E61" s="833" t="s">
        <v>1549</v>
      </c>
      <c r="F61" s="833" t="s">
        <v>1550</v>
      </c>
      <c r="G61" s="850">
        <v>869</v>
      </c>
      <c r="H61" s="850">
        <v>1166198</v>
      </c>
      <c r="I61" s="833">
        <v>1.1104257559801414</v>
      </c>
      <c r="J61" s="833">
        <v>1342</v>
      </c>
      <c r="K61" s="850">
        <v>782</v>
      </c>
      <c r="L61" s="850">
        <v>1050226</v>
      </c>
      <c r="M61" s="833">
        <v>1</v>
      </c>
      <c r="N61" s="833">
        <v>1343</v>
      </c>
      <c r="O61" s="850">
        <v>644</v>
      </c>
      <c r="P61" s="850">
        <v>867468</v>
      </c>
      <c r="Q61" s="838">
        <v>0.82598221716087772</v>
      </c>
      <c r="R61" s="851">
        <v>1347</v>
      </c>
    </row>
    <row r="62" spans="1:18" ht="14.45" customHeight="1" x14ac:dyDescent="0.2">
      <c r="A62" s="832" t="s">
        <v>1436</v>
      </c>
      <c r="B62" s="833" t="s">
        <v>1437</v>
      </c>
      <c r="C62" s="833" t="s">
        <v>565</v>
      </c>
      <c r="D62" s="833" t="s">
        <v>1496</v>
      </c>
      <c r="E62" s="833" t="s">
        <v>1551</v>
      </c>
      <c r="F62" s="833" t="s">
        <v>1552</v>
      </c>
      <c r="G62" s="850">
        <v>181</v>
      </c>
      <c r="H62" s="850">
        <v>92129</v>
      </c>
      <c r="I62" s="833">
        <v>0.96601656705462935</v>
      </c>
      <c r="J62" s="833">
        <v>509</v>
      </c>
      <c r="K62" s="850">
        <v>187</v>
      </c>
      <c r="L62" s="850">
        <v>95370</v>
      </c>
      <c r="M62" s="833">
        <v>1</v>
      </c>
      <c r="N62" s="833">
        <v>510</v>
      </c>
      <c r="O62" s="850">
        <v>158</v>
      </c>
      <c r="P62" s="850">
        <v>80896</v>
      </c>
      <c r="Q62" s="838">
        <v>0.84823319702212441</v>
      </c>
      <c r="R62" s="851">
        <v>512</v>
      </c>
    </row>
    <row r="63" spans="1:18" ht="14.45" customHeight="1" x14ac:dyDescent="0.2">
      <c r="A63" s="832" t="s">
        <v>1436</v>
      </c>
      <c r="B63" s="833" t="s">
        <v>1437</v>
      </c>
      <c r="C63" s="833" t="s">
        <v>565</v>
      </c>
      <c r="D63" s="833" t="s">
        <v>1496</v>
      </c>
      <c r="E63" s="833" t="s">
        <v>1553</v>
      </c>
      <c r="F63" s="833" t="s">
        <v>1554</v>
      </c>
      <c r="G63" s="850">
        <v>21</v>
      </c>
      <c r="H63" s="850">
        <v>48930</v>
      </c>
      <c r="I63" s="833">
        <v>0.55192095111331696</v>
      </c>
      <c r="J63" s="833">
        <v>2330</v>
      </c>
      <c r="K63" s="850">
        <v>38</v>
      </c>
      <c r="L63" s="850">
        <v>88654</v>
      </c>
      <c r="M63" s="833">
        <v>1</v>
      </c>
      <c r="N63" s="833">
        <v>2333</v>
      </c>
      <c r="O63" s="850">
        <v>38</v>
      </c>
      <c r="P63" s="850">
        <v>88996</v>
      </c>
      <c r="Q63" s="838">
        <v>1.0038576939562796</v>
      </c>
      <c r="R63" s="851">
        <v>2342</v>
      </c>
    </row>
    <row r="64" spans="1:18" ht="14.45" customHeight="1" x14ac:dyDescent="0.2">
      <c r="A64" s="832" t="s">
        <v>1436</v>
      </c>
      <c r="B64" s="833" t="s">
        <v>1437</v>
      </c>
      <c r="C64" s="833" t="s">
        <v>565</v>
      </c>
      <c r="D64" s="833" t="s">
        <v>1496</v>
      </c>
      <c r="E64" s="833" t="s">
        <v>1555</v>
      </c>
      <c r="F64" s="833" t="s">
        <v>1556</v>
      </c>
      <c r="G64" s="850">
        <v>45</v>
      </c>
      <c r="H64" s="850">
        <v>119070</v>
      </c>
      <c r="I64" s="833">
        <v>0.88135367397242026</v>
      </c>
      <c r="J64" s="833">
        <v>2646</v>
      </c>
      <c r="K64" s="850">
        <v>51</v>
      </c>
      <c r="L64" s="850">
        <v>135099</v>
      </c>
      <c r="M64" s="833">
        <v>1</v>
      </c>
      <c r="N64" s="833">
        <v>2649</v>
      </c>
      <c r="O64" s="850">
        <v>55</v>
      </c>
      <c r="P64" s="850">
        <v>146190</v>
      </c>
      <c r="Q64" s="838">
        <v>1.0820953522972043</v>
      </c>
      <c r="R64" s="851">
        <v>2658</v>
      </c>
    </row>
    <row r="65" spans="1:18" ht="14.45" customHeight="1" x14ac:dyDescent="0.2">
      <c r="A65" s="832" t="s">
        <v>1436</v>
      </c>
      <c r="B65" s="833" t="s">
        <v>1437</v>
      </c>
      <c r="C65" s="833" t="s">
        <v>565</v>
      </c>
      <c r="D65" s="833" t="s">
        <v>1496</v>
      </c>
      <c r="E65" s="833" t="s">
        <v>1557</v>
      </c>
      <c r="F65" s="833" t="s">
        <v>1558</v>
      </c>
      <c r="G65" s="850">
        <v>30</v>
      </c>
      <c r="H65" s="850">
        <v>10650</v>
      </c>
      <c r="I65" s="833"/>
      <c r="J65" s="833">
        <v>355</v>
      </c>
      <c r="K65" s="850"/>
      <c r="L65" s="850"/>
      <c r="M65" s="833"/>
      <c r="N65" s="833"/>
      <c r="O65" s="850"/>
      <c r="P65" s="850"/>
      <c r="Q65" s="838"/>
      <c r="R65" s="851"/>
    </row>
    <row r="66" spans="1:18" ht="14.45" customHeight="1" x14ac:dyDescent="0.2">
      <c r="A66" s="832" t="s">
        <v>1436</v>
      </c>
      <c r="B66" s="833" t="s">
        <v>1437</v>
      </c>
      <c r="C66" s="833" t="s">
        <v>565</v>
      </c>
      <c r="D66" s="833" t="s">
        <v>1496</v>
      </c>
      <c r="E66" s="833" t="s">
        <v>1559</v>
      </c>
      <c r="F66" s="833" t="s">
        <v>1560</v>
      </c>
      <c r="G66" s="850">
        <v>2</v>
      </c>
      <c r="H66" s="850">
        <v>390</v>
      </c>
      <c r="I66" s="833">
        <v>0.66326530612244894</v>
      </c>
      <c r="J66" s="833">
        <v>195</v>
      </c>
      <c r="K66" s="850">
        <v>3</v>
      </c>
      <c r="L66" s="850">
        <v>588</v>
      </c>
      <c r="M66" s="833">
        <v>1</v>
      </c>
      <c r="N66" s="833">
        <v>196</v>
      </c>
      <c r="O66" s="850">
        <v>2</v>
      </c>
      <c r="P66" s="850">
        <v>392</v>
      </c>
      <c r="Q66" s="838">
        <v>0.66666666666666663</v>
      </c>
      <c r="R66" s="851">
        <v>196</v>
      </c>
    </row>
    <row r="67" spans="1:18" ht="14.45" customHeight="1" x14ac:dyDescent="0.2">
      <c r="A67" s="832" t="s">
        <v>1436</v>
      </c>
      <c r="B67" s="833" t="s">
        <v>1437</v>
      </c>
      <c r="C67" s="833" t="s">
        <v>565</v>
      </c>
      <c r="D67" s="833" t="s">
        <v>1496</v>
      </c>
      <c r="E67" s="833" t="s">
        <v>1561</v>
      </c>
      <c r="F67" s="833" t="s">
        <v>1562</v>
      </c>
      <c r="G67" s="850">
        <v>6</v>
      </c>
      <c r="H67" s="850">
        <v>6216</v>
      </c>
      <c r="I67" s="833">
        <v>0.74711538461538463</v>
      </c>
      <c r="J67" s="833">
        <v>1036</v>
      </c>
      <c r="K67" s="850">
        <v>8</v>
      </c>
      <c r="L67" s="850">
        <v>8320</v>
      </c>
      <c r="M67" s="833">
        <v>1</v>
      </c>
      <c r="N67" s="833">
        <v>1040</v>
      </c>
      <c r="O67" s="850">
        <v>11</v>
      </c>
      <c r="P67" s="850">
        <v>11627</v>
      </c>
      <c r="Q67" s="838">
        <v>1.3974759615384615</v>
      </c>
      <c r="R67" s="851">
        <v>1057</v>
      </c>
    </row>
    <row r="68" spans="1:18" ht="14.45" customHeight="1" x14ac:dyDescent="0.2">
      <c r="A68" s="832" t="s">
        <v>1436</v>
      </c>
      <c r="B68" s="833" t="s">
        <v>1437</v>
      </c>
      <c r="C68" s="833" t="s">
        <v>565</v>
      </c>
      <c r="D68" s="833" t="s">
        <v>1496</v>
      </c>
      <c r="E68" s="833" t="s">
        <v>1563</v>
      </c>
      <c r="F68" s="833" t="s">
        <v>1564</v>
      </c>
      <c r="G68" s="850">
        <v>3</v>
      </c>
      <c r="H68" s="850">
        <v>1575</v>
      </c>
      <c r="I68" s="833">
        <v>0.33269961977186313</v>
      </c>
      <c r="J68" s="833">
        <v>525</v>
      </c>
      <c r="K68" s="850">
        <v>9</v>
      </c>
      <c r="L68" s="850">
        <v>4734</v>
      </c>
      <c r="M68" s="833">
        <v>1</v>
      </c>
      <c r="N68" s="833">
        <v>526</v>
      </c>
      <c r="O68" s="850">
        <v>9</v>
      </c>
      <c r="P68" s="850">
        <v>4743</v>
      </c>
      <c r="Q68" s="838">
        <v>1.0019011406844107</v>
      </c>
      <c r="R68" s="851">
        <v>527</v>
      </c>
    </row>
    <row r="69" spans="1:18" ht="14.45" customHeight="1" x14ac:dyDescent="0.2">
      <c r="A69" s="832" t="s">
        <v>1436</v>
      </c>
      <c r="B69" s="833" t="s">
        <v>1437</v>
      </c>
      <c r="C69" s="833" t="s">
        <v>565</v>
      </c>
      <c r="D69" s="833" t="s">
        <v>1496</v>
      </c>
      <c r="E69" s="833" t="s">
        <v>1565</v>
      </c>
      <c r="F69" s="833" t="s">
        <v>1566</v>
      </c>
      <c r="G69" s="850">
        <v>2</v>
      </c>
      <c r="H69" s="850">
        <v>284</v>
      </c>
      <c r="I69" s="833">
        <v>0.66666666666666663</v>
      </c>
      <c r="J69" s="833">
        <v>142</v>
      </c>
      <c r="K69" s="850">
        <v>3</v>
      </c>
      <c r="L69" s="850">
        <v>426</v>
      </c>
      <c r="M69" s="833">
        <v>1</v>
      </c>
      <c r="N69" s="833">
        <v>142</v>
      </c>
      <c r="O69" s="850">
        <v>9</v>
      </c>
      <c r="P69" s="850">
        <v>1287</v>
      </c>
      <c r="Q69" s="838">
        <v>3.0211267605633805</v>
      </c>
      <c r="R69" s="851">
        <v>143</v>
      </c>
    </row>
    <row r="70" spans="1:18" ht="14.45" customHeight="1" x14ac:dyDescent="0.2">
      <c r="A70" s="832" t="s">
        <v>1436</v>
      </c>
      <c r="B70" s="833" t="s">
        <v>1437</v>
      </c>
      <c r="C70" s="833" t="s">
        <v>565</v>
      </c>
      <c r="D70" s="833" t="s">
        <v>1496</v>
      </c>
      <c r="E70" s="833" t="s">
        <v>1567</v>
      </c>
      <c r="F70" s="833" t="s">
        <v>1568</v>
      </c>
      <c r="G70" s="850"/>
      <c r="H70" s="850"/>
      <c r="I70" s="833"/>
      <c r="J70" s="833"/>
      <c r="K70" s="850">
        <v>1</v>
      </c>
      <c r="L70" s="850">
        <v>2528</v>
      </c>
      <c r="M70" s="833">
        <v>1</v>
      </c>
      <c r="N70" s="833">
        <v>2528</v>
      </c>
      <c r="O70" s="850">
        <v>1</v>
      </c>
      <c r="P70" s="850">
        <v>2557</v>
      </c>
      <c r="Q70" s="838">
        <v>1.0114715189873418</v>
      </c>
      <c r="R70" s="851">
        <v>2557</v>
      </c>
    </row>
    <row r="71" spans="1:18" ht="14.45" customHeight="1" x14ac:dyDescent="0.2">
      <c r="A71" s="832" t="s">
        <v>1436</v>
      </c>
      <c r="B71" s="833" t="s">
        <v>1437</v>
      </c>
      <c r="C71" s="833" t="s">
        <v>565</v>
      </c>
      <c r="D71" s="833" t="s">
        <v>1496</v>
      </c>
      <c r="E71" s="833" t="s">
        <v>1569</v>
      </c>
      <c r="F71" s="833" t="s">
        <v>1570</v>
      </c>
      <c r="G71" s="850">
        <v>1</v>
      </c>
      <c r="H71" s="850">
        <v>1691</v>
      </c>
      <c r="I71" s="833">
        <v>0.99881866509155348</v>
      </c>
      <c r="J71" s="833">
        <v>1691</v>
      </c>
      <c r="K71" s="850">
        <v>1</v>
      </c>
      <c r="L71" s="850">
        <v>1693</v>
      </c>
      <c r="M71" s="833">
        <v>1</v>
      </c>
      <c r="N71" s="833">
        <v>1693</v>
      </c>
      <c r="O71" s="850"/>
      <c r="P71" s="850"/>
      <c r="Q71" s="838"/>
      <c r="R71" s="851"/>
    </row>
    <row r="72" spans="1:18" ht="14.45" customHeight="1" x14ac:dyDescent="0.2">
      <c r="A72" s="832" t="s">
        <v>1436</v>
      </c>
      <c r="B72" s="833" t="s">
        <v>1437</v>
      </c>
      <c r="C72" s="833" t="s">
        <v>565</v>
      </c>
      <c r="D72" s="833" t="s">
        <v>1496</v>
      </c>
      <c r="E72" s="833" t="s">
        <v>1571</v>
      </c>
      <c r="F72" s="833" t="s">
        <v>1572</v>
      </c>
      <c r="G72" s="850">
        <v>49</v>
      </c>
      <c r="H72" s="850">
        <v>35231</v>
      </c>
      <c r="I72" s="833">
        <v>1.2564102564102564</v>
      </c>
      <c r="J72" s="833">
        <v>719</v>
      </c>
      <c r="K72" s="850">
        <v>39</v>
      </c>
      <c r="L72" s="850">
        <v>28041</v>
      </c>
      <c r="M72" s="833">
        <v>1</v>
      </c>
      <c r="N72" s="833">
        <v>719</v>
      </c>
      <c r="O72" s="850">
        <v>40</v>
      </c>
      <c r="P72" s="850">
        <v>28880</v>
      </c>
      <c r="Q72" s="838">
        <v>1.02992047359224</v>
      </c>
      <c r="R72" s="851">
        <v>722</v>
      </c>
    </row>
    <row r="73" spans="1:18" ht="14.45" customHeight="1" x14ac:dyDescent="0.2">
      <c r="A73" s="832" t="s">
        <v>1436</v>
      </c>
      <c r="B73" s="833" t="s">
        <v>1437</v>
      </c>
      <c r="C73" s="833" t="s">
        <v>565</v>
      </c>
      <c r="D73" s="833" t="s">
        <v>1496</v>
      </c>
      <c r="E73" s="833" t="s">
        <v>1573</v>
      </c>
      <c r="F73" s="833" t="s">
        <v>1574</v>
      </c>
      <c r="G73" s="850">
        <v>1</v>
      </c>
      <c r="H73" s="850">
        <v>1735</v>
      </c>
      <c r="I73" s="833">
        <v>0.49971198156682028</v>
      </c>
      <c r="J73" s="833">
        <v>1735</v>
      </c>
      <c r="K73" s="850">
        <v>2</v>
      </c>
      <c r="L73" s="850">
        <v>3472</v>
      </c>
      <c r="M73" s="833">
        <v>1</v>
      </c>
      <c r="N73" s="833">
        <v>1736</v>
      </c>
      <c r="O73" s="850"/>
      <c r="P73" s="850"/>
      <c r="Q73" s="838"/>
      <c r="R73" s="851"/>
    </row>
    <row r="74" spans="1:18" ht="14.45" customHeight="1" x14ac:dyDescent="0.2">
      <c r="A74" s="832" t="s">
        <v>1436</v>
      </c>
      <c r="B74" s="833" t="s">
        <v>1437</v>
      </c>
      <c r="C74" s="833" t="s">
        <v>565</v>
      </c>
      <c r="D74" s="833" t="s">
        <v>1496</v>
      </c>
      <c r="E74" s="833" t="s">
        <v>1575</v>
      </c>
      <c r="F74" s="833" t="s">
        <v>1576</v>
      </c>
      <c r="G74" s="850"/>
      <c r="H74" s="850"/>
      <c r="I74" s="833"/>
      <c r="J74" s="833"/>
      <c r="K74" s="850">
        <v>1</v>
      </c>
      <c r="L74" s="850">
        <v>628</v>
      </c>
      <c r="M74" s="833">
        <v>1</v>
      </c>
      <c r="N74" s="833">
        <v>628</v>
      </c>
      <c r="O74" s="850"/>
      <c r="P74" s="850"/>
      <c r="Q74" s="838"/>
      <c r="R74" s="851"/>
    </row>
    <row r="75" spans="1:18" ht="14.45" customHeight="1" x14ac:dyDescent="0.2">
      <c r="A75" s="832" t="s">
        <v>1436</v>
      </c>
      <c r="B75" s="833" t="s">
        <v>1437</v>
      </c>
      <c r="C75" s="833" t="s">
        <v>565</v>
      </c>
      <c r="D75" s="833" t="s">
        <v>1496</v>
      </c>
      <c r="E75" s="833" t="s">
        <v>1577</v>
      </c>
      <c r="F75" s="833" t="s">
        <v>1578</v>
      </c>
      <c r="G75" s="850"/>
      <c r="H75" s="850"/>
      <c r="I75" s="833"/>
      <c r="J75" s="833"/>
      <c r="K75" s="850"/>
      <c r="L75" s="850"/>
      <c r="M75" s="833"/>
      <c r="N75" s="833"/>
      <c r="O75" s="850">
        <v>1</v>
      </c>
      <c r="P75" s="850">
        <v>1861</v>
      </c>
      <c r="Q75" s="838"/>
      <c r="R75" s="851">
        <v>1861</v>
      </c>
    </row>
    <row r="76" spans="1:18" ht="14.45" customHeight="1" x14ac:dyDescent="0.2">
      <c r="A76" s="832" t="s">
        <v>1436</v>
      </c>
      <c r="B76" s="833" t="s">
        <v>1437</v>
      </c>
      <c r="C76" s="833" t="s">
        <v>571</v>
      </c>
      <c r="D76" s="833" t="s">
        <v>1579</v>
      </c>
      <c r="E76" s="833" t="s">
        <v>1580</v>
      </c>
      <c r="F76" s="833" t="s">
        <v>1581</v>
      </c>
      <c r="G76" s="850">
        <v>94.630000000000038</v>
      </c>
      <c r="H76" s="850">
        <v>190132.21</v>
      </c>
      <c r="I76" s="833">
        <v>86.008934185586781</v>
      </c>
      <c r="J76" s="833">
        <v>2009.217055901933</v>
      </c>
      <c r="K76" s="850">
        <v>1.1000000000000001</v>
      </c>
      <c r="L76" s="850">
        <v>2210.61</v>
      </c>
      <c r="M76" s="833">
        <v>1</v>
      </c>
      <c r="N76" s="833">
        <v>2009.6454545454544</v>
      </c>
      <c r="O76" s="850">
        <v>2.7</v>
      </c>
      <c r="P76" s="850">
        <v>5426.04</v>
      </c>
      <c r="Q76" s="838">
        <v>2.4545442208259258</v>
      </c>
      <c r="R76" s="851">
        <v>2009.6444444444444</v>
      </c>
    </row>
    <row r="77" spans="1:18" ht="14.45" customHeight="1" x14ac:dyDescent="0.2">
      <c r="A77" s="832" t="s">
        <v>1436</v>
      </c>
      <c r="B77" s="833" t="s">
        <v>1437</v>
      </c>
      <c r="C77" s="833" t="s">
        <v>571</v>
      </c>
      <c r="D77" s="833" t="s">
        <v>1579</v>
      </c>
      <c r="E77" s="833" t="s">
        <v>1582</v>
      </c>
      <c r="F77" s="833" t="s">
        <v>1583</v>
      </c>
      <c r="G77" s="850">
        <v>0.94000000000000028</v>
      </c>
      <c r="H77" s="850">
        <v>8549.3599999999951</v>
      </c>
      <c r="I77" s="833"/>
      <c r="J77" s="833">
        <v>9095.0638297872265</v>
      </c>
      <c r="K77" s="850"/>
      <c r="L77" s="850"/>
      <c r="M77" s="833"/>
      <c r="N77" s="833"/>
      <c r="O77" s="850"/>
      <c r="P77" s="850"/>
      <c r="Q77" s="838"/>
      <c r="R77" s="851"/>
    </row>
    <row r="78" spans="1:18" ht="14.45" customHeight="1" x14ac:dyDescent="0.2">
      <c r="A78" s="832" t="s">
        <v>1436</v>
      </c>
      <c r="B78" s="833" t="s">
        <v>1437</v>
      </c>
      <c r="C78" s="833" t="s">
        <v>571</v>
      </c>
      <c r="D78" s="833" t="s">
        <v>1579</v>
      </c>
      <c r="E78" s="833" t="s">
        <v>1584</v>
      </c>
      <c r="F78" s="833" t="s">
        <v>1583</v>
      </c>
      <c r="G78" s="850">
        <v>792.98000000000036</v>
      </c>
      <c r="H78" s="850">
        <v>1442384.0800000033</v>
      </c>
      <c r="I78" s="833">
        <v>0.9846086911011388</v>
      </c>
      <c r="J78" s="833">
        <v>1818.9413099952114</v>
      </c>
      <c r="K78" s="850">
        <v>893.04</v>
      </c>
      <c r="L78" s="850">
        <v>1464931.2900000005</v>
      </c>
      <c r="M78" s="833">
        <v>1</v>
      </c>
      <c r="N78" s="833">
        <v>1640.3870935232471</v>
      </c>
      <c r="O78" s="850">
        <v>12.65</v>
      </c>
      <c r="P78" s="850">
        <v>23010.900000000005</v>
      </c>
      <c r="Q78" s="838">
        <v>1.5707835689686169E-2</v>
      </c>
      <c r="R78" s="851">
        <v>1819.04347826087</v>
      </c>
    </row>
    <row r="79" spans="1:18" ht="14.45" customHeight="1" x14ac:dyDescent="0.2">
      <c r="A79" s="832" t="s">
        <v>1436</v>
      </c>
      <c r="B79" s="833" t="s">
        <v>1437</v>
      </c>
      <c r="C79" s="833" t="s">
        <v>571</v>
      </c>
      <c r="D79" s="833" t="s">
        <v>1579</v>
      </c>
      <c r="E79" s="833" t="s">
        <v>1585</v>
      </c>
      <c r="F79" s="833" t="s">
        <v>1586</v>
      </c>
      <c r="G79" s="850">
        <v>46.129999999999917</v>
      </c>
      <c r="H79" s="850">
        <v>41565.809999999961</v>
      </c>
      <c r="I79" s="833">
        <v>102.1850431447746</v>
      </c>
      <c r="J79" s="833">
        <v>901.05809668328709</v>
      </c>
      <c r="K79" s="850">
        <v>0.44999999999999996</v>
      </c>
      <c r="L79" s="850">
        <v>406.77</v>
      </c>
      <c r="M79" s="833">
        <v>1</v>
      </c>
      <c r="N79" s="833">
        <v>903.93333333333339</v>
      </c>
      <c r="O79" s="850">
        <v>0.05</v>
      </c>
      <c r="P79" s="850">
        <v>35.94</v>
      </c>
      <c r="Q79" s="838">
        <v>8.8354598421712519E-2</v>
      </c>
      <c r="R79" s="851">
        <v>718.8</v>
      </c>
    </row>
    <row r="80" spans="1:18" ht="14.45" customHeight="1" x14ac:dyDescent="0.2">
      <c r="A80" s="832" t="s">
        <v>1436</v>
      </c>
      <c r="B80" s="833" t="s">
        <v>1437</v>
      </c>
      <c r="C80" s="833" t="s">
        <v>571</v>
      </c>
      <c r="D80" s="833" t="s">
        <v>1579</v>
      </c>
      <c r="E80" s="833" t="s">
        <v>1587</v>
      </c>
      <c r="F80" s="833" t="s">
        <v>1583</v>
      </c>
      <c r="G80" s="850"/>
      <c r="H80" s="850"/>
      <c r="I80" s="833"/>
      <c r="J80" s="833"/>
      <c r="K80" s="850"/>
      <c r="L80" s="850"/>
      <c r="M80" s="833"/>
      <c r="N80" s="833"/>
      <c r="O80" s="850">
        <v>628.26999999999953</v>
      </c>
      <c r="P80" s="850">
        <v>411842.11000000028</v>
      </c>
      <c r="Q80" s="838"/>
      <c r="R80" s="851">
        <v>655.517707355119</v>
      </c>
    </row>
    <row r="81" spans="1:18" ht="14.45" customHeight="1" x14ac:dyDescent="0.2">
      <c r="A81" s="832" t="s">
        <v>1436</v>
      </c>
      <c r="B81" s="833" t="s">
        <v>1437</v>
      </c>
      <c r="C81" s="833" t="s">
        <v>571</v>
      </c>
      <c r="D81" s="833" t="s">
        <v>1579</v>
      </c>
      <c r="E81" s="833" t="s">
        <v>1588</v>
      </c>
      <c r="F81" s="833" t="s">
        <v>1583</v>
      </c>
      <c r="G81" s="850"/>
      <c r="H81" s="850"/>
      <c r="I81" s="833"/>
      <c r="J81" s="833"/>
      <c r="K81" s="850"/>
      <c r="L81" s="850"/>
      <c r="M81" s="833"/>
      <c r="N81" s="833"/>
      <c r="O81" s="850">
        <v>0.93999999999999984</v>
      </c>
      <c r="P81" s="850">
        <v>3079.34</v>
      </c>
      <c r="Q81" s="838"/>
      <c r="R81" s="851">
        <v>3275.8936170212774</v>
      </c>
    </row>
    <row r="82" spans="1:18" ht="14.45" customHeight="1" x14ac:dyDescent="0.2">
      <c r="A82" s="832" t="s">
        <v>1436</v>
      </c>
      <c r="B82" s="833" t="s">
        <v>1437</v>
      </c>
      <c r="C82" s="833" t="s">
        <v>571</v>
      </c>
      <c r="D82" s="833" t="s">
        <v>1438</v>
      </c>
      <c r="E82" s="833" t="s">
        <v>1589</v>
      </c>
      <c r="F82" s="833" t="s">
        <v>1590</v>
      </c>
      <c r="G82" s="850">
        <v>508539</v>
      </c>
      <c r="H82" s="850">
        <v>17149999.859999996</v>
      </c>
      <c r="I82" s="833">
        <v>1.0216540762753228</v>
      </c>
      <c r="J82" s="833">
        <v>33.72406021957017</v>
      </c>
      <c r="K82" s="850">
        <v>490977</v>
      </c>
      <c r="L82" s="850">
        <v>16786503.629999992</v>
      </c>
      <c r="M82" s="833">
        <v>1</v>
      </c>
      <c r="N82" s="833">
        <v>34.189999999999984</v>
      </c>
      <c r="O82" s="850">
        <v>501088</v>
      </c>
      <c r="P82" s="850">
        <v>17026970.239999998</v>
      </c>
      <c r="Q82" s="838">
        <v>1.0143249967533594</v>
      </c>
      <c r="R82" s="851">
        <v>33.979999999999997</v>
      </c>
    </row>
    <row r="83" spans="1:18" ht="14.45" customHeight="1" x14ac:dyDescent="0.2">
      <c r="A83" s="832" t="s">
        <v>1436</v>
      </c>
      <c r="B83" s="833" t="s">
        <v>1437</v>
      </c>
      <c r="C83" s="833" t="s">
        <v>571</v>
      </c>
      <c r="D83" s="833" t="s">
        <v>1438</v>
      </c>
      <c r="E83" s="833" t="s">
        <v>1591</v>
      </c>
      <c r="F83" s="833" t="s">
        <v>1592</v>
      </c>
      <c r="G83" s="850">
        <v>78</v>
      </c>
      <c r="H83" s="850">
        <v>4506.840000000002</v>
      </c>
      <c r="I83" s="833">
        <v>0.68618984396886773</v>
      </c>
      <c r="J83" s="833">
        <v>57.780000000000022</v>
      </c>
      <c r="K83" s="850">
        <v>116</v>
      </c>
      <c r="L83" s="850">
        <v>6567.9199999999946</v>
      </c>
      <c r="M83" s="833">
        <v>1</v>
      </c>
      <c r="N83" s="833">
        <v>56.619999999999955</v>
      </c>
      <c r="O83" s="850">
        <v>34696</v>
      </c>
      <c r="P83" s="850">
        <v>1775741.2800000003</v>
      </c>
      <c r="Q83" s="838">
        <v>270.3658509847869</v>
      </c>
      <c r="R83" s="851">
        <v>51.180000000000007</v>
      </c>
    </row>
    <row r="84" spans="1:18" ht="14.45" customHeight="1" x14ac:dyDescent="0.2">
      <c r="A84" s="832" t="s">
        <v>1436</v>
      </c>
      <c r="B84" s="833" t="s">
        <v>1437</v>
      </c>
      <c r="C84" s="833" t="s">
        <v>571</v>
      </c>
      <c r="D84" s="833" t="s">
        <v>1438</v>
      </c>
      <c r="E84" s="833" t="s">
        <v>1593</v>
      </c>
      <c r="F84" s="833" t="s">
        <v>1594</v>
      </c>
      <c r="G84" s="850">
        <v>5168</v>
      </c>
      <c r="H84" s="850">
        <v>295196.15999999997</v>
      </c>
      <c r="I84" s="833">
        <v>1.4213261202983318</v>
      </c>
      <c r="J84" s="833">
        <v>57.12</v>
      </c>
      <c r="K84" s="850">
        <v>3543</v>
      </c>
      <c r="L84" s="850">
        <v>207690.66000000003</v>
      </c>
      <c r="M84" s="833">
        <v>1</v>
      </c>
      <c r="N84" s="833">
        <v>58.620000000000012</v>
      </c>
      <c r="O84" s="850">
        <v>4862</v>
      </c>
      <c r="P84" s="850">
        <v>290990.69999999995</v>
      </c>
      <c r="Q84" s="838">
        <v>1.401077448547758</v>
      </c>
      <c r="R84" s="851">
        <v>59.849999999999987</v>
      </c>
    </row>
    <row r="85" spans="1:18" ht="14.45" customHeight="1" x14ac:dyDescent="0.2">
      <c r="A85" s="832" t="s">
        <v>1436</v>
      </c>
      <c r="B85" s="833" t="s">
        <v>1437</v>
      </c>
      <c r="C85" s="833" t="s">
        <v>571</v>
      </c>
      <c r="D85" s="833" t="s">
        <v>1595</v>
      </c>
      <c r="E85" s="833" t="s">
        <v>1596</v>
      </c>
      <c r="F85" s="833" t="s">
        <v>1597</v>
      </c>
      <c r="G85" s="850">
        <v>1</v>
      </c>
      <c r="H85" s="850">
        <v>442.16</v>
      </c>
      <c r="I85" s="833"/>
      <c r="J85" s="833">
        <v>442.16</v>
      </c>
      <c r="K85" s="850"/>
      <c r="L85" s="850"/>
      <c r="M85" s="833"/>
      <c r="N85" s="833"/>
      <c r="O85" s="850"/>
      <c r="P85" s="850"/>
      <c r="Q85" s="838"/>
      <c r="R85" s="851"/>
    </row>
    <row r="86" spans="1:18" ht="14.45" customHeight="1" x14ac:dyDescent="0.2">
      <c r="A86" s="832" t="s">
        <v>1436</v>
      </c>
      <c r="B86" s="833" t="s">
        <v>1437</v>
      </c>
      <c r="C86" s="833" t="s">
        <v>571</v>
      </c>
      <c r="D86" s="833" t="s">
        <v>1496</v>
      </c>
      <c r="E86" s="833" t="s">
        <v>1598</v>
      </c>
      <c r="F86" s="833" t="s">
        <v>1599</v>
      </c>
      <c r="G86" s="850"/>
      <c r="H86" s="850"/>
      <c r="I86" s="833"/>
      <c r="J86" s="833"/>
      <c r="K86" s="850">
        <v>1</v>
      </c>
      <c r="L86" s="850">
        <v>8596</v>
      </c>
      <c r="M86" s="833">
        <v>1</v>
      </c>
      <c r="N86" s="833">
        <v>8596</v>
      </c>
      <c r="O86" s="850"/>
      <c r="P86" s="850"/>
      <c r="Q86" s="838"/>
      <c r="R86" s="851"/>
    </row>
    <row r="87" spans="1:18" ht="14.45" customHeight="1" x14ac:dyDescent="0.2">
      <c r="A87" s="832" t="s">
        <v>1436</v>
      </c>
      <c r="B87" s="833" t="s">
        <v>1437</v>
      </c>
      <c r="C87" s="833" t="s">
        <v>571</v>
      </c>
      <c r="D87" s="833" t="s">
        <v>1496</v>
      </c>
      <c r="E87" s="833" t="s">
        <v>1600</v>
      </c>
      <c r="F87" s="833" t="s">
        <v>1601</v>
      </c>
      <c r="G87" s="850">
        <v>2029</v>
      </c>
      <c r="H87" s="850">
        <v>29434703</v>
      </c>
      <c r="I87" s="833">
        <v>1.0184338913307098</v>
      </c>
      <c r="J87" s="833">
        <v>14507</v>
      </c>
      <c r="K87" s="850">
        <v>1992</v>
      </c>
      <c r="L87" s="850">
        <v>28901928</v>
      </c>
      <c r="M87" s="833">
        <v>1</v>
      </c>
      <c r="N87" s="833">
        <v>14509</v>
      </c>
      <c r="O87" s="850">
        <v>2043</v>
      </c>
      <c r="P87" s="850">
        <v>29654145</v>
      </c>
      <c r="Q87" s="838">
        <v>1.0260265335931915</v>
      </c>
      <c r="R87" s="851">
        <v>14515</v>
      </c>
    </row>
    <row r="88" spans="1:18" ht="14.45" customHeight="1" thickBot="1" x14ac:dyDescent="0.25">
      <c r="A88" s="840" t="s">
        <v>1436</v>
      </c>
      <c r="B88" s="841" t="s">
        <v>1437</v>
      </c>
      <c r="C88" s="841" t="s">
        <v>1602</v>
      </c>
      <c r="D88" s="841" t="s">
        <v>1579</v>
      </c>
      <c r="E88" s="841" t="s">
        <v>1483</v>
      </c>
      <c r="F88" s="841" t="s">
        <v>1603</v>
      </c>
      <c r="G88" s="852">
        <v>0</v>
      </c>
      <c r="H88" s="852">
        <v>-5.8207660913467407E-11</v>
      </c>
      <c r="I88" s="841">
        <v>-1</v>
      </c>
      <c r="J88" s="841"/>
      <c r="K88" s="852">
        <v>0</v>
      </c>
      <c r="L88" s="852">
        <v>5.8207660913467407E-11</v>
      </c>
      <c r="M88" s="841">
        <v>1</v>
      </c>
      <c r="N88" s="841"/>
      <c r="O88" s="852"/>
      <c r="P88" s="852"/>
      <c r="Q88" s="846"/>
      <c r="R88" s="85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AE5AB6E-5AF8-4590-9FE7-FC94E6A3599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2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1605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1668546.2799999993</v>
      </c>
      <c r="I3" s="208">
        <f t="shared" si="0"/>
        <v>65615825.729999982</v>
      </c>
      <c r="J3" s="78"/>
      <c r="K3" s="78"/>
      <c r="L3" s="208">
        <f t="shared" si="0"/>
        <v>1602139.2900000003</v>
      </c>
      <c r="M3" s="208">
        <f t="shared" si="0"/>
        <v>65617969.520000018</v>
      </c>
      <c r="N3" s="78"/>
      <c r="O3" s="78"/>
      <c r="P3" s="208">
        <f t="shared" si="0"/>
        <v>1634119.1900000006</v>
      </c>
      <c r="Q3" s="208">
        <f t="shared" si="0"/>
        <v>65479746.990000002</v>
      </c>
      <c r="R3" s="79">
        <f>IF(M3=0,0,Q3/M3)</f>
        <v>0.99789352625490968</v>
      </c>
      <c r="S3" s="209">
        <f>IF(P3=0,0,Q3/P3)</f>
        <v>40.070361691303546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 t="s">
        <v>1436</v>
      </c>
      <c r="B6" s="826" t="s">
        <v>1437</v>
      </c>
      <c r="C6" s="826" t="s">
        <v>565</v>
      </c>
      <c r="D6" s="826" t="s">
        <v>1426</v>
      </c>
      <c r="E6" s="826" t="s">
        <v>1496</v>
      </c>
      <c r="F6" s="826" t="s">
        <v>1497</v>
      </c>
      <c r="G6" s="826" t="s">
        <v>1498</v>
      </c>
      <c r="H6" s="225">
        <v>1</v>
      </c>
      <c r="I6" s="225">
        <v>37</v>
      </c>
      <c r="J6" s="826"/>
      <c r="K6" s="826">
        <v>37</v>
      </c>
      <c r="L6" s="225"/>
      <c r="M6" s="225"/>
      <c r="N6" s="826"/>
      <c r="O6" s="826"/>
      <c r="P6" s="225">
        <v>2</v>
      </c>
      <c r="Q6" s="225">
        <v>76</v>
      </c>
      <c r="R6" s="831"/>
      <c r="S6" s="849">
        <v>38</v>
      </c>
    </row>
    <row r="7" spans="1:19" ht="14.45" customHeight="1" x14ac:dyDescent="0.2">
      <c r="A7" s="832" t="s">
        <v>1436</v>
      </c>
      <c r="B7" s="833" t="s">
        <v>1437</v>
      </c>
      <c r="C7" s="833" t="s">
        <v>565</v>
      </c>
      <c r="D7" s="833" t="s">
        <v>1426</v>
      </c>
      <c r="E7" s="833" t="s">
        <v>1496</v>
      </c>
      <c r="F7" s="833" t="s">
        <v>1499</v>
      </c>
      <c r="G7" s="833" t="s">
        <v>1500</v>
      </c>
      <c r="H7" s="850">
        <v>1</v>
      </c>
      <c r="I7" s="850">
        <v>444</v>
      </c>
      <c r="J7" s="833"/>
      <c r="K7" s="833">
        <v>444</v>
      </c>
      <c r="L7" s="850"/>
      <c r="M7" s="850"/>
      <c r="N7" s="833"/>
      <c r="O7" s="833"/>
      <c r="P7" s="850"/>
      <c r="Q7" s="850"/>
      <c r="R7" s="838"/>
      <c r="S7" s="851"/>
    </row>
    <row r="8" spans="1:19" ht="14.45" customHeight="1" x14ac:dyDescent="0.2">
      <c r="A8" s="832" t="s">
        <v>1436</v>
      </c>
      <c r="B8" s="833" t="s">
        <v>1437</v>
      </c>
      <c r="C8" s="833" t="s">
        <v>565</v>
      </c>
      <c r="D8" s="833" t="s">
        <v>1426</v>
      </c>
      <c r="E8" s="833" t="s">
        <v>1496</v>
      </c>
      <c r="F8" s="833" t="s">
        <v>1501</v>
      </c>
      <c r="G8" s="833" t="s">
        <v>1502</v>
      </c>
      <c r="H8" s="850">
        <v>2</v>
      </c>
      <c r="I8" s="850">
        <v>354</v>
      </c>
      <c r="J8" s="833">
        <v>0.6629213483146067</v>
      </c>
      <c r="K8" s="833">
        <v>177</v>
      </c>
      <c r="L8" s="850">
        <v>3</v>
      </c>
      <c r="M8" s="850">
        <v>534</v>
      </c>
      <c r="N8" s="833">
        <v>1</v>
      </c>
      <c r="O8" s="833">
        <v>178</v>
      </c>
      <c r="P8" s="850"/>
      <c r="Q8" s="850"/>
      <c r="R8" s="838"/>
      <c r="S8" s="851"/>
    </row>
    <row r="9" spans="1:19" ht="14.45" customHeight="1" x14ac:dyDescent="0.2">
      <c r="A9" s="832" t="s">
        <v>1436</v>
      </c>
      <c r="B9" s="833" t="s">
        <v>1437</v>
      </c>
      <c r="C9" s="833" t="s">
        <v>565</v>
      </c>
      <c r="D9" s="833" t="s">
        <v>1426</v>
      </c>
      <c r="E9" s="833" t="s">
        <v>1496</v>
      </c>
      <c r="F9" s="833" t="s">
        <v>1533</v>
      </c>
      <c r="G9" s="833" t="s">
        <v>1534</v>
      </c>
      <c r="H9" s="850">
        <v>8</v>
      </c>
      <c r="I9" s="850">
        <v>14600</v>
      </c>
      <c r="J9" s="833">
        <v>0.66630156991602774</v>
      </c>
      <c r="K9" s="833">
        <v>1825</v>
      </c>
      <c r="L9" s="850">
        <v>12</v>
      </c>
      <c r="M9" s="850">
        <v>21912</v>
      </c>
      <c r="N9" s="833">
        <v>1</v>
      </c>
      <c r="O9" s="833">
        <v>1826</v>
      </c>
      <c r="P9" s="850">
        <v>6</v>
      </c>
      <c r="Q9" s="850">
        <v>10986</v>
      </c>
      <c r="R9" s="838">
        <v>0.50136911281489593</v>
      </c>
      <c r="S9" s="851">
        <v>1831</v>
      </c>
    </row>
    <row r="10" spans="1:19" ht="14.45" customHeight="1" x14ac:dyDescent="0.2">
      <c r="A10" s="832" t="s">
        <v>1436</v>
      </c>
      <c r="B10" s="833" t="s">
        <v>1437</v>
      </c>
      <c r="C10" s="833" t="s">
        <v>565</v>
      </c>
      <c r="D10" s="833" t="s">
        <v>1426</v>
      </c>
      <c r="E10" s="833" t="s">
        <v>1496</v>
      </c>
      <c r="F10" s="833" t="s">
        <v>1539</v>
      </c>
      <c r="G10" s="833" t="s">
        <v>1540</v>
      </c>
      <c r="H10" s="850">
        <v>4</v>
      </c>
      <c r="I10" s="850">
        <v>0</v>
      </c>
      <c r="J10" s="833"/>
      <c r="K10" s="833">
        <v>0</v>
      </c>
      <c r="L10" s="850">
        <v>13</v>
      </c>
      <c r="M10" s="850">
        <v>0</v>
      </c>
      <c r="N10" s="833"/>
      <c r="O10" s="833">
        <v>0</v>
      </c>
      <c r="P10" s="850"/>
      <c r="Q10" s="850"/>
      <c r="R10" s="838"/>
      <c r="S10" s="851"/>
    </row>
    <row r="11" spans="1:19" ht="14.45" customHeight="1" x14ac:dyDescent="0.2">
      <c r="A11" s="832" t="s">
        <v>1436</v>
      </c>
      <c r="B11" s="833" t="s">
        <v>1437</v>
      </c>
      <c r="C11" s="833" t="s">
        <v>565</v>
      </c>
      <c r="D11" s="833" t="s">
        <v>1426</v>
      </c>
      <c r="E11" s="833" t="s">
        <v>1496</v>
      </c>
      <c r="F11" s="833" t="s">
        <v>1541</v>
      </c>
      <c r="G11" s="833" t="s">
        <v>1542</v>
      </c>
      <c r="H11" s="850">
        <v>1</v>
      </c>
      <c r="I11" s="850">
        <v>33.33</v>
      </c>
      <c r="J11" s="833">
        <v>0.5</v>
      </c>
      <c r="K11" s="833">
        <v>33.33</v>
      </c>
      <c r="L11" s="850">
        <v>2</v>
      </c>
      <c r="M11" s="850">
        <v>66.66</v>
      </c>
      <c r="N11" s="833">
        <v>1</v>
      </c>
      <c r="O11" s="833">
        <v>33.33</v>
      </c>
      <c r="P11" s="850"/>
      <c r="Q11" s="850"/>
      <c r="R11" s="838"/>
      <c r="S11" s="851"/>
    </row>
    <row r="12" spans="1:19" ht="14.45" customHeight="1" x14ac:dyDescent="0.2">
      <c r="A12" s="832" t="s">
        <v>1436</v>
      </c>
      <c r="B12" s="833" t="s">
        <v>1437</v>
      </c>
      <c r="C12" s="833" t="s">
        <v>565</v>
      </c>
      <c r="D12" s="833" t="s">
        <v>1426</v>
      </c>
      <c r="E12" s="833" t="s">
        <v>1496</v>
      </c>
      <c r="F12" s="833" t="s">
        <v>1543</v>
      </c>
      <c r="G12" s="833" t="s">
        <v>1544</v>
      </c>
      <c r="H12" s="850">
        <v>2</v>
      </c>
      <c r="I12" s="850">
        <v>74</v>
      </c>
      <c r="J12" s="833">
        <v>0.66666666666666663</v>
      </c>
      <c r="K12" s="833">
        <v>37</v>
      </c>
      <c r="L12" s="850">
        <v>3</v>
      </c>
      <c r="M12" s="850">
        <v>111</v>
      </c>
      <c r="N12" s="833">
        <v>1</v>
      </c>
      <c r="O12" s="833">
        <v>37</v>
      </c>
      <c r="P12" s="850"/>
      <c r="Q12" s="850"/>
      <c r="R12" s="838"/>
      <c r="S12" s="851"/>
    </row>
    <row r="13" spans="1:19" ht="14.45" customHeight="1" x14ac:dyDescent="0.2">
      <c r="A13" s="832" t="s">
        <v>1436</v>
      </c>
      <c r="B13" s="833" t="s">
        <v>1437</v>
      </c>
      <c r="C13" s="833" t="s">
        <v>565</v>
      </c>
      <c r="D13" s="833" t="s">
        <v>1426</v>
      </c>
      <c r="E13" s="833" t="s">
        <v>1496</v>
      </c>
      <c r="F13" s="833" t="s">
        <v>1545</v>
      </c>
      <c r="G13" s="833" t="s">
        <v>1546</v>
      </c>
      <c r="H13" s="850">
        <v>3</v>
      </c>
      <c r="I13" s="850">
        <v>1830</v>
      </c>
      <c r="J13" s="833">
        <v>0.49918166939443537</v>
      </c>
      <c r="K13" s="833">
        <v>610</v>
      </c>
      <c r="L13" s="850">
        <v>6</v>
      </c>
      <c r="M13" s="850">
        <v>3666</v>
      </c>
      <c r="N13" s="833">
        <v>1</v>
      </c>
      <c r="O13" s="833">
        <v>611</v>
      </c>
      <c r="P13" s="850"/>
      <c r="Q13" s="850"/>
      <c r="R13" s="838"/>
      <c r="S13" s="851"/>
    </row>
    <row r="14" spans="1:19" ht="14.45" customHeight="1" x14ac:dyDescent="0.2">
      <c r="A14" s="832" t="s">
        <v>1436</v>
      </c>
      <c r="B14" s="833" t="s">
        <v>1437</v>
      </c>
      <c r="C14" s="833" t="s">
        <v>565</v>
      </c>
      <c r="D14" s="833" t="s">
        <v>1426</v>
      </c>
      <c r="E14" s="833" t="s">
        <v>1496</v>
      </c>
      <c r="F14" s="833" t="s">
        <v>1553</v>
      </c>
      <c r="G14" s="833" t="s">
        <v>1554</v>
      </c>
      <c r="H14" s="850">
        <v>1</v>
      </c>
      <c r="I14" s="850">
        <v>2330</v>
      </c>
      <c r="J14" s="833"/>
      <c r="K14" s="833">
        <v>2330</v>
      </c>
      <c r="L14" s="850"/>
      <c r="M14" s="850"/>
      <c r="N14" s="833"/>
      <c r="O14" s="833"/>
      <c r="P14" s="850"/>
      <c r="Q14" s="850"/>
      <c r="R14" s="838"/>
      <c r="S14" s="851"/>
    </row>
    <row r="15" spans="1:19" ht="14.45" customHeight="1" x14ac:dyDescent="0.2">
      <c r="A15" s="832" t="s">
        <v>1436</v>
      </c>
      <c r="B15" s="833" t="s">
        <v>1437</v>
      </c>
      <c r="C15" s="833" t="s">
        <v>565</v>
      </c>
      <c r="D15" s="833" t="s">
        <v>840</v>
      </c>
      <c r="E15" s="833" t="s">
        <v>1438</v>
      </c>
      <c r="F15" s="833" t="s">
        <v>1439</v>
      </c>
      <c r="G15" s="833" t="s">
        <v>1440</v>
      </c>
      <c r="H15" s="850"/>
      <c r="I15" s="850"/>
      <c r="J15" s="833"/>
      <c r="K15" s="833"/>
      <c r="L15" s="850"/>
      <c r="M15" s="850"/>
      <c r="N15" s="833"/>
      <c r="O15" s="833"/>
      <c r="P15" s="850">
        <v>1146</v>
      </c>
      <c r="Q15" s="850">
        <v>30277.32</v>
      </c>
      <c r="R15" s="838"/>
      <c r="S15" s="851">
        <v>26.419999999999998</v>
      </c>
    </row>
    <row r="16" spans="1:19" ht="14.45" customHeight="1" x14ac:dyDescent="0.2">
      <c r="A16" s="832" t="s">
        <v>1436</v>
      </c>
      <c r="B16" s="833" t="s">
        <v>1437</v>
      </c>
      <c r="C16" s="833" t="s">
        <v>565</v>
      </c>
      <c r="D16" s="833" t="s">
        <v>840</v>
      </c>
      <c r="E16" s="833" t="s">
        <v>1438</v>
      </c>
      <c r="F16" s="833" t="s">
        <v>1441</v>
      </c>
      <c r="G16" s="833" t="s">
        <v>1442</v>
      </c>
      <c r="H16" s="850">
        <v>1150</v>
      </c>
      <c r="I16" s="850">
        <v>2978.5</v>
      </c>
      <c r="J16" s="833">
        <v>0.96769267757006305</v>
      </c>
      <c r="K16" s="833">
        <v>2.59</v>
      </c>
      <c r="L16" s="850">
        <v>1193</v>
      </c>
      <c r="M16" s="850">
        <v>3077.94</v>
      </c>
      <c r="N16" s="833">
        <v>1</v>
      </c>
      <c r="O16" s="833">
        <v>2.58</v>
      </c>
      <c r="P16" s="850">
        <v>3971</v>
      </c>
      <c r="Q16" s="850">
        <v>10496.559999999998</v>
      </c>
      <c r="R16" s="838">
        <v>3.4102549107519957</v>
      </c>
      <c r="S16" s="851">
        <v>2.6433039536640637</v>
      </c>
    </row>
    <row r="17" spans="1:19" ht="14.45" customHeight="1" x14ac:dyDescent="0.2">
      <c r="A17" s="832" t="s">
        <v>1436</v>
      </c>
      <c r="B17" s="833" t="s">
        <v>1437</v>
      </c>
      <c r="C17" s="833" t="s">
        <v>565</v>
      </c>
      <c r="D17" s="833" t="s">
        <v>840</v>
      </c>
      <c r="E17" s="833" t="s">
        <v>1438</v>
      </c>
      <c r="F17" s="833" t="s">
        <v>1443</v>
      </c>
      <c r="G17" s="833" t="s">
        <v>1444</v>
      </c>
      <c r="H17" s="850">
        <v>2000</v>
      </c>
      <c r="I17" s="850">
        <v>13740.399999999998</v>
      </c>
      <c r="J17" s="833">
        <v>0.95313871094169988</v>
      </c>
      <c r="K17" s="833">
        <v>6.8701999999999988</v>
      </c>
      <c r="L17" s="850">
        <v>2005</v>
      </c>
      <c r="M17" s="850">
        <v>14415.949999999999</v>
      </c>
      <c r="N17" s="833">
        <v>1</v>
      </c>
      <c r="O17" s="833">
        <v>7.1899999999999995</v>
      </c>
      <c r="P17" s="850">
        <v>1575</v>
      </c>
      <c r="Q17" s="850">
        <v>11576.25</v>
      </c>
      <c r="R17" s="838">
        <v>0.80301679736680553</v>
      </c>
      <c r="S17" s="851">
        <v>7.35</v>
      </c>
    </row>
    <row r="18" spans="1:19" ht="14.45" customHeight="1" x14ac:dyDescent="0.2">
      <c r="A18" s="832" t="s">
        <v>1436</v>
      </c>
      <c r="B18" s="833" t="s">
        <v>1437</v>
      </c>
      <c r="C18" s="833" t="s">
        <v>565</v>
      </c>
      <c r="D18" s="833" t="s">
        <v>840</v>
      </c>
      <c r="E18" s="833" t="s">
        <v>1438</v>
      </c>
      <c r="F18" s="833" t="s">
        <v>1449</v>
      </c>
      <c r="G18" s="833" t="s">
        <v>1450</v>
      </c>
      <c r="H18" s="850">
        <v>60169</v>
      </c>
      <c r="I18" s="850">
        <v>318294.01</v>
      </c>
      <c r="J18" s="833">
        <v>0.83377476901869407</v>
      </c>
      <c r="K18" s="833">
        <v>5.29</v>
      </c>
      <c r="L18" s="850">
        <v>71623</v>
      </c>
      <c r="M18" s="850">
        <v>381750.58999999979</v>
      </c>
      <c r="N18" s="833">
        <v>1</v>
      </c>
      <c r="O18" s="833">
        <v>5.3299999999999974</v>
      </c>
      <c r="P18" s="850">
        <v>47997</v>
      </c>
      <c r="Q18" s="850">
        <v>254791.09</v>
      </c>
      <c r="R18" s="838">
        <v>0.66742814988183807</v>
      </c>
      <c r="S18" s="851">
        <v>5.3084794883013524</v>
      </c>
    </row>
    <row r="19" spans="1:19" ht="14.45" customHeight="1" x14ac:dyDescent="0.2">
      <c r="A19" s="832" t="s">
        <v>1436</v>
      </c>
      <c r="B19" s="833" t="s">
        <v>1437</v>
      </c>
      <c r="C19" s="833" t="s">
        <v>565</v>
      </c>
      <c r="D19" s="833" t="s">
        <v>840</v>
      </c>
      <c r="E19" s="833" t="s">
        <v>1438</v>
      </c>
      <c r="F19" s="833" t="s">
        <v>1451</v>
      </c>
      <c r="G19" s="833" t="s">
        <v>1452</v>
      </c>
      <c r="H19" s="850">
        <v>472.1</v>
      </c>
      <c r="I19" s="850">
        <v>4314.9900000000007</v>
      </c>
      <c r="J19" s="833">
        <v>0.45481653406863071</v>
      </c>
      <c r="K19" s="833">
        <v>9.139991527218811</v>
      </c>
      <c r="L19" s="850">
        <v>1038</v>
      </c>
      <c r="M19" s="850">
        <v>9487.3199999999979</v>
      </c>
      <c r="N19" s="833">
        <v>1</v>
      </c>
      <c r="O19" s="833">
        <v>9.1399999999999988</v>
      </c>
      <c r="P19" s="850">
        <v>64.5</v>
      </c>
      <c r="Q19" s="850">
        <v>603.72</v>
      </c>
      <c r="R19" s="838">
        <v>6.363440887416047E-2</v>
      </c>
      <c r="S19" s="851">
        <v>9.3600000000000012</v>
      </c>
    </row>
    <row r="20" spans="1:19" ht="14.45" customHeight="1" x14ac:dyDescent="0.2">
      <c r="A20" s="832" t="s">
        <v>1436</v>
      </c>
      <c r="B20" s="833" t="s">
        <v>1437</v>
      </c>
      <c r="C20" s="833" t="s">
        <v>565</v>
      </c>
      <c r="D20" s="833" t="s">
        <v>840</v>
      </c>
      <c r="E20" s="833" t="s">
        <v>1438</v>
      </c>
      <c r="F20" s="833" t="s">
        <v>1453</v>
      </c>
      <c r="G20" s="833" t="s">
        <v>1454</v>
      </c>
      <c r="H20" s="850"/>
      <c r="I20" s="850"/>
      <c r="J20" s="833"/>
      <c r="K20" s="833"/>
      <c r="L20" s="850">
        <v>493</v>
      </c>
      <c r="M20" s="850">
        <v>4525.74</v>
      </c>
      <c r="N20" s="833">
        <v>1</v>
      </c>
      <c r="O20" s="833">
        <v>9.18</v>
      </c>
      <c r="P20" s="850">
        <v>720</v>
      </c>
      <c r="Q20" s="850">
        <v>6731.2</v>
      </c>
      <c r="R20" s="838">
        <v>1.4873147816710637</v>
      </c>
      <c r="S20" s="851">
        <v>9.3488888888888884</v>
      </c>
    </row>
    <row r="21" spans="1:19" ht="14.45" customHeight="1" x14ac:dyDescent="0.2">
      <c r="A21" s="832" t="s">
        <v>1436</v>
      </c>
      <c r="B21" s="833" t="s">
        <v>1437</v>
      </c>
      <c r="C21" s="833" t="s">
        <v>565</v>
      </c>
      <c r="D21" s="833" t="s">
        <v>840</v>
      </c>
      <c r="E21" s="833" t="s">
        <v>1438</v>
      </c>
      <c r="F21" s="833" t="s">
        <v>1455</v>
      </c>
      <c r="G21" s="833" t="s">
        <v>1456</v>
      </c>
      <c r="H21" s="850">
        <v>184</v>
      </c>
      <c r="I21" s="850">
        <v>1882.32</v>
      </c>
      <c r="J21" s="833">
        <v>0.32267586873678961</v>
      </c>
      <c r="K21" s="833">
        <v>10.23</v>
      </c>
      <c r="L21" s="850">
        <v>577</v>
      </c>
      <c r="M21" s="850">
        <v>5833.4699999999993</v>
      </c>
      <c r="N21" s="833">
        <v>1</v>
      </c>
      <c r="O21" s="833">
        <v>10.11</v>
      </c>
      <c r="P21" s="850">
        <v>284</v>
      </c>
      <c r="Q21" s="850">
        <v>2925.2000000000003</v>
      </c>
      <c r="R21" s="838">
        <v>0.50145110885973543</v>
      </c>
      <c r="S21" s="851">
        <v>10.3</v>
      </c>
    </row>
    <row r="22" spans="1:19" ht="14.45" customHeight="1" x14ac:dyDescent="0.2">
      <c r="A22" s="832" t="s">
        <v>1436</v>
      </c>
      <c r="B22" s="833" t="s">
        <v>1437</v>
      </c>
      <c r="C22" s="833" t="s">
        <v>565</v>
      </c>
      <c r="D22" s="833" t="s">
        <v>840</v>
      </c>
      <c r="E22" s="833" t="s">
        <v>1438</v>
      </c>
      <c r="F22" s="833" t="s">
        <v>1459</v>
      </c>
      <c r="G22" s="833" t="s">
        <v>1460</v>
      </c>
      <c r="H22" s="850"/>
      <c r="I22" s="850"/>
      <c r="J22" s="833"/>
      <c r="K22" s="833"/>
      <c r="L22" s="850"/>
      <c r="M22" s="850"/>
      <c r="N22" s="833"/>
      <c r="O22" s="833"/>
      <c r="P22" s="850">
        <v>7.84</v>
      </c>
      <c r="Q22" s="850">
        <v>78.149999999999991</v>
      </c>
      <c r="R22" s="838"/>
      <c r="S22" s="851">
        <v>9.9681122448979576</v>
      </c>
    </row>
    <row r="23" spans="1:19" ht="14.45" customHeight="1" x14ac:dyDescent="0.2">
      <c r="A23" s="832" t="s">
        <v>1436</v>
      </c>
      <c r="B23" s="833" t="s">
        <v>1437</v>
      </c>
      <c r="C23" s="833" t="s">
        <v>565</v>
      </c>
      <c r="D23" s="833" t="s">
        <v>840</v>
      </c>
      <c r="E23" s="833" t="s">
        <v>1438</v>
      </c>
      <c r="F23" s="833" t="s">
        <v>1461</v>
      </c>
      <c r="G23" s="833" t="s">
        <v>1462</v>
      </c>
      <c r="H23" s="850">
        <v>1540</v>
      </c>
      <c r="I23" s="850">
        <v>31462.2</v>
      </c>
      <c r="J23" s="833">
        <v>0.89075054500155715</v>
      </c>
      <c r="K23" s="833">
        <v>20.43</v>
      </c>
      <c r="L23" s="850">
        <v>1690</v>
      </c>
      <c r="M23" s="850">
        <v>35321</v>
      </c>
      <c r="N23" s="833">
        <v>1</v>
      </c>
      <c r="O23" s="833">
        <v>20.9</v>
      </c>
      <c r="P23" s="850">
        <v>2155</v>
      </c>
      <c r="Q23" s="850">
        <v>43207.75</v>
      </c>
      <c r="R23" s="838">
        <v>1.2232878457574814</v>
      </c>
      <c r="S23" s="851">
        <v>20.05</v>
      </c>
    </row>
    <row r="24" spans="1:19" ht="14.45" customHeight="1" x14ac:dyDescent="0.2">
      <c r="A24" s="832" t="s">
        <v>1436</v>
      </c>
      <c r="B24" s="833" t="s">
        <v>1437</v>
      </c>
      <c r="C24" s="833" t="s">
        <v>565</v>
      </c>
      <c r="D24" s="833" t="s">
        <v>840</v>
      </c>
      <c r="E24" s="833" t="s">
        <v>1438</v>
      </c>
      <c r="F24" s="833" t="s">
        <v>1463</v>
      </c>
      <c r="G24" s="833" t="s">
        <v>1464</v>
      </c>
      <c r="H24" s="850"/>
      <c r="I24" s="850"/>
      <c r="J24" s="833"/>
      <c r="K24" s="833"/>
      <c r="L24" s="850">
        <v>3.1</v>
      </c>
      <c r="M24" s="850">
        <v>5016.51</v>
      </c>
      <c r="N24" s="833">
        <v>1</v>
      </c>
      <c r="O24" s="833">
        <v>1618.2290322580645</v>
      </c>
      <c r="P24" s="850"/>
      <c r="Q24" s="850"/>
      <c r="R24" s="838"/>
      <c r="S24" s="851"/>
    </row>
    <row r="25" spans="1:19" ht="14.45" customHeight="1" x14ac:dyDescent="0.2">
      <c r="A25" s="832" t="s">
        <v>1436</v>
      </c>
      <c r="B25" s="833" t="s">
        <v>1437</v>
      </c>
      <c r="C25" s="833" t="s">
        <v>565</v>
      </c>
      <c r="D25" s="833" t="s">
        <v>840</v>
      </c>
      <c r="E25" s="833" t="s">
        <v>1438</v>
      </c>
      <c r="F25" s="833" t="s">
        <v>1467</v>
      </c>
      <c r="G25" s="833" t="s">
        <v>1468</v>
      </c>
      <c r="H25" s="850">
        <v>6</v>
      </c>
      <c r="I25" s="850">
        <v>11919.9</v>
      </c>
      <c r="J25" s="833">
        <v>0.83971164961751232</v>
      </c>
      <c r="K25" s="833">
        <v>1986.6499999999999</v>
      </c>
      <c r="L25" s="850">
        <v>7</v>
      </c>
      <c r="M25" s="850">
        <v>14195.23</v>
      </c>
      <c r="N25" s="833">
        <v>1</v>
      </c>
      <c r="O25" s="833">
        <v>2027.8899999999999</v>
      </c>
      <c r="P25" s="850">
        <v>7</v>
      </c>
      <c r="Q25" s="850">
        <v>12724.530000000002</v>
      </c>
      <c r="R25" s="838">
        <v>0.89639477486451458</v>
      </c>
      <c r="S25" s="851">
        <v>1817.7900000000004</v>
      </c>
    </row>
    <row r="26" spans="1:19" ht="14.45" customHeight="1" x14ac:dyDescent="0.2">
      <c r="A26" s="832" t="s">
        <v>1436</v>
      </c>
      <c r="B26" s="833" t="s">
        <v>1437</v>
      </c>
      <c r="C26" s="833" t="s">
        <v>565</v>
      </c>
      <c r="D26" s="833" t="s">
        <v>840</v>
      </c>
      <c r="E26" s="833" t="s">
        <v>1438</v>
      </c>
      <c r="F26" s="833" t="s">
        <v>1471</v>
      </c>
      <c r="G26" s="833" t="s">
        <v>1472</v>
      </c>
      <c r="H26" s="850">
        <v>83676</v>
      </c>
      <c r="I26" s="850">
        <v>315458.52000000008</v>
      </c>
      <c r="J26" s="833">
        <v>0.80254793501178245</v>
      </c>
      <c r="K26" s="833">
        <v>3.7700000000000009</v>
      </c>
      <c r="L26" s="850">
        <v>104819</v>
      </c>
      <c r="M26" s="850">
        <v>393071.25</v>
      </c>
      <c r="N26" s="833">
        <v>1</v>
      </c>
      <c r="O26" s="833">
        <v>3.75</v>
      </c>
      <c r="P26" s="850">
        <v>58855</v>
      </c>
      <c r="Q26" s="850">
        <v>224910.29999999996</v>
      </c>
      <c r="R26" s="838">
        <v>0.57218710348314705</v>
      </c>
      <c r="S26" s="851">
        <v>3.8214306346104827</v>
      </c>
    </row>
    <row r="27" spans="1:19" ht="14.45" customHeight="1" x14ac:dyDescent="0.2">
      <c r="A27" s="832" t="s">
        <v>1436</v>
      </c>
      <c r="B27" s="833" t="s">
        <v>1437</v>
      </c>
      <c r="C27" s="833" t="s">
        <v>565</v>
      </c>
      <c r="D27" s="833" t="s">
        <v>840</v>
      </c>
      <c r="E27" s="833" t="s">
        <v>1438</v>
      </c>
      <c r="F27" s="833" t="s">
        <v>1477</v>
      </c>
      <c r="G27" s="833" t="s">
        <v>1478</v>
      </c>
      <c r="H27" s="850"/>
      <c r="I27" s="850"/>
      <c r="J27" s="833"/>
      <c r="K27" s="833"/>
      <c r="L27" s="850"/>
      <c r="M27" s="850"/>
      <c r="N27" s="833"/>
      <c r="O27" s="833"/>
      <c r="P27" s="850">
        <v>450</v>
      </c>
      <c r="Q27" s="850">
        <v>67410</v>
      </c>
      <c r="R27" s="838"/>
      <c r="S27" s="851">
        <v>149.80000000000001</v>
      </c>
    </row>
    <row r="28" spans="1:19" ht="14.45" customHeight="1" x14ac:dyDescent="0.2">
      <c r="A28" s="832" t="s">
        <v>1436</v>
      </c>
      <c r="B28" s="833" t="s">
        <v>1437</v>
      </c>
      <c r="C28" s="833" t="s">
        <v>565</v>
      </c>
      <c r="D28" s="833" t="s">
        <v>840</v>
      </c>
      <c r="E28" s="833" t="s">
        <v>1438</v>
      </c>
      <c r="F28" s="833" t="s">
        <v>1479</v>
      </c>
      <c r="G28" s="833" t="s">
        <v>1480</v>
      </c>
      <c r="H28" s="850">
        <v>2490</v>
      </c>
      <c r="I28" s="850">
        <v>50263.3</v>
      </c>
      <c r="J28" s="833">
        <v>0.61697954698556667</v>
      </c>
      <c r="K28" s="833">
        <v>20.186064257028114</v>
      </c>
      <c r="L28" s="850">
        <v>3928</v>
      </c>
      <c r="M28" s="850">
        <v>81466.720000000001</v>
      </c>
      <c r="N28" s="833">
        <v>1</v>
      </c>
      <c r="O28" s="833">
        <v>20.740000000000002</v>
      </c>
      <c r="P28" s="850">
        <v>966</v>
      </c>
      <c r="Q28" s="850">
        <v>19658.100000000002</v>
      </c>
      <c r="R28" s="838">
        <v>0.24130221518676587</v>
      </c>
      <c r="S28" s="851">
        <v>20.350000000000001</v>
      </c>
    </row>
    <row r="29" spans="1:19" ht="14.45" customHeight="1" x14ac:dyDescent="0.2">
      <c r="A29" s="832" t="s">
        <v>1436</v>
      </c>
      <c r="B29" s="833" t="s">
        <v>1437</v>
      </c>
      <c r="C29" s="833" t="s">
        <v>565</v>
      </c>
      <c r="D29" s="833" t="s">
        <v>840</v>
      </c>
      <c r="E29" s="833" t="s">
        <v>1438</v>
      </c>
      <c r="F29" s="833" t="s">
        <v>1485</v>
      </c>
      <c r="G29" s="833" t="s">
        <v>1486</v>
      </c>
      <c r="H29" s="850"/>
      <c r="I29" s="850"/>
      <c r="J29" s="833"/>
      <c r="K29" s="833"/>
      <c r="L29" s="850"/>
      <c r="M29" s="850"/>
      <c r="N29" s="833"/>
      <c r="O29" s="833"/>
      <c r="P29" s="850">
        <v>1330</v>
      </c>
      <c r="Q29" s="850">
        <v>25403</v>
      </c>
      <c r="R29" s="838"/>
      <c r="S29" s="851">
        <v>19.100000000000001</v>
      </c>
    </row>
    <row r="30" spans="1:19" ht="14.45" customHeight="1" x14ac:dyDescent="0.2">
      <c r="A30" s="832" t="s">
        <v>1436</v>
      </c>
      <c r="B30" s="833" t="s">
        <v>1437</v>
      </c>
      <c r="C30" s="833" t="s">
        <v>565</v>
      </c>
      <c r="D30" s="833" t="s">
        <v>840</v>
      </c>
      <c r="E30" s="833" t="s">
        <v>1438</v>
      </c>
      <c r="F30" s="833" t="s">
        <v>1487</v>
      </c>
      <c r="G30" s="833" t="s">
        <v>1488</v>
      </c>
      <c r="H30" s="850">
        <v>700</v>
      </c>
      <c r="I30" s="850">
        <v>14231</v>
      </c>
      <c r="J30" s="833"/>
      <c r="K30" s="833">
        <v>20.329999999999998</v>
      </c>
      <c r="L30" s="850"/>
      <c r="M30" s="850"/>
      <c r="N30" s="833"/>
      <c r="O30" s="833"/>
      <c r="P30" s="850"/>
      <c r="Q30" s="850"/>
      <c r="R30" s="838"/>
      <c r="S30" s="851"/>
    </row>
    <row r="31" spans="1:19" ht="14.45" customHeight="1" x14ac:dyDescent="0.2">
      <c r="A31" s="832" t="s">
        <v>1436</v>
      </c>
      <c r="B31" s="833" t="s">
        <v>1437</v>
      </c>
      <c r="C31" s="833" t="s">
        <v>565</v>
      </c>
      <c r="D31" s="833" t="s">
        <v>840</v>
      </c>
      <c r="E31" s="833" t="s">
        <v>1438</v>
      </c>
      <c r="F31" s="833" t="s">
        <v>1490</v>
      </c>
      <c r="G31" s="833" t="s">
        <v>1491</v>
      </c>
      <c r="H31" s="850"/>
      <c r="I31" s="850"/>
      <c r="J31" s="833"/>
      <c r="K31" s="833"/>
      <c r="L31" s="850">
        <v>170</v>
      </c>
      <c r="M31" s="850">
        <v>12110.8</v>
      </c>
      <c r="N31" s="833">
        <v>1</v>
      </c>
      <c r="O31" s="833">
        <v>71.239999999999995</v>
      </c>
      <c r="P31" s="850"/>
      <c r="Q31" s="850"/>
      <c r="R31" s="838"/>
      <c r="S31" s="851"/>
    </row>
    <row r="32" spans="1:19" ht="14.45" customHeight="1" x14ac:dyDescent="0.2">
      <c r="A32" s="832" t="s">
        <v>1436</v>
      </c>
      <c r="B32" s="833" t="s">
        <v>1437</v>
      </c>
      <c r="C32" s="833" t="s">
        <v>565</v>
      </c>
      <c r="D32" s="833" t="s">
        <v>840</v>
      </c>
      <c r="E32" s="833" t="s">
        <v>1496</v>
      </c>
      <c r="F32" s="833" t="s">
        <v>1497</v>
      </c>
      <c r="G32" s="833" t="s">
        <v>1498</v>
      </c>
      <c r="H32" s="850">
        <v>50</v>
      </c>
      <c r="I32" s="850">
        <v>1850</v>
      </c>
      <c r="J32" s="833">
        <v>1.3888888888888888</v>
      </c>
      <c r="K32" s="833">
        <v>37</v>
      </c>
      <c r="L32" s="850">
        <v>36</v>
      </c>
      <c r="M32" s="850">
        <v>1332</v>
      </c>
      <c r="N32" s="833">
        <v>1</v>
      </c>
      <c r="O32" s="833">
        <v>37</v>
      </c>
      <c r="P32" s="850">
        <v>54</v>
      </c>
      <c r="Q32" s="850">
        <v>2052</v>
      </c>
      <c r="R32" s="838">
        <v>1.5405405405405406</v>
      </c>
      <c r="S32" s="851">
        <v>38</v>
      </c>
    </row>
    <row r="33" spans="1:19" ht="14.45" customHeight="1" x14ac:dyDescent="0.2">
      <c r="A33" s="832" t="s">
        <v>1436</v>
      </c>
      <c r="B33" s="833" t="s">
        <v>1437</v>
      </c>
      <c r="C33" s="833" t="s">
        <v>565</v>
      </c>
      <c r="D33" s="833" t="s">
        <v>840</v>
      </c>
      <c r="E33" s="833" t="s">
        <v>1496</v>
      </c>
      <c r="F33" s="833" t="s">
        <v>1499</v>
      </c>
      <c r="G33" s="833" t="s">
        <v>1500</v>
      </c>
      <c r="H33" s="850">
        <v>19</v>
      </c>
      <c r="I33" s="850">
        <v>8436</v>
      </c>
      <c r="J33" s="833">
        <v>0.82608695652173914</v>
      </c>
      <c r="K33" s="833">
        <v>444</v>
      </c>
      <c r="L33" s="850">
        <v>23</v>
      </c>
      <c r="M33" s="850">
        <v>10212</v>
      </c>
      <c r="N33" s="833">
        <v>1</v>
      </c>
      <c r="O33" s="833">
        <v>444</v>
      </c>
      <c r="P33" s="850">
        <v>13</v>
      </c>
      <c r="Q33" s="850">
        <v>5811</v>
      </c>
      <c r="R33" s="838">
        <v>0.56903642773207985</v>
      </c>
      <c r="S33" s="851">
        <v>447</v>
      </c>
    </row>
    <row r="34" spans="1:19" ht="14.45" customHeight="1" x14ac:dyDescent="0.2">
      <c r="A34" s="832" t="s">
        <v>1436</v>
      </c>
      <c r="B34" s="833" t="s">
        <v>1437</v>
      </c>
      <c r="C34" s="833" t="s">
        <v>565</v>
      </c>
      <c r="D34" s="833" t="s">
        <v>840</v>
      </c>
      <c r="E34" s="833" t="s">
        <v>1496</v>
      </c>
      <c r="F34" s="833" t="s">
        <v>1501</v>
      </c>
      <c r="G34" s="833" t="s">
        <v>1502</v>
      </c>
      <c r="H34" s="850">
        <v>112</v>
      </c>
      <c r="I34" s="850">
        <v>19824</v>
      </c>
      <c r="J34" s="833">
        <v>0.62567857593738163</v>
      </c>
      <c r="K34" s="833">
        <v>177</v>
      </c>
      <c r="L34" s="850">
        <v>178</v>
      </c>
      <c r="M34" s="850">
        <v>31684</v>
      </c>
      <c r="N34" s="833">
        <v>1</v>
      </c>
      <c r="O34" s="833">
        <v>178</v>
      </c>
      <c r="P34" s="850">
        <v>146</v>
      </c>
      <c r="Q34" s="850">
        <v>26134</v>
      </c>
      <c r="R34" s="838">
        <v>0.82483272314101752</v>
      </c>
      <c r="S34" s="851">
        <v>179</v>
      </c>
    </row>
    <row r="35" spans="1:19" ht="14.45" customHeight="1" x14ac:dyDescent="0.2">
      <c r="A35" s="832" t="s">
        <v>1436</v>
      </c>
      <c r="B35" s="833" t="s">
        <v>1437</v>
      </c>
      <c r="C35" s="833" t="s">
        <v>565</v>
      </c>
      <c r="D35" s="833" t="s">
        <v>840</v>
      </c>
      <c r="E35" s="833" t="s">
        <v>1496</v>
      </c>
      <c r="F35" s="833" t="s">
        <v>1505</v>
      </c>
      <c r="G35" s="833" t="s">
        <v>1506</v>
      </c>
      <c r="H35" s="850"/>
      <c r="I35" s="850"/>
      <c r="J35" s="833"/>
      <c r="K35" s="833"/>
      <c r="L35" s="850"/>
      <c r="M35" s="850"/>
      <c r="N35" s="833"/>
      <c r="O35" s="833"/>
      <c r="P35" s="850">
        <v>6</v>
      </c>
      <c r="Q35" s="850">
        <v>1914</v>
      </c>
      <c r="R35" s="838"/>
      <c r="S35" s="851">
        <v>319</v>
      </c>
    </row>
    <row r="36" spans="1:19" ht="14.45" customHeight="1" x14ac:dyDescent="0.2">
      <c r="A36" s="832" t="s">
        <v>1436</v>
      </c>
      <c r="B36" s="833" t="s">
        <v>1437</v>
      </c>
      <c r="C36" s="833" t="s">
        <v>565</v>
      </c>
      <c r="D36" s="833" t="s">
        <v>840</v>
      </c>
      <c r="E36" s="833" t="s">
        <v>1496</v>
      </c>
      <c r="F36" s="833" t="s">
        <v>1509</v>
      </c>
      <c r="G36" s="833" t="s">
        <v>1510</v>
      </c>
      <c r="H36" s="850">
        <v>2</v>
      </c>
      <c r="I36" s="850">
        <v>4078</v>
      </c>
      <c r="J36" s="833">
        <v>0.49975490196078431</v>
      </c>
      <c r="K36" s="833">
        <v>2039</v>
      </c>
      <c r="L36" s="850">
        <v>4</v>
      </c>
      <c r="M36" s="850">
        <v>8160</v>
      </c>
      <c r="N36" s="833">
        <v>1</v>
      </c>
      <c r="O36" s="833">
        <v>2040</v>
      </c>
      <c r="P36" s="850">
        <v>5</v>
      </c>
      <c r="Q36" s="850">
        <v>10235</v>
      </c>
      <c r="R36" s="838">
        <v>1.2542892156862746</v>
      </c>
      <c r="S36" s="851">
        <v>2047</v>
      </c>
    </row>
    <row r="37" spans="1:19" ht="14.45" customHeight="1" x14ac:dyDescent="0.2">
      <c r="A37" s="832" t="s">
        <v>1436</v>
      </c>
      <c r="B37" s="833" t="s">
        <v>1437</v>
      </c>
      <c r="C37" s="833" t="s">
        <v>565</v>
      </c>
      <c r="D37" s="833" t="s">
        <v>840</v>
      </c>
      <c r="E37" s="833" t="s">
        <v>1496</v>
      </c>
      <c r="F37" s="833" t="s">
        <v>1517</v>
      </c>
      <c r="G37" s="833" t="s">
        <v>1518</v>
      </c>
      <c r="H37" s="850">
        <v>11</v>
      </c>
      <c r="I37" s="850">
        <v>15741</v>
      </c>
      <c r="J37" s="833">
        <v>0.84556295659647618</v>
      </c>
      <c r="K37" s="833">
        <v>1431</v>
      </c>
      <c r="L37" s="850">
        <v>13</v>
      </c>
      <c r="M37" s="850">
        <v>18616</v>
      </c>
      <c r="N37" s="833">
        <v>1</v>
      </c>
      <c r="O37" s="833">
        <v>1432</v>
      </c>
      <c r="P37" s="850">
        <v>2</v>
      </c>
      <c r="Q37" s="850">
        <v>2874</v>
      </c>
      <c r="R37" s="838">
        <v>0.15438332617103567</v>
      </c>
      <c r="S37" s="851">
        <v>1437</v>
      </c>
    </row>
    <row r="38" spans="1:19" ht="14.45" customHeight="1" x14ac:dyDescent="0.2">
      <c r="A38" s="832" t="s">
        <v>1436</v>
      </c>
      <c r="B38" s="833" t="s">
        <v>1437</v>
      </c>
      <c r="C38" s="833" t="s">
        <v>565</v>
      </c>
      <c r="D38" s="833" t="s">
        <v>840</v>
      </c>
      <c r="E38" s="833" t="s">
        <v>1496</v>
      </c>
      <c r="F38" s="833" t="s">
        <v>1519</v>
      </c>
      <c r="G38" s="833" t="s">
        <v>1520</v>
      </c>
      <c r="H38" s="850">
        <v>6</v>
      </c>
      <c r="I38" s="850">
        <v>11472</v>
      </c>
      <c r="J38" s="833">
        <v>0.54488458250213734</v>
      </c>
      <c r="K38" s="833">
        <v>1912</v>
      </c>
      <c r="L38" s="850">
        <v>11</v>
      </c>
      <c r="M38" s="850">
        <v>21054</v>
      </c>
      <c r="N38" s="833">
        <v>1</v>
      </c>
      <c r="O38" s="833">
        <v>1914</v>
      </c>
      <c r="P38" s="850">
        <v>7</v>
      </c>
      <c r="Q38" s="850">
        <v>13440</v>
      </c>
      <c r="R38" s="838">
        <v>0.63835850669706473</v>
      </c>
      <c r="S38" s="851">
        <v>1920</v>
      </c>
    </row>
    <row r="39" spans="1:19" ht="14.45" customHeight="1" x14ac:dyDescent="0.2">
      <c r="A39" s="832" t="s">
        <v>1436</v>
      </c>
      <c r="B39" s="833" t="s">
        <v>1437</v>
      </c>
      <c r="C39" s="833" t="s">
        <v>565</v>
      </c>
      <c r="D39" s="833" t="s">
        <v>840</v>
      </c>
      <c r="E39" s="833" t="s">
        <v>1496</v>
      </c>
      <c r="F39" s="833" t="s">
        <v>1523</v>
      </c>
      <c r="G39" s="833" t="s">
        <v>1524</v>
      </c>
      <c r="H39" s="850">
        <v>11</v>
      </c>
      <c r="I39" s="850">
        <v>13343</v>
      </c>
      <c r="J39" s="833">
        <v>0.84545684957546574</v>
      </c>
      <c r="K39" s="833">
        <v>1213</v>
      </c>
      <c r="L39" s="850">
        <v>13</v>
      </c>
      <c r="M39" s="850">
        <v>15782</v>
      </c>
      <c r="N39" s="833">
        <v>1</v>
      </c>
      <c r="O39" s="833">
        <v>1214</v>
      </c>
      <c r="P39" s="850">
        <v>8</v>
      </c>
      <c r="Q39" s="850">
        <v>9752</v>
      </c>
      <c r="R39" s="838">
        <v>0.61791914839690787</v>
      </c>
      <c r="S39" s="851">
        <v>1219</v>
      </c>
    </row>
    <row r="40" spans="1:19" ht="14.45" customHeight="1" x14ac:dyDescent="0.2">
      <c r="A40" s="832" t="s">
        <v>1436</v>
      </c>
      <c r="B40" s="833" t="s">
        <v>1437</v>
      </c>
      <c r="C40" s="833" t="s">
        <v>565</v>
      </c>
      <c r="D40" s="833" t="s">
        <v>840</v>
      </c>
      <c r="E40" s="833" t="s">
        <v>1496</v>
      </c>
      <c r="F40" s="833" t="s">
        <v>1527</v>
      </c>
      <c r="G40" s="833" t="s">
        <v>1528</v>
      </c>
      <c r="H40" s="850">
        <v>6</v>
      </c>
      <c r="I40" s="850">
        <v>4092</v>
      </c>
      <c r="J40" s="833">
        <v>0.8571428571428571</v>
      </c>
      <c r="K40" s="833">
        <v>682</v>
      </c>
      <c r="L40" s="850">
        <v>7</v>
      </c>
      <c r="M40" s="850">
        <v>4774</v>
      </c>
      <c r="N40" s="833">
        <v>1</v>
      </c>
      <c r="O40" s="833">
        <v>682</v>
      </c>
      <c r="P40" s="850">
        <v>7</v>
      </c>
      <c r="Q40" s="850">
        <v>4795</v>
      </c>
      <c r="R40" s="838">
        <v>1.0043988269794721</v>
      </c>
      <c r="S40" s="851">
        <v>685</v>
      </c>
    </row>
    <row r="41" spans="1:19" ht="14.45" customHeight="1" x14ac:dyDescent="0.2">
      <c r="A41" s="832" t="s">
        <v>1436</v>
      </c>
      <c r="B41" s="833" t="s">
        <v>1437</v>
      </c>
      <c r="C41" s="833" t="s">
        <v>565</v>
      </c>
      <c r="D41" s="833" t="s">
        <v>840</v>
      </c>
      <c r="E41" s="833" t="s">
        <v>1496</v>
      </c>
      <c r="F41" s="833" t="s">
        <v>1529</v>
      </c>
      <c r="G41" s="833" t="s">
        <v>1530</v>
      </c>
      <c r="H41" s="850">
        <v>7</v>
      </c>
      <c r="I41" s="850">
        <v>5019</v>
      </c>
      <c r="J41" s="833">
        <v>1.1666666666666667</v>
      </c>
      <c r="K41" s="833">
        <v>717</v>
      </c>
      <c r="L41" s="850">
        <v>6</v>
      </c>
      <c r="M41" s="850">
        <v>4302</v>
      </c>
      <c r="N41" s="833">
        <v>1</v>
      </c>
      <c r="O41" s="833">
        <v>717</v>
      </c>
      <c r="P41" s="850">
        <v>5</v>
      </c>
      <c r="Q41" s="850">
        <v>3600</v>
      </c>
      <c r="R41" s="838">
        <v>0.83682008368200833</v>
      </c>
      <c r="S41" s="851">
        <v>720</v>
      </c>
    </row>
    <row r="42" spans="1:19" ht="14.45" customHeight="1" x14ac:dyDescent="0.2">
      <c r="A42" s="832" t="s">
        <v>1436</v>
      </c>
      <c r="B42" s="833" t="s">
        <v>1437</v>
      </c>
      <c r="C42" s="833" t="s">
        <v>565</v>
      </c>
      <c r="D42" s="833" t="s">
        <v>840</v>
      </c>
      <c r="E42" s="833" t="s">
        <v>1496</v>
      </c>
      <c r="F42" s="833" t="s">
        <v>1531</v>
      </c>
      <c r="G42" s="833" t="s">
        <v>1532</v>
      </c>
      <c r="H42" s="850">
        <v>1</v>
      </c>
      <c r="I42" s="850">
        <v>2638</v>
      </c>
      <c r="J42" s="833"/>
      <c r="K42" s="833">
        <v>2638</v>
      </c>
      <c r="L42" s="850"/>
      <c r="M42" s="850"/>
      <c r="N42" s="833"/>
      <c r="O42" s="833"/>
      <c r="P42" s="850"/>
      <c r="Q42" s="850"/>
      <c r="R42" s="838"/>
      <c r="S42" s="851"/>
    </row>
    <row r="43" spans="1:19" ht="14.45" customHeight="1" x14ac:dyDescent="0.2">
      <c r="A43" s="832" t="s">
        <v>1436</v>
      </c>
      <c r="B43" s="833" t="s">
        <v>1437</v>
      </c>
      <c r="C43" s="833" t="s">
        <v>565</v>
      </c>
      <c r="D43" s="833" t="s">
        <v>840</v>
      </c>
      <c r="E43" s="833" t="s">
        <v>1496</v>
      </c>
      <c r="F43" s="833" t="s">
        <v>1533</v>
      </c>
      <c r="G43" s="833" t="s">
        <v>1534</v>
      </c>
      <c r="H43" s="850">
        <v>420</v>
      </c>
      <c r="I43" s="850">
        <v>766500</v>
      </c>
      <c r="J43" s="833">
        <v>0.83287696239503473</v>
      </c>
      <c r="K43" s="833">
        <v>1825</v>
      </c>
      <c r="L43" s="850">
        <v>504</v>
      </c>
      <c r="M43" s="850">
        <v>920304</v>
      </c>
      <c r="N43" s="833">
        <v>1</v>
      </c>
      <c r="O43" s="833">
        <v>1826</v>
      </c>
      <c r="P43" s="850">
        <v>335</v>
      </c>
      <c r="Q43" s="850">
        <v>613385</v>
      </c>
      <c r="R43" s="838">
        <v>0.66650259044837357</v>
      </c>
      <c r="S43" s="851">
        <v>1831</v>
      </c>
    </row>
    <row r="44" spans="1:19" ht="14.45" customHeight="1" x14ac:dyDescent="0.2">
      <c r="A44" s="832" t="s">
        <v>1436</v>
      </c>
      <c r="B44" s="833" t="s">
        <v>1437</v>
      </c>
      <c r="C44" s="833" t="s">
        <v>565</v>
      </c>
      <c r="D44" s="833" t="s">
        <v>840</v>
      </c>
      <c r="E44" s="833" t="s">
        <v>1496</v>
      </c>
      <c r="F44" s="833" t="s">
        <v>1535</v>
      </c>
      <c r="G44" s="833" t="s">
        <v>1536</v>
      </c>
      <c r="H44" s="850">
        <v>150</v>
      </c>
      <c r="I44" s="850">
        <v>64350</v>
      </c>
      <c r="J44" s="833">
        <v>0.84073686961066108</v>
      </c>
      <c r="K44" s="833">
        <v>429</v>
      </c>
      <c r="L44" s="850">
        <v>178</v>
      </c>
      <c r="M44" s="850">
        <v>76540</v>
      </c>
      <c r="N44" s="833">
        <v>1</v>
      </c>
      <c r="O44" s="833">
        <v>430</v>
      </c>
      <c r="P44" s="850">
        <v>116</v>
      </c>
      <c r="Q44" s="850">
        <v>49996</v>
      </c>
      <c r="R44" s="838">
        <v>0.65320094068460932</v>
      </c>
      <c r="S44" s="851">
        <v>431</v>
      </c>
    </row>
    <row r="45" spans="1:19" ht="14.45" customHeight="1" x14ac:dyDescent="0.2">
      <c r="A45" s="832" t="s">
        <v>1436</v>
      </c>
      <c r="B45" s="833" t="s">
        <v>1437</v>
      </c>
      <c r="C45" s="833" t="s">
        <v>565</v>
      </c>
      <c r="D45" s="833" t="s">
        <v>840</v>
      </c>
      <c r="E45" s="833" t="s">
        <v>1496</v>
      </c>
      <c r="F45" s="833" t="s">
        <v>1537</v>
      </c>
      <c r="G45" s="833" t="s">
        <v>1538</v>
      </c>
      <c r="H45" s="850">
        <v>11</v>
      </c>
      <c r="I45" s="850">
        <v>38720</v>
      </c>
      <c r="J45" s="833">
        <v>0.49971607041453719</v>
      </c>
      <c r="K45" s="833">
        <v>3520</v>
      </c>
      <c r="L45" s="850">
        <v>22</v>
      </c>
      <c r="M45" s="850">
        <v>77484</v>
      </c>
      <c r="N45" s="833">
        <v>1</v>
      </c>
      <c r="O45" s="833">
        <v>3522</v>
      </c>
      <c r="P45" s="850">
        <v>3</v>
      </c>
      <c r="Q45" s="850">
        <v>10599</v>
      </c>
      <c r="R45" s="838">
        <v>0.13678953074183056</v>
      </c>
      <c r="S45" s="851">
        <v>3533</v>
      </c>
    </row>
    <row r="46" spans="1:19" ht="14.45" customHeight="1" x14ac:dyDescent="0.2">
      <c r="A46" s="832" t="s">
        <v>1436</v>
      </c>
      <c r="B46" s="833" t="s">
        <v>1437</v>
      </c>
      <c r="C46" s="833" t="s">
        <v>565</v>
      </c>
      <c r="D46" s="833" t="s">
        <v>840</v>
      </c>
      <c r="E46" s="833" t="s">
        <v>1496</v>
      </c>
      <c r="F46" s="833" t="s">
        <v>1541</v>
      </c>
      <c r="G46" s="833" t="s">
        <v>1542</v>
      </c>
      <c r="H46" s="850">
        <v>98</v>
      </c>
      <c r="I46" s="850">
        <v>3266.66</v>
      </c>
      <c r="J46" s="833">
        <v>0.55056005555049936</v>
      </c>
      <c r="K46" s="833">
        <v>33.333265306122449</v>
      </c>
      <c r="L46" s="850">
        <v>178</v>
      </c>
      <c r="M46" s="850">
        <v>5933.34</v>
      </c>
      <c r="N46" s="833">
        <v>1</v>
      </c>
      <c r="O46" s="833">
        <v>33.333370786516852</v>
      </c>
      <c r="P46" s="850">
        <v>96</v>
      </c>
      <c r="Q46" s="850">
        <v>3199.99</v>
      </c>
      <c r="R46" s="838">
        <v>0.53932355132185239</v>
      </c>
      <c r="S46" s="851">
        <v>33.333229166666662</v>
      </c>
    </row>
    <row r="47" spans="1:19" ht="14.45" customHeight="1" x14ac:dyDescent="0.2">
      <c r="A47" s="832" t="s">
        <v>1436</v>
      </c>
      <c r="B47" s="833" t="s">
        <v>1437</v>
      </c>
      <c r="C47" s="833" t="s">
        <v>565</v>
      </c>
      <c r="D47" s="833" t="s">
        <v>840</v>
      </c>
      <c r="E47" s="833" t="s">
        <v>1496</v>
      </c>
      <c r="F47" s="833" t="s">
        <v>1543</v>
      </c>
      <c r="G47" s="833" t="s">
        <v>1544</v>
      </c>
      <c r="H47" s="850">
        <v>112</v>
      </c>
      <c r="I47" s="850">
        <v>4144</v>
      </c>
      <c r="J47" s="833">
        <v>0.63276836158192096</v>
      </c>
      <c r="K47" s="833">
        <v>37</v>
      </c>
      <c r="L47" s="850">
        <v>177</v>
      </c>
      <c r="M47" s="850">
        <v>6549</v>
      </c>
      <c r="N47" s="833">
        <v>1</v>
      </c>
      <c r="O47" s="833">
        <v>37</v>
      </c>
      <c r="P47" s="850">
        <v>144</v>
      </c>
      <c r="Q47" s="850">
        <v>5472</v>
      </c>
      <c r="R47" s="838">
        <v>0.83554741181859826</v>
      </c>
      <c r="S47" s="851">
        <v>38</v>
      </c>
    </row>
    <row r="48" spans="1:19" ht="14.45" customHeight="1" x14ac:dyDescent="0.2">
      <c r="A48" s="832" t="s">
        <v>1436</v>
      </c>
      <c r="B48" s="833" t="s">
        <v>1437</v>
      </c>
      <c r="C48" s="833" t="s">
        <v>565</v>
      </c>
      <c r="D48" s="833" t="s">
        <v>840</v>
      </c>
      <c r="E48" s="833" t="s">
        <v>1496</v>
      </c>
      <c r="F48" s="833" t="s">
        <v>1545</v>
      </c>
      <c r="G48" s="833" t="s">
        <v>1546</v>
      </c>
      <c r="H48" s="850">
        <v>60</v>
      </c>
      <c r="I48" s="850">
        <v>36600</v>
      </c>
      <c r="J48" s="833">
        <v>0.7881815832543716</v>
      </c>
      <c r="K48" s="833">
        <v>610</v>
      </c>
      <c r="L48" s="850">
        <v>76</v>
      </c>
      <c r="M48" s="850">
        <v>46436</v>
      </c>
      <c r="N48" s="833">
        <v>1</v>
      </c>
      <c r="O48" s="833">
        <v>611</v>
      </c>
      <c r="P48" s="850">
        <v>54</v>
      </c>
      <c r="Q48" s="850">
        <v>33156</v>
      </c>
      <c r="R48" s="838">
        <v>0.71401498837109134</v>
      </c>
      <c r="S48" s="851">
        <v>614</v>
      </c>
    </row>
    <row r="49" spans="1:19" ht="14.45" customHeight="1" x14ac:dyDescent="0.2">
      <c r="A49" s="832" t="s">
        <v>1436</v>
      </c>
      <c r="B49" s="833" t="s">
        <v>1437</v>
      </c>
      <c r="C49" s="833" t="s">
        <v>565</v>
      </c>
      <c r="D49" s="833" t="s">
        <v>840</v>
      </c>
      <c r="E49" s="833" t="s">
        <v>1496</v>
      </c>
      <c r="F49" s="833" t="s">
        <v>1547</v>
      </c>
      <c r="G49" s="833" t="s">
        <v>1548</v>
      </c>
      <c r="H49" s="850">
        <v>5</v>
      </c>
      <c r="I49" s="850">
        <v>2185</v>
      </c>
      <c r="J49" s="833">
        <v>0.99771689497716898</v>
      </c>
      <c r="K49" s="833">
        <v>437</v>
      </c>
      <c r="L49" s="850">
        <v>5</v>
      </c>
      <c r="M49" s="850">
        <v>2190</v>
      </c>
      <c r="N49" s="833">
        <v>1</v>
      </c>
      <c r="O49" s="833">
        <v>438</v>
      </c>
      <c r="P49" s="850">
        <v>17</v>
      </c>
      <c r="Q49" s="850">
        <v>7446</v>
      </c>
      <c r="R49" s="838">
        <v>3.4</v>
      </c>
      <c r="S49" s="851">
        <v>438</v>
      </c>
    </row>
    <row r="50" spans="1:19" ht="14.45" customHeight="1" x14ac:dyDescent="0.2">
      <c r="A50" s="832" t="s">
        <v>1436</v>
      </c>
      <c r="B50" s="833" t="s">
        <v>1437</v>
      </c>
      <c r="C50" s="833" t="s">
        <v>565</v>
      </c>
      <c r="D50" s="833" t="s">
        <v>840</v>
      </c>
      <c r="E50" s="833" t="s">
        <v>1496</v>
      </c>
      <c r="F50" s="833" t="s">
        <v>1549</v>
      </c>
      <c r="G50" s="833" t="s">
        <v>1550</v>
      </c>
      <c r="H50" s="850">
        <v>118</v>
      </c>
      <c r="I50" s="850">
        <v>158356</v>
      </c>
      <c r="J50" s="833">
        <v>0.80761737675822887</v>
      </c>
      <c r="K50" s="833">
        <v>1342</v>
      </c>
      <c r="L50" s="850">
        <v>146</v>
      </c>
      <c r="M50" s="850">
        <v>196078</v>
      </c>
      <c r="N50" s="833">
        <v>1</v>
      </c>
      <c r="O50" s="833">
        <v>1343</v>
      </c>
      <c r="P50" s="850">
        <v>80</v>
      </c>
      <c r="Q50" s="850">
        <v>107760</v>
      </c>
      <c r="R50" s="838">
        <v>0.54957720906985996</v>
      </c>
      <c r="S50" s="851">
        <v>1347</v>
      </c>
    </row>
    <row r="51" spans="1:19" ht="14.45" customHeight="1" x14ac:dyDescent="0.2">
      <c r="A51" s="832" t="s">
        <v>1436</v>
      </c>
      <c r="B51" s="833" t="s">
        <v>1437</v>
      </c>
      <c r="C51" s="833" t="s">
        <v>565</v>
      </c>
      <c r="D51" s="833" t="s">
        <v>840</v>
      </c>
      <c r="E51" s="833" t="s">
        <v>1496</v>
      </c>
      <c r="F51" s="833" t="s">
        <v>1551</v>
      </c>
      <c r="G51" s="833" t="s">
        <v>1552</v>
      </c>
      <c r="H51" s="850">
        <v>11</v>
      </c>
      <c r="I51" s="850">
        <v>5599</v>
      </c>
      <c r="J51" s="833">
        <v>1.097843137254902</v>
      </c>
      <c r="K51" s="833">
        <v>509</v>
      </c>
      <c r="L51" s="850">
        <v>10</v>
      </c>
      <c r="M51" s="850">
        <v>5100</v>
      </c>
      <c r="N51" s="833">
        <v>1</v>
      </c>
      <c r="O51" s="833">
        <v>510</v>
      </c>
      <c r="P51" s="850">
        <v>10</v>
      </c>
      <c r="Q51" s="850">
        <v>5120</v>
      </c>
      <c r="R51" s="838">
        <v>1.003921568627451</v>
      </c>
      <c r="S51" s="851">
        <v>512</v>
      </c>
    </row>
    <row r="52" spans="1:19" ht="14.45" customHeight="1" x14ac:dyDescent="0.2">
      <c r="A52" s="832" t="s">
        <v>1436</v>
      </c>
      <c r="B52" s="833" t="s">
        <v>1437</v>
      </c>
      <c r="C52" s="833" t="s">
        <v>565</v>
      </c>
      <c r="D52" s="833" t="s">
        <v>840</v>
      </c>
      <c r="E52" s="833" t="s">
        <v>1496</v>
      </c>
      <c r="F52" s="833" t="s">
        <v>1553</v>
      </c>
      <c r="G52" s="833" t="s">
        <v>1554</v>
      </c>
      <c r="H52" s="850">
        <v>3</v>
      </c>
      <c r="I52" s="850">
        <v>6990</v>
      </c>
      <c r="J52" s="833">
        <v>0.74903557651093011</v>
      </c>
      <c r="K52" s="833">
        <v>2330</v>
      </c>
      <c r="L52" s="850">
        <v>4</v>
      </c>
      <c r="M52" s="850">
        <v>9332</v>
      </c>
      <c r="N52" s="833">
        <v>1</v>
      </c>
      <c r="O52" s="833">
        <v>2333</v>
      </c>
      <c r="P52" s="850">
        <v>4</v>
      </c>
      <c r="Q52" s="850">
        <v>9368</v>
      </c>
      <c r="R52" s="838">
        <v>1.0038576939562796</v>
      </c>
      <c r="S52" s="851">
        <v>2342</v>
      </c>
    </row>
    <row r="53" spans="1:19" ht="14.45" customHeight="1" x14ac:dyDescent="0.2">
      <c r="A53" s="832" t="s">
        <v>1436</v>
      </c>
      <c r="B53" s="833" t="s">
        <v>1437</v>
      </c>
      <c r="C53" s="833" t="s">
        <v>565</v>
      </c>
      <c r="D53" s="833" t="s">
        <v>840</v>
      </c>
      <c r="E53" s="833" t="s">
        <v>1496</v>
      </c>
      <c r="F53" s="833" t="s">
        <v>1555</v>
      </c>
      <c r="G53" s="833" t="s">
        <v>1556</v>
      </c>
      <c r="H53" s="850"/>
      <c r="I53" s="850"/>
      <c r="J53" s="833"/>
      <c r="K53" s="833"/>
      <c r="L53" s="850"/>
      <c r="M53" s="850"/>
      <c r="N53" s="833"/>
      <c r="O53" s="833"/>
      <c r="P53" s="850">
        <v>2</v>
      </c>
      <c r="Q53" s="850">
        <v>5316</v>
      </c>
      <c r="R53" s="838"/>
      <c r="S53" s="851">
        <v>2658</v>
      </c>
    </row>
    <row r="54" spans="1:19" ht="14.45" customHeight="1" x14ac:dyDescent="0.2">
      <c r="A54" s="832" t="s">
        <v>1436</v>
      </c>
      <c r="B54" s="833" t="s">
        <v>1437</v>
      </c>
      <c r="C54" s="833" t="s">
        <v>565</v>
      </c>
      <c r="D54" s="833" t="s">
        <v>840</v>
      </c>
      <c r="E54" s="833" t="s">
        <v>1496</v>
      </c>
      <c r="F54" s="833" t="s">
        <v>1557</v>
      </c>
      <c r="G54" s="833" t="s">
        <v>1558</v>
      </c>
      <c r="H54" s="850">
        <v>5</v>
      </c>
      <c r="I54" s="850">
        <v>1775</v>
      </c>
      <c r="J54" s="833"/>
      <c r="K54" s="833">
        <v>355</v>
      </c>
      <c r="L54" s="850"/>
      <c r="M54" s="850"/>
      <c r="N54" s="833"/>
      <c r="O54" s="833"/>
      <c r="P54" s="850"/>
      <c r="Q54" s="850"/>
      <c r="R54" s="838"/>
      <c r="S54" s="851"/>
    </row>
    <row r="55" spans="1:19" ht="14.45" customHeight="1" x14ac:dyDescent="0.2">
      <c r="A55" s="832" t="s">
        <v>1436</v>
      </c>
      <c r="B55" s="833" t="s">
        <v>1437</v>
      </c>
      <c r="C55" s="833" t="s">
        <v>565</v>
      </c>
      <c r="D55" s="833" t="s">
        <v>840</v>
      </c>
      <c r="E55" s="833" t="s">
        <v>1496</v>
      </c>
      <c r="F55" s="833" t="s">
        <v>1561</v>
      </c>
      <c r="G55" s="833" t="s">
        <v>1562</v>
      </c>
      <c r="H55" s="850"/>
      <c r="I55" s="850"/>
      <c r="J55" s="833"/>
      <c r="K55" s="833"/>
      <c r="L55" s="850"/>
      <c r="M55" s="850"/>
      <c r="N55" s="833"/>
      <c r="O55" s="833"/>
      <c r="P55" s="850">
        <v>4</v>
      </c>
      <c r="Q55" s="850">
        <v>4228</v>
      </c>
      <c r="R55" s="838"/>
      <c r="S55" s="851">
        <v>1057</v>
      </c>
    </row>
    <row r="56" spans="1:19" ht="14.45" customHeight="1" x14ac:dyDescent="0.2">
      <c r="A56" s="832" t="s">
        <v>1436</v>
      </c>
      <c r="B56" s="833" t="s">
        <v>1437</v>
      </c>
      <c r="C56" s="833" t="s">
        <v>565</v>
      </c>
      <c r="D56" s="833" t="s">
        <v>840</v>
      </c>
      <c r="E56" s="833" t="s">
        <v>1496</v>
      </c>
      <c r="F56" s="833" t="s">
        <v>1563</v>
      </c>
      <c r="G56" s="833" t="s">
        <v>1564</v>
      </c>
      <c r="H56" s="850">
        <v>1</v>
      </c>
      <c r="I56" s="850">
        <v>525</v>
      </c>
      <c r="J56" s="833">
        <v>0.4990494296577947</v>
      </c>
      <c r="K56" s="833">
        <v>525</v>
      </c>
      <c r="L56" s="850">
        <v>2</v>
      </c>
      <c r="M56" s="850">
        <v>1052</v>
      </c>
      <c r="N56" s="833">
        <v>1</v>
      </c>
      <c r="O56" s="833">
        <v>526</v>
      </c>
      <c r="P56" s="850"/>
      <c r="Q56" s="850"/>
      <c r="R56" s="838"/>
      <c r="S56" s="851"/>
    </row>
    <row r="57" spans="1:19" ht="14.45" customHeight="1" x14ac:dyDescent="0.2">
      <c r="A57" s="832" t="s">
        <v>1436</v>
      </c>
      <c r="B57" s="833" t="s">
        <v>1437</v>
      </c>
      <c r="C57" s="833" t="s">
        <v>565</v>
      </c>
      <c r="D57" s="833" t="s">
        <v>840</v>
      </c>
      <c r="E57" s="833" t="s">
        <v>1496</v>
      </c>
      <c r="F57" s="833" t="s">
        <v>1565</v>
      </c>
      <c r="G57" s="833" t="s">
        <v>1566</v>
      </c>
      <c r="H57" s="850"/>
      <c r="I57" s="850"/>
      <c r="J57" s="833"/>
      <c r="K57" s="833"/>
      <c r="L57" s="850">
        <v>1</v>
      </c>
      <c r="M57" s="850">
        <v>142</v>
      </c>
      <c r="N57" s="833">
        <v>1</v>
      </c>
      <c r="O57" s="833">
        <v>142</v>
      </c>
      <c r="P57" s="850"/>
      <c r="Q57" s="850"/>
      <c r="R57" s="838"/>
      <c r="S57" s="851"/>
    </row>
    <row r="58" spans="1:19" ht="14.45" customHeight="1" x14ac:dyDescent="0.2">
      <c r="A58" s="832" t="s">
        <v>1436</v>
      </c>
      <c r="B58" s="833" t="s">
        <v>1437</v>
      </c>
      <c r="C58" s="833" t="s">
        <v>565</v>
      </c>
      <c r="D58" s="833" t="s">
        <v>840</v>
      </c>
      <c r="E58" s="833" t="s">
        <v>1496</v>
      </c>
      <c r="F58" s="833" t="s">
        <v>1571</v>
      </c>
      <c r="G58" s="833" t="s">
        <v>1572</v>
      </c>
      <c r="H58" s="850">
        <v>4</v>
      </c>
      <c r="I58" s="850">
        <v>2876</v>
      </c>
      <c r="J58" s="833">
        <v>1</v>
      </c>
      <c r="K58" s="833">
        <v>719</v>
      </c>
      <c r="L58" s="850">
        <v>4</v>
      </c>
      <c r="M58" s="850">
        <v>2876</v>
      </c>
      <c r="N58" s="833">
        <v>1</v>
      </c>
      <c r="O58" s="833">
        <v>719</v>
      </c>
      <c r="P58" s="850">
        <v>4</v>
      </c>
      <c r="Q58" s="850">
        <v>2888</v>
      </c>
      <c r="R58" s="838">
        <v>1.0041724617524339</v>
      </c>
      <c r="S58" s="851">
        <v>722</v>
      </c>
    </row>
    <row r="59" spans="1:19" ht="14.45" customHeight="1" x14ac:dyDescent="0.2">
      <c r="A59" s="832" t="s">
        <v>1436</v>
      </c>
      <c r="B59" s="833" t="s">
        <v>1437</v>
      </c>
      <c r="C59" s="833" t="s">
        <v>565</v>
      </c>
      <c r="D59" s="833" t="s">
        <v>840</v>
      </c>
      <c r="E59" s="833" t="s">
        <v>1496</v>
      </c>
      <c r="F59" s="833" t="s">
        <v>1575</v>
      </c>
      <c r="G59" s="833" t="s">
        <v>1576</v>
      </c>
      <c r="H59" s="850"/>
      <c r="I59" s="850"/>
      <c r="J59" s="833"/>
      <c r="K59" s="833"/>
      <c r="L59" s="850">
        <v>1</v>
      </c>
      <c r="M59" s="850">
        <v>628</v>
      </c>
      <c r="N59" s="833">
        <v>1</v>
      </c>
      <c r="O59" s="833">
        <v>628</v>
      </c>
      <c r="P59" s="850"/>
      <c r="Q59" s="850"/>
      <c r="R59" s="838"/>
      <c r="S59" s="851"/>
    </row>
    <row r="60" spans="1:19" ht="14.45" customHeight="1" x14ac:dyDescent="0.2">
      <c r="A60" s="832" t="s">
        <v>1436</v>
      </c>
      <c r="B60" s="833" t="s">
        <v>1437</v>
      </c>
      <c r="C60" s="833" t="s">
        <v>565</v>
      </c>
      <c r="D60" s="833" t="s">
        <v>841</v>
      </c>
      <c r="E60" s="833" t="s">
        <v>1496</v>
      </c>
      <c r="F60" s="833" t="s">
        <v>1497</v>
      </c>
      <c r="G60" s="833" t="s">
        <v>1498</v>
      </c>
      <c r="H60" s="850"/>
      <c r="I60" s="850"/>
      <c r="J60" s="833"/>
      <c r="K60" s="833"/>
      <c r="L60" s="850"/>
      <c r="M60" s="850"/>
      <c r="N60" s="833"/>
      <c r="O60" s="833"/>
      <c r="P60" s="850">
        <v>4</v>
      </c>
      <c r="Q60" s="850">
        <v>152</v>
      </c>
      <c r="R60" s="838"/>
      <c r="S60" s="851">
        <v>38</v>
      </c>
    </row>
    <row r="61" spans="1:19" ht="14.45" customHeight="1" x14ac:dyDescent="0.2">
      <c r="A61" s="832" t="s">
        <v>1436</v>
      </c>
      <c r="B61" s="833" t="s">
        <v>1437</v>
      </c>
      <c r="C61" s="833" t="s">
        <v>565</v>
      </c>
      <c r="D61" s="833" t="s">
        <v>842</v>
      </c>
      <c r="E61" s="833" t="s">
        <v>1438</v>
      </c>
      <c r="F61" s="833" t="s">
        <v>1439</v>
      </c>
      <c r="G61" s="833" t="s">
        <v>1440</v>
      </c>
      <c r="H61" s="850"/>
      <c r="I61" s="850"/>
      <c r="J61" s="833"/>
      <c r="K61" s="833"/>
      <c r="L61" s="850"/>
      <c r="M61" s="850"/>
      <c r="N61" s="833"/>
      <c r="O61" s="833"/>
      <c r="P61" s="850">
        <v>600</v>
      </c>
      <c r="Q61" s="850">
        <v>15852</v>
      </c>
      <c r="R61" s="838"/>
      <c r="S61" s="851">
        <v>26.42</v>
      </c>
    </row>
    <row r="62" spans="1:19" ht="14.45" customHeight="1" x14ac:dyDescent="0.2">
      <c r="A62" s="832" t="s">
        <v>1436</v>
      </c>
      <c r="B62" s="833" t="s">
        <v>1437</v>
      </c>
      <c r="C62" s="833" t="s">
        <v>565</v>
      </c>
      <c r="D62" s="833" t="s">
        <v>842</v>
      </c>
      <c r="E62" s="833" t="s">
        <v>1438</v>
      </c>
      <c r="F62" s="833" t="s">
        <v>1441</v>
      </c>
      <c r="G62" s="833" t="s">
        <v>1442</v>
      </c>
      <c r="H62" s="850"/>
      <c r="I62" s="850"/>
      <c r="J62" s="833"/>
      <c r="K62" s="833"/>
      <c r="L62" s="850">
        <v>298</v>
      </c>
      <c r="M62" s="850">
        <v>768.83999999999992</v>
      </c>
      <c r="N62" s="833">
        <v>1</v>
      </c>
      <c r="O62" s="833">
        <v>2.5799999999999996</v>
      </c>
      <c r="P62" s="850">
        <v>3776</v>
      </c>
      <c r="Q62" s="850">
        <v>9974.8000000000011</v>
      </c>
      <c r="R62" s="838">
        <v>12.973830705998649</v>
      </c>
      <c r="S62" s="851">
        <v>2.6416313559322036</v>
      </c>
    </row>
    <row r="63" spans="1:19" ht="14.45" customHeight="1" x14ac:dyDescent="0.2">
      <c r="A63" s="832" t="s">
        <v>1436</v>
      </c>
      <c r="B63" s="833" t="s">
        <v>1437</v>
      </c>
      <c r="C63" s="833" t="s">
        <v>565</v>
      </c>
      <c r="D63" s="833" t="s">
        <v>842</v>
      </c>
      <c r="E63" s="833" t="s">
        <v>1438</v>
      </c>
      <c r="F63" s="833" t="s">
        <v>1443</v>
      </c>
      <c r="G63" s="833" t="s">
        <v>1444</v>
      </c>
      <c r="H63" s="850"/>
      <c r="I63" s="850"/>
      <c r="J63" s="833"/>
      <c r="K63" s="833"/>
      <c r="L63" s="850">
        <v>800</v>
      </c>
      <c r="M63" s="850">
        <v>5752</v>
      </c>
      <c r="N63" s="833">
        <v>1</v>
      </c>
      <c r="O63" s="833">
        <v>7.19</v>
      </c>
      <c r="P63" s="850">
        <v>445</v>
      </c>
      <c r="Q63" s="850">
        <v>3270.75</v>
      </c>
      <c r="R63" s="838">
        <v>0.56862830319888735</v>
      </c>
      <c r="S63" s="851">
        <v>7.35</v>
      </c>
    </row>
    <row r="64" spans="1:19" ht="14.45" customHeight="1" x14ac:dyDescent="0.2">
      <c r="A64" s="832" t="s">
        <v>1436</v>
      </c>
      <c r="B64" s="833" t="s">
        <v>1437</v>
      </c>
      <c r="C64" s="833" t="s">
        <v>565</v>
      </c>
      <c r="D64" s="833" t="s">
        <v>842</v>
      </c>
      <c r="E64" s="833" t="s">
        <v>1438</v>
      </c>
      <c r="F64" s="833" t="s">
        <v>1449</v>
      </c>
      <c r="G64" s="833" t="s">
        <v>1450</v>
      </c>
      <c r="H64" s="850"/>
      <c r="I64" s="850"/>
      <c r="J64" s="833"/>
      <c r="K64" s="833"/>
      <c r="L64" s="850">
        <v>900</v>
      </c>
      <c r="M64" s="850">
        <v>4797</v>
      </c>
      <c r="N64" s="833">
        <v>1</v>
      </c>
      <c r="O64" s="833">
        <v>5.33</v>
      </c>
      <c r="P64" s="850">
        <v>1680</v>
      </c>
      <c r="Q64" s="850">
        <v>9021.6</v>
      </c>
      <c r="R64" s="838">
        <v>1.8806754221388369</v>
      </c>
      <c r="S64" s="851">
        <v>5.37</v>
      </c>
    </row>
    <row r="65" spans="1:19" ht="14.45" customHeight="1" x14ac:dyDescent="0.2">
      <c r="A65" s="832" t="s">
        <v>1436</v>
      </c>
      <c r="B65" s="833" t="s">
        <v>1437</v>
      </c>
      <c r="C65" s="833" t="s">
        <v>565</v>
      </c>
      <c r="D65" s="833" t="s">
        <v>842</v>
      </c>
      <c r="E65" s="833" t="s">
        <v>1438</v>
      </c>
      <c r="F65" s="833" t="s">
        <v>1451</v>
      </c>
      <c r="G65" s="833" t="s">
        <v>1452</v>
      </c>
      <c r="H65" s="850"/>
      <c r="I65" s="850"/>
      <c r="J65" s="833"/>
      <c r="K65" s="833"/>
      <c r="L65" s="850">
        <v>245.5</v>
      </c>
      <c r="M65" s="850">
        <v>2243.87</v>
      </c>
      <c r="N65" s="833">
        <v>1</v>
      </c>
      <c r="O65" s="833">
        <v>9.1399999999999988</v>
      </c>
      <c r="P65" s="850">
        <v>121</v>
      </c>
      <c r="Q65" s="850">
        <v>1132.56</v>
      </c>
      <c r="R65" s="838">
        <v>0.50473512280123178</v>
      </c>
      <c r="S65" s="851">
        <v>9.36</v>
      </c>
    </row>
    <row r="66" spans="1:19" ht="14.45" customHeight="1" x14ac:dyDescent="0.2">
      <c r="A66" s="832" t="s">
        <v>1436</v>
      </c>
      <c r="B66" s="833" t="s">
        <v>1437</v>
      </c>
      <c r="C66" s="833" t="s">
        <v>565</v>
      </c>
      <c r="D66" s="833" t="s">
        <v>842</v>
      </c>
      <c r="E66" s="833" t="s">
        <v>1438</v>
      </c>
      <c r="F66" s="833" t="s">
        <v>1453</v>
      </c>
      <c r="G66" s="833" t="s">
        <v>1454</v>
      </c>
      <c r="H66" s="850"/>
      <c r="I66" s="850"/>
      <c r="J66" s="833"/>
      <c r="K66" s="833"/>
      <c r="L66" s="850"/>
      <c r="M66" s="850"/>
      <c r="N66" s="833"/>
      <c r="O66" s="833"/>
      <c r="P66" s="850">
        <v>159</v>
      </c>
      <c r="Q66" s="850">
        <v>1494.6</v>
      </c>
      <c r="R66" s="838"/>
      <c r="S66" s="851">
        <v>9.3999999999999986</v>
      </c>
    </row>
    <row r="67" spans="1:19" ht="14.45" customHeight="1" x14ac:dyDescent="0.2">
      <c r="A67" s="832" t="s">
        <v>1436</v>
      </c>
      <c r="B67" s="833" t="s">
        <v>1437</v>
      </c>
      <c r="C67" s="833" t="s">
        <v>565</v>
      </c>
      <c r="D67" s="833" t="s">
        <v>842</v>
      </c>
      <c r="E67" s="833" t="s">
        <v>1438</v>
      </c>
      <c r="F67" s="833" t="s">
        <v>1455</v>
      </c>
      <c r="G67" s="833" t="s">
        <v>1456</v>
      </c>
      <c r="H67" s="850"/>
      <c r="I67" s="850"/>
      <c r="J67" s="833"/>
      <c r="K67" s="833"/>
      <c r="L67" s="850">
        <v>100</v>
      </c>
      <c r="M67" s="850">
        <v>1011</v>
      </c>
      <c r="N67" s="833">
        <v>1</v>
      </c>
      <c r="O67" s="833">
        <v>10.11</v>
      </c>
      <c r="P67" s="850"/>
      <c r="Q67" s="850"/>
      <c r="R67" s="838"/>
      <c r="S67" s="851"/>
    </row>
    <row r="68" spans="1:19" ht="14.45" customHeight="1" x14ac:dyDescent="0.2">
      <c r="A68" s="832" t="s">
        <v>1436</v>
      </c>
      <c r="B68" s="833" t="s">
        <v>1437</v>
      </c>
      <c r="C68" s="833" t="s">
        <v>565</v>
      </c>
      <c r="D68" s="833" t="s">
        <v>842</v>
      </c>
      <c r="E68" s="833" t="s">
        <v>1438</v>
      </c>
      <c r="F68" s="833" t="s">
        <v>1459</v>
      </c>
      <c r="G68" s="833" t="s">
        <v>1460</v>
      </c>
      <c r="H68" s="850"/>
      <c r="I68" s="850"/>
      <c r="J68" s="833"/>
      <c r="K68" s="833"/>
      <c r="L68" s="850"/>
      <c r="M68" s="850"/>
      <c r="N68" s="833"/>
      <c r="O68" s="833"/>
      <c r="P68" s="850">
        <v>0.4</v>
      </c>
      <c r="Q68" s="850">
        <v>3.98</v>
      </c>
      <c r="R68" s="838"/>
      <c r="S68" s="851">
        <v>9.9499999999999993</v>
      </c>
    </row>
    <row r="69" spans="1:19" ht="14.45" customHeight="1" x14ac:dyDescent="0.2">
      <c r="A69" s="832" t="s">
        <v>1436</v>
      </c>
      <c r="B69" s="833" t="s">
        <v>1437</v>
      </c>
      <c r="C69" s="833" t="s">
        <v>565</v>
      </c>
      <c r="D69" s="833" t="s">
        <v>842</v>
      </c>
      <c r="E69" s="833" t="s">
        <v>1438</v>
      </c>
      <c r="F69" s="833" t="s">
        <v>1461</v>
      </c>
      <c r="G69" s="833" t="s">
        <v>1462</v>
      </c>
      <c r="H69" s="850"/>
      <c r="I69" s="850"/>
      <c r="J69" s="833"/>
      <c r="K69" s="833"/>
      <c r="L69" s="850"/>
      <c r="M69" s="850"/>
      <c r="N69" s="833"/>
      <c r="O69" s="833"/>
      <c r="P69" s="850">
        <v>520</v>
      </c>
      <c r="Q69" s="850">
        <v>10426</v>
      </c>
      <c r="R69" s="838"/>
      <c r="S69" s="851">
        <v>20.05</v>
      </c>
    </row>
    <row r="70" spans="1:19" ht="14.45" customHeight="1" x14ac:dyDescent="0.2">
      <c r="A70" s="832" t="s">
        <v>1436</v>
      </c>
      <c r="B70" s="833" t="s">
        <v>1437</v>
      </c>
      <c r="C70" s="833" t="s">
        <v>565</v>
      </c>
      <c r="D70" s="833" t="s">
        <v>842</v>
      </c>
      <c r="E70" s="833" t="s">
        <v>1438</v>
      </c>
      <c r="F70" s="833" t="s">
        <v>1467</v>
      </c>
      <c r="G70" s="833" t="s">
        <v>1468</v>
      </c>
      <c r="H70" s="850"/>
      <c r="I70" s="850"/>
      <c r="J70" s="833"/>
      <c r="K70" s="833"/>
      <c r="L70" s="850">
        <v>4</v>
      </c>
      <c r="M70" s="850">
        <v>8111.56</v>
      </c>
      <c r="N70" s="833">
        <v>1</v>
      </c>
      <c r="O70" s="833">
        <v>2027.89</v>
      </c>
      <c r="P70" s="850"/>
      <c r="Q70" s="850"/>
      <c r="R70" s="838"/>
      <c r="S70" s="851"/>
    </row>
    <row r="71" spans="1:19" ht="14.45" customHeight="1" x14ac:dyDescent="0.2">
      <c r="A71" s="832" t="s">
        <v>1436</v>
      </c>
      <c r="B71" s="833" t="s">
        <v>1437</v>
      </c>
      <c r="C71" s="833" t="s">
        <v>565</v>
      </c>
      <c r="D71" s="833" t="s">
        <v>842</v>
      </c>
      <c r="E71" s="833" t="s">
        <v>1438</v>
      </c>
      <c r="F71" s="833" t="s">
        <v>1471</v>
      </c>
      <c r="G71" s="833" t="s">
        <v>1472</v>
      </c>
      <c r="H71" s="850"/>
      <c r="I71" s="850"/>
      <c r="J71" s="833"/>
      <c r="K71" s="833"/>
      <c r="L71" s="850">
        <v>3602</v>
      </c>
      <c r="M71" s="850">
        <v>13507.5</v>
      </c>
      <c r="N71" s="833">
        <v>1</v>
      </c>
      <c r="O71" s="833">
        <v>3.75</v>
      </c>
      <c r="P71" s="850">
        <v>28818</v>
      </c>
      <c r="Q71" s="850">
        <v>109106.47999999998</v>
      </c>
      <c r="R71" s="838">
        <v>8.0774739959281874</v>
      </c>
      <c r="S71" s="851">
        <v>3.7860531612186823</v>
      </c>
    </row>
    <row r="72" spans="1:19" ht="14.45" customHeight="1" x14ac:dyDescent="0.2">
      <c r="A72" s="832" t="s">
        <v>1436</v>
      </c>
      <c r="B72" s="833" t="s">
        <v>1437</v>
      </c>
      <c r="C72" s="833" t="s">
        <v>565</v>
      </c>
      <c r="D72" s="833" t="s">
        <v>842</v>
      </c>
      <c r="E72" s="833" t="s">
        <v>1438</v>
      </c>
      <c r="F72" s="833" t="s">
        <v>1477</v>
      </c>
      <c r="G72" s="833" t="s">
        <v>1478</v>
      </c>
      <c r="H72" s="850"/>
      <c r="I72" s="850"/>
      <c r="J72" s="833"/>
      <c r="K72" s="833"/>
      <c r="L72" s="850"/>
      <c r="M72" s="850"/>
      <c r="N72" s="833"/>
      <c r="O72" s="833"/>
      <c r="P72" s="850">
        <v>947</v>
      </c>
      <c r="Q72" s="850">
        <v>141860.6</v>
      </c>
      <c r="R72" s="838"/>
      <c r="S72" s="851">
        <v>149.80000000000001</v>
      </c>
    </row>
    <row r="73" spans="1:19" ht="14.45" customHeight="1" x14ac:dyDescent="0.2">
      <c r="A73" s="832" t="s">
        <v>1436</v>
      </c>
      <c r="B73" s="833" t="s">
        <v>1437</v>
      </c>
      <c r="C73" s="833" t="s">
        <v>565</v>
      </c>
      <c r="D73" s="833" t="s">
        <v>842</v>
      </c>
      <c r="E73" s="833" t="s">
        <v>1438</v>
      </c>
      <c r="F73" s="833" t="s">
        <v>1479</v>
      </c>
      <c r="G73" s="833" t="s">
        <v>1480</v>
      </c>
      <c r="H73" s="850"/>
      <c r="I73" s="850"/>
      <c r="J73" s="833"/>
      <c r="K73" s="833"/>
      <c r="L73" s="850">
        <v>906</v>
      </c>
      <c r="M73" s="850">
        <v>18790.439999999999</v>
      </c>
      <c r="N73" s="833">
        <v>1</v>
      </c>
      <c r="O73" s="833">
        <v>20.74</v>
      </c>
      <c r="P73" s="850">
        <v>901</v>
      </c>
      <c r="Q73" s="850">
        <v>18335.349999999999</v>
      </c>
      <c r="R73" s="838">
        <v>0.97578076936995617</v>
      </c>
      <c r="S73" s="851">
        <v>20.349999999999998</v>
      </c>
    </row>
    <row r="74" spans="1:19" ht="14.45" customHeight="1" x14ac:dyDescent="0.2">
      <c r="A74" s="832" t="s">
        <v>1436</v>
      </c>
      <c r="B74" s="833" t="s">
        <v>1437</v>
      </c>
      <c r="C74" s="833" t="s">
        <v>565</v>
      </c>
      <c r="D74" s="833" t="s">
        <v>842</v>
      </c>
      <c r="E74" s="833" t="s">
        <v>1438</v>
      </c>
      <c r="F74" s="833" t="s">
        <v>1485</v>
      </c>
      <c r="G74" s="833" t="s">
        <v>1486</v>
      </c>
      <c r="H74" s="850"/>
      <c r="I74" s="850"/>
      <c r="J74" s="833"/>
      <c r="K74" s="833"/>
      <c r="L74" s="850"/>
      <c r="M74" s="850"/>
      <c r="N74" s="833"/>
      <c r="O74" s="833"/>
      <c r="P74" s="850">
        <v>3212</v>
      </c>
      <c r="Q74" s="850">
        <v>61349.2</v>
      </c>
      <c r="R74" s="838"/>
      <c r="S74" s="851">
        <v>19.099999999999998</v>
      </c>
    </row>
    <row r="75" spans="1:19" ht="14.45" customHeight="1" x14ac:dyDescent="0.2">
      <c r="A75" s="832" t="s">
        <v>1436</v>
      </c>
      <c r="B75" s="833" t="s">
        <v>1437</v>
      </c>
      <c r="C75" s="833" t="s">
        <v>565</v>
      </c>
      <c r="D75" s="833" t="s">
        <v>842</v>
      </c>
      <c r="E75" s="833" t="s">
        <v>1496</v>
      </c>
      <c r="F75" s="833" t="s">
        <v>1497</v>
      </c>
      <c r="G75" s="833" t="s">
        <v>1498</v>
      </c>
      <c r="H75" s="850"/>
      <c r="I75" s="850"/>
      <c r="J75" s="833"/>
      <c r="K75" s="833"/>
      <c r="L75" s="850">
        <v>7</v>
      </c>
      <c r="M75" s="850">
        <v>259</v>
      </c>
      <c r="N75" s="833">
        <v>1</v>
      </c>
      <c r="O75" s="833">
        <v>37</v>
      </c>
      <c r="P75" s="850">
        <v>8</v>
      </c>
      <c r="Q75" s="850">
        <v>304</v>
      </c>
      <c r="R75" s="838">
        <v>1.1737451737451738</v>
      </c>
      <c r="S75" s="851">
        <v>38</v>
      </c>
    </row>
    <row r="76" spans="1:19" ht="14.45" customHeight="1" x14ac:dyDescent="0.2">
      <c r="A76" s="832" t="s">
        <v>1436</v>
      </c>
      <c r="B76" s="833" t="s">
        <v>1437</v>
      </c>
      <c r="C76" s="833" t="s">
        <v>565</v>
      </c>
      <c r="D76" s="833" t="s">
        <v>842</v>
      </c>
      <c r="E76" s="833" t="s">
        <v>1496</v>
      </c>
      <c r="F76" s="833" t="s">
        <v>1501</v>
      </c>
      <c r="G76" s="833" t="s">
        <v>1502</v>
      </c>
      <c r="H76" s="850"/>
      <c r="I76" s="850"/>
      <c r="J76" s="833"/>
      <c r="K76" s="833"/>
      <c r="L76" s="850">
        <v>144</v>
      </c>
      <c r="M76" s="850">
        <v>25632</v>
      </c>
      <c r="N76" s="833">
        <v>1</v>
      </c>
      <c r="O76" s="833">
        <v>178</v>
      </c>
      <c r="P76" s="850">
        <v>203</v>
      </c>
      <c r="Q76" s="850">
        <v>36337</v>
      </c>
      <c r="R76" s="838">
        <v>1.4176420099875156</v>
      </c>
      <c r="S76" s="851">
        <v>179</v>
      </c>
    </row>
    <row r="77" spans="1:19" ht="14.45" customHeight="1" x14ac:dyDescent="0.2">
      <c r="A77" s="832" t="s">
        <v>1436</v>
      </c>
      <c r="B77" s="833" t="s">
        <v>1437</v>
      </c>
      <c r="C77" s="833" t="s">
        <v>565</v>
      </c>
      <c r="D77" s="833" t="s">
        <v>842</v>
      </c>
      <c r="E77" s="833" t="s">
        <v>1496</v>
      </c>
      <c r="F77" s="833" t="s">
        <v>1505</v>
      </c>
      <c r="G77" s="833" t="s">
        <v>1506</v>
      </c>
      <c r="H77" s="850"/>
      <c r="I77" s="850"/>
      <c r="J77" s="833"/>
      <c r="K77" s="833"/>
      <c r="L77" s="850"/>
      <c r="M77" s="850"/>
      <c r="N77" s="833"/>
      <c r="O77" s="833"/>
      <c r="P77" s="850">
        <v>3</v>
      </c>
      <c r="Q77" s="850">
        <v>957</v>
      </c>
      <c r="R77" s="838"/>
      <c r="S77" s="851">
        <v>319</v>
      </c>
    </row>
    <row r="78" spans="1:19" ht="14.45" customHeight="1" x14ac:dyDescent="0.2">
      <c r="A78" s="832" t="s">
        <v>1436</v>
      </c>
      <c r="B78" s="833" t="s">
        <v>1437</v>
      </c>
      <c r="C78" s="833" t="s">
        <v>565</v>
      </c>
      <c r="D78" s="833" t="s">
        <v>842</v>
      </c>
      <c r="E78" s="833" t="s">
        <v>1496</v>
      </c>
      <c r="F78" s="833" t="s">
        <v>1509</v>
      </c>
      <c r="G78" s="833" t="s">
        <v>1510</v>
      </c>
      <c r="H78" s="850"/>
      <c r="I78" s="850"/>
      <c r="J78" s="833"/>
      <c r="K78" s="833"/>
      <c r="L78" s="850">
        <v>1</v>
      </c>
      <c r="M78" s="850">
        <v>2040</v>
      </c>
      <c r="N78" s="833">
        <v>1</v>
      </c>
      <c r="O78" s="833">
        <v>2040</v>
      </c>
      <c r="P78" s="850">
        <v>2</v>
      </c>
      <c r="Q78" s="850">
        <v>4094</v>
      </c>
      <c r="R78" s="838">
        <v>2.0068627450980392</v>
      </c>
      <c r="S78" s="851">
        <v>2047</v>
      </c>
    </row>
    <row r="79" spans="1:19" ht="14.45" customHeight="1" x14ac:dyDescent="0.2">
      <c r="A79" s="832" t="s">
        <v>1436</v>
      </c>
      <c r="B79" s="833" t="s">
        <v>1437</v>
      </c>
      <c r="C79" s="833" t="s">
        <v>565</v>
      </c>
      <c r="D79" s="833" t="s">
        <v>842</v>
      </c>
      <c r="E79" s="833" t="s">
        <v>1496</v>
      </c>
      <c r="F79" s="833" t="s">
        <v>1517</v>
      </c>
      <c r="G79" s="833" t="s">
        <v>1518</v>
      </c>
      <c r="H79" s="850"/>
      <c r="I79" s="850"/>
      <c r="J79" s="833"/>
      <c r="K79" s="833"/>
      <c r="L79" s="850">
        <v>7</v>
      </c>
      <c r="M79" s="850">
        <v>10024</v>
      </c>
      <c r="N79" s="833">
        <v>1</v>
      </c>
      <c r="O79" s="833">
        <v>1432</v>
      </c>
      <c r="P79" s="850">
        <v>2</v>
      </c>
      <c r="Q79" s="850">
        <v>2874</v>
      </c>
      <c r="R79" s="838">
        <v>0.28671189146049481</v>
      </c>
      <c r="S79" s="851">
        <v>1437</v>
      </c>
    </row>
    <row r="80" spans="1:19" ht="14.45" customHeight="1" x14ac:dyDescent="0.2">
      <c r="A80" s="832" t="s">
        <v>1436</v>
      </c>
      <c r="B80" s="833" t="s">
        <v>1437</v>
      </c>
      <c r="C80" s="833" t="s">
        <v>565</v>
      </c>
      <c r="D80" s="833" t="s">
        <v>842</v>
      </c>
      <c r="E80" s="833" t="s">
        <v>1496</v>
      </c>
      <c r="F80" s="833" t="s">
        <v>1519</v>
      </c>
      <c r="G80" s="833" t="s">
        <v>1520</v>
      </c>
      <c r="H80" s="850"/>
      <c r="I80" s="850"/>
      <c r="J80" s="833"/>
      <c r="K80" s="833"/>
      <c r="L80" s="850">
        <v>1</v>
      </c>
      <c r="M80" s="850">
        <v>1914</v>
      </c>
      <c r="N80" s="833">
        <v>1</v>
      </c>
      <c r="O80" s="833">
        <v>1914</v>
      </c>
      <c r="P80" s="850">
        <v>1</v>
      </c>
      <c r="Q80" s="850">
        <v>1920</v>
      </c>
      <c r="R80" s="838">
        <v>1.0031347962382444</v>
      </c>
      <c r="S80" s="851">
        <v>1920</v>
      </c>
    </row>
    <row r="81" spans="1:19" ht="14.45" customHeight="1" x14ac:dyDescent="0.2">
      <c r="A81" s="832" t="s">
        <v>1436</v>
      </c>
      <c r="B81" s="833" t="s">
        <v>1437</v>
      </c>
      <c r="C81" s="833" t="s">
        <v>565</v>
      </c>
      <c r="D81" s="833" t="s">
        <v>842</v>
      </c>
      <c r="E81" s="833" t="s">
        <v>1496</v>
      </c>
      <c r="F81" s="833" t="s">
        <v>1523</v>
      </c>
      <c r="G81" s="833" t="s">
        <v>1524</v>
      </c>
      <c r="H81" s="850"/>
      <c r="I81" s="850"/>
      <c r="J81" s="833"/>
      <c r="K81" s="833"/>
      <c r="L81" s="850">
        <v>1</v>
      </c>
      <c r="M81" s="850">
        <v>1214</v>
      </c>
      <c r="N81" s="833">
        <v>1</v>
      </c>
      <c r="O81" s="833">
        <v>1214</v>
      </c>
      <c r="P81" s="850">
        <v>3</v>
      </c>
      <c r="Q81" s="850">
        <v>3657</v>
      </c>
      <c r="R81" s="838">
        <v>3.0123558484349258</v>
      </c>
      <c r="S81" s="851">
        <v>1219</v>
      </c>
    </row>
    <row r="82" spans="1:19" ht="14.45" customHeight="1" x14ac:dyDescent="0.2">
      <c r="A82" s="832" t="s">
        <v>1436</v>
      </c>
      <c r="B82" s="833" t="s">
        <v>1437</v>
      </c>
      <c r="C82" s="833" t="s">
        <v>565</v>
      </c>
      <c r="D82" s="833" t="s">
        <v>842</v>
      </c>
      <c r="E82" s="833" t="s">
        <v>1496</v>
      </c>
      <c r="F82" s="833" t="s">
        <v>1527</v>
      </c>
      <c r="G82" s="833" t="s">
        <v>1528</v>
      </c>
      <c r="H82" s="850"/>
      <c r="I82" s="850"/>
      <c r="J82" s="833"/>
      <c r="K82" s="833"/>
      <c r="L82" s="850">
        <v>4</v>
      </c>
      <c r="M82" s="850">
        <v>2728</v>
      </c>
      <c r="N82" s="833">
        <v>1</v>
      </c>
      <c r="O82" s="833">
        <v>682</v>
      </c>
      <c r="P82" s="850"/>
      <c r="Q82" s="850"/>
      <c r="R82" s="838"/>
      <c r="S82" s="851"/>
    </row>
    <row r="83" spans="1:19" ht="14.45" customHeight="1" x14ac:dyDescent="0.2">
      <c r="A83" s="832" t="s">
        <v>1436</v>
      </c>
      <c r="B83" s="833" t="s">
        <v>1437</v>
      </c>
      <c r="C83" s="833" t="s">
        <v>565</v>
      </c>
      <c r="D83" s="833" t="s">
        <v>842</v>
      </c>
      <c r="E83" s="833" t="s">
        <v>1496</v>
      </c>
      <c r="F83" s="833" t="s">
        <v>1529</v>
      </c>
      <c r="G83" s="833" t="s">
        <v>1530</v>
      </c>
      <c r="H83" s="850"/>
      <c r="I83" s="850"/>
      <c r="J83" s="833"/>
      <c r="K83" s="833"/>
      <c r="L83" s="850">
        <v>4</v>
      </c>
      <c r="M83" s="850">
        <v>2868</v>
      </c>
      <c r="N83" s="833">
        <v>1</v>
      </c>
      <c r="O83" s="833">
        <v>717</v>
      </c>
      <c r="P83" s="850">
        <v>6</v>
      </c>
      <c r="Q83" s="850">
        <v>4320</v>
      </c>
      <c r="R83" s="838">
        <v>1.506276150627615</v>
      </c>
      <c r="S83" s="851">
        <v>720</v>
      </c>
    </row>
    <row r="84" spans="1:19" ht="14.45" customHeight="1" x14ac:dyDescent="0.2">
      <c r="A84" s="832" t="s">
        <v>1436</v>
      </c>
      <c r="B84" s="833" t="s">
        <v>1437</v>
      </c>
      <c r="C84" s="833" t="s">
        <v>565</v>
      </c>
      <c r="D84" s="833" t="s">
        <v>842</v>
      </c>
      <c r="E84" s="833" t="s">
        <v>1496</v>
      </c>
      <c r="F84" s="833" t="s">
        <v>1533</v>
      </c>
      <c r="G84" s="833" t="s">
        <v>1534</v>
      </c>
      <c r="H84" s="850"/>
      <c r="I84" s="850"/>
      <c r="J84" s="833"/>
      <c r="K84" s="833"/>
      <c r="L84" s="850">
        <v>13</v>
      </c>
      <c r="M84" s="850">
        <v>23738</v>
      </c>
      <c r="N84" s="833">
        <v>1</v>
      </c>
      <c r="O84" s="833">
        <v>1826</v>
      </c>
      <c r="P84" s="850">
        <v>91</v>
      </c>
      <c r="Q84" s="850">
        <v>166621</v>
      </c>
      <c r="R84" s="838">
        <v>7.0191675794085429</v>
      </c>
      <c r="S84" s="851">
        <v>1831</v>
      </c>
    </row>
    <row r="85" spans="1:19" ht="14.45" customHeight="1" x14ac:dyDescent="0.2">
      <c r="A85" s="832" t="s">
        <v>1436</v>
      </c>
      <c r="B85" s="833" t="s">
        <v>1437</v>
      </c>
      <c r="C85" s="833" t="s">
        <v>565</v>
      </c>
      <c r="D85" s="833" t="s">
        <v>842</v>
      </c>
      <c r="E85" s="833" t="s">
        <v>1496</v>
      </c>
      <c r="F85" s="833" t="s">
        <v>1535</v>
      </c>
      <c r="G85" s="833" t="s">
        <v>1536</v>
      </c>
      <c r="H85" s="850"/>
      <c r="I85" s="850"/>
      <c r="J85" s="833"/>
      <c r="K85" s="833"/>
      <c r="L85" s="850"/>
      <c r="M85" s="850"/>
      <c r="N85" s="833"/>
      <c r="O85" s="833"/>
      <c r="P85" s="850">
        <v>7</v>
      </c>
      <c r="Q85" s="850">
        <v>3017</v>
      </c>
      <c r="R85" s="838"/>
      <c r="S85" s="851">
        <v>431</v>
      </c>
    </row>
    <row r="86" spans="1:19" ht="14.45" customHeight="1" x14ac:dyDescent="0.2">
      <c r="A86" s="832" t="s">
        <v>1436</v>
      </c>
      <c r="B86" s="833" t="s">
        <v>1437</v>
      </c>
      <c r="C86" s="833" t="s">
        <v>565</v>
      </c>
      <c r="D86" s="833" t="s">
        <v>842</v>
      </c>
      <c r="E86" s="833" t="s">
        <v>1496</v>
      </c>
      <c r="F86" s="833" t="s">
        <v>1537</v>
      </c>
      <c r="G86" s="833" t="s">
        <v>1538</v>
      </c>
      <c r="H86" s="850"/>
      <c r="I86" s="850"/>
      <c r="J86" s="833"/>
      <c r="K86" s="833"/>
      <c r="L86" s="850">
        <v>4</v>
      </c>
      <c r="M86" s="850">
        <v>14088</v>
      </c>
      <c r="N86" s="833">
        <v>1</v>
      </c>
      <c r="O86" s="833">
        <v>3522</v>
      </c>
      <c r="P86" s="850">
        <v>2</v>
      </c>
      <c r="Q86" s="850">
        <v>7066</v>
      </c>
      <c r="R86" s="838">
        <v>0.5015616127200454</v>
      </c>
      <c r="S86" s="851">
        <v>3533</v>
      </c>
    </row>
    <row r="87" spans="1:19" ht="14.45" customHeight="1" x14ac:dyDescent="0.2">
      <c r="A87" s="832" t="s">
        <v>1436</v>
      </c>
      <c r="B87" s="833" t="s">
        <v>1437</v>
      </c>
      <c r="C87" s="833" t="s">
        <v>565</v>
      </c>
      <c r="D87" s="833" t="s">
        <v>842</v>
      </c>
      <c r="E87" s="833" t="s">
        <v>1496</v>
      </c>
      <c r="F87" s="833" t="s">
        <v>1541</v>
      </c>
      <c r="G87" s="833" t="s">
        <v>1542</v>
      </c>
      <c r="H87" s="850"/>
      <c r="I87" s="850"/>
      <c r="J87" s="833"/>
      <c r="K87" s="833"/>
      <c r="L87" s="850">
        <v>143</v>
      </c>
      <c r="M87" s="850">
        <v>4766.68</v>
      </c>
      <c r="N87" s="833">
        <v>1</v>
      </c>
      <c r="O87" s="833">
        <v>33.333426573426578</v>
      </c>
      <c r="P87" s="850">
        <v>166</v>
      </c>
      <c r="Q87" s="850">
        <v>5533.33</v>
      </c>
      <c r="R87" s="838">
        <v>1.1608352144469525</v>
      </c>
      <c r="S87" s="851">
        <v>33.333313253012051</v>
      </c>
    </row>
    <row r="88" spans="1:19" ht="14.45" customHeight="1" x14ac:dyDescent="0.2">
      <c r="A88" s="832" t="s">
        <v>1436</v>
      </c>
      <c r="B88" s="833" t="s">
        <v>1437</v>
      </c>
      <c r="C88" s="833" t="s">
        <v>565</v>
      </c>
      <c r="D88" s="833" t="s">
        <v>842</v>
      </c>
      <c r="E88" s="833" t="s">
        <v>1496</v>
      </c>
      <c r="F88" s="833" t="s">
        <v>1543</v>
      </c>
      <c r="G88" s="833" t="s">
        <v>1544</v>
      </c>
      <c r="H88" s="850"/>
      <c r="I88" s="850"/>
      <c r="J88" s="833"/>
      <c r="K88" s="833"/>
      <c r="L88" s="850">
        <v>143</v>
      </c>
      <c r="M88" s="850">
        <v>5291</v>
      </c>
      <c r="N88" s="833">
        <v>1</v>
      </c>
      <c r="O88" s="833">
        <v>37</v>
      </c>
      <c r="P88" s="850">
        <v>202</v>
      </c>
      <c r="Q88" s="850">
        <v>7676</v>
      </c>
      <c r="R88" s="838">
        <v>1.4507654507654508</v>
      </c>
      <c r="S88" s="851">
        <v>38</v>
      </c>
    </row>
    <row r="89" spans="1:19" ht="14.45" customHeight="1" x14ac:dyDescent="0.2">
      <c r="A89" s="832" t="s">
        <v>1436</v>
      </c>
      <c r="B89" s="833" t="s">
        <v>1437</v>
      </c>
      <c r="C89" s="833" t="s">
        <v>565</v>
      </c>
      <c r="D89" s="833" t="s">
        <v>842</v>
      </c>
      <c r="E89" s="833" t="s">
        <v>1496</v>
      </c>
      <c r="F89" s="833" t="s">
        <v>1547</v>
      </c>
      <c r="G89" s="833" t="s">
        <v>1548</v>
      </c>
      <c r="H89" s="850"/>
      <c r="I89" s="850"/>
      <c r="J89" s="833"/>
      <c r="K89" s="833"/>
      <c r="L89" s="850">
        <v>1</v>
      </c>
      <c r="M89" s="850">
        <v>438</v>
      </c>
      <c r="N89" s="833">
        <v>1</v>
      </c>
      <c r="O89" s="833">
        <v>438</v>
      </c>
      <c r="P89" s="850">
        <v>18</v>
      </c>
      <c r="Q89" s="850">
        <v>7884</v>
      </c>
      <c r="R89" s="838">
        <v>18</v>
      </c>
      <c r="S89" s="851">
        <v>438</v>
      </c>
    </row>
    <row r="90" spans="1:19" ht="14.45" customHeight="1" x14ac:dyDescent="0.2">
      <c r="A90" s="832" t="s">
        <v>1436</v>
      </c>
      <c r="B90" s="833" t="s">
        <v>1437</v>
      </c>
      <c r="C90" s="833" t="s">
        <v>565</v>
      </c>
      <c r="D90" s="833" t="s">
        <v>842</v>
      </c>
      <c r="E90" s="833" t="s">
        <v>1496</v>
      </c>
      <c r="F90" s="833" t="s">
        <v>1549</v>
      </c>
      <c r="G90" s="833" t="s">
        <v>1550</v>
      </c>
      <c r="H90" s="850"/>
      <c r="I90" s="850"/>
      <c r="J90" s="833"/>
      <c r="K90" s="833"/>
      <c r="L90" s="850">
        <v>5</v>
      </c>
      <c r="M90" s="850">
        <v>6715</v>
      </c>
      <c r="N90" s="833">
        <v>1</v>
      </c>
      <c r="O90" s="833">
        <v>1343</v>
      </c>
      <c r="P90" s="850">
        <v>40</v>
      </c>
      <c r="Q90" s="850">
        <v>53880</v>
      </c>
      <c r="R90" s="838">
        <v>8.0238272524199559</v>
      </c>
      <c r="S90" s="851">
        <v>1347</v>
      </c>
    </row>
    <row r="91" spans="1:19" ht="14.45" customHeight="1" x14ac:dyDescent="0.2">
      <c r="A91" s="832" t="s">
        <v>1436</v>
      </c>
      <c r="B91" s="833" t="s">
        <v>1437</v>
      </c>
      <c r="C91" s="833" t="s">
        <v>565</v>
      </c>
      <c r="D91" s="833" t="s">
        <v>842</v>
      </c>
      <c r="E91" s="833" t="s">
        <v>1496</v>
      </c>
      <c r="F91" s="833" t="s">
        <v>1551</v>
      </c>
      <c r="G91" s="833" t="s">
        <v>1552</v>
      </c>
      <c r="H91" s="850"/>
      <c r="I91" s="850"/>
      <c r="J91" s="833"/>
      <c r="K91" s="833"/>
      <c r="L91" s="850">
        <v>5</v>
      </c>
      <c r="M91" s="850">
        <v>2550</v>
      </c>
      <c r="N91" s="833">
        <v>1</v>
      </c>
      <c r="O91" s="833">
        <v>510</v>
      </c>
      <c r="P91" s="850">
        <v>3</v>
      </c>
      <c r="Q91" s="850">
        <v>1536</v>
      </c>
      <c r="R91" s="838">
        <v>0.60235294117647054</v>
      </c>
      <c r="S91" s="851">
        <v>512</v>
      </c>
    </row>
    <row r="92" spans="1:19" ht="14.45" customHeight="1" x14ac:dyDescent="0.2">
      <c r="A92" s="832" t="s">
        <v>1436</v>
      </c>
      <c r="B92" s="833" t="s">
        <v>1437</v>
      </c>
      <c r="C92" s="833" t="s">
        <v>565</v>
      </c>
      <c r="D92" s="833" t="s">
        <v>842</v>
      </c>
      <c r="E92" s="833" t="s">
        <v>1496</v>
      </c>
      <c r="F92" s="833" t="s">
        <v>1553</v>
      </c>
      <c r="G92" s="833" t="s">
        <v>1554</v>
      </c>
      <c r="H92" s="850"/>
      <c r="I92" s="850"/>
      <c r="J92" s="833"/>
      <c r="K92" s="833"/>
      <c r="L92" s="850"/>
      <c r="M92" s="850"/>
      <c r="N92" s="833"/>
      <c r="O92" s="833"/>
      <c r="P92" s="850">
        <v>1</v>
      </c>
      <c r="Q92" s="850">
        <v>2342</v>
      </c>
      <c r="R92" s="838"/>
      <c r="S92" s="851">
        <v>2342</v>
      </c>
    </row>
    <row r="93" spans="1:19" ht="14.45" customHeight="1" x14ac:dyDescent="0.2">
      <c r="A93" s="832" t="s">
        <v>1436</v>
      </c>
      <c r="B93" s="833" t="s">
        <v>1437</v>
      </c>
      <c r="C93" s="833" t="s">
        <v>565</v>
      </c>
      <c r="D93" s="833" t="s">
        <v>842</v>
      </c>
      <c r="E93" s="833" t="s">
        <v>1496</v>
      </c>
      <c r="F93" s="833" t="s">
        <v>1555</v>
      </c>
      <c r="G93" s="833" t="s">
        <v>1556</v>
      </c>
      <c r="H93" s="850"/>
      <c r="I93" s="850"/>
      <c r="J93" s="833"/>
      <c r="K93" s="833"/>
      <c r="L93" s="850"/>
      <c r="M93" s="850"/>
      <c r="N93" s="833"/>
      <c r="O93" s="833"/>
      <c r="P93" s="850">
        <v>4</v>
      </c>
      <c r="Q93" s="850">
        <v>10632</v>
      </c>
      <c r="R93" s="838"/>
      <c r="S93" s="851">
        <v>2658</v>
      </c>
    </row>
    <row r="94" spans="1:19" ht="14.45" customHeight="1" x14ac:dyDescent="0.2">
      <c r="A94" s="832" t="s">
        <v>1436</v>
      </c>
      <c r="B94" s="833" t="s">
        <v>1437</v>
      </c>
      <c r="C94" s="833" t="s">
        <v>565</v>
      </c>
      <c r="D94" s="833" t="s">
        <v>842</v>
      </c>
      <c r="E94" s="833" t="s">
        <v>1496</v>
      </c>
      <c r="F94" s="833" t="s">
        <v>1561</v>
      </c>
      <c r="G94" s="833" t="s">
        <v>1562</v>
      </c>
      <c r="H94" s="850"/>
      <c r="I94" s="850"/>
      <c r="J94" s="833"/>
      <c r="K94" s="833"/>
      <c r="L94" s="850"/>
      <c r="M94" s="850"/>
      <c r="N94" s="833"/>
      <c r="O94" s="833"/>
      <c r="P94" s="850">
        <v>2</v>
      </c>
      <c r="Q94" s="850">
        <v>2114</v>
      </c>
      <c r="R94" s="838"/>
      <c r="S94" s="851">
        <v>1057</v>
      </c>
    </row>
    <row r="95" spans="1:19" ht="14.45" customHeight="1" x14ac:dyDescent="0.2">
      <c r="A95" s="832" t="s">
        <v>1436</v>
      </c>
      <c r="B95" s="833" t="s">
        <v>1437</v>
      </c>
      <c r="C95" s="833" t="s">
        <v>565</v>
      </c>
      <c r="D95" s="833" t="s">
        <v>842</v>
      </c>
      <c r="E95" s="833" t="s">
        <v>1496</v>
      </c>
      <c r="F95" s="833" t="s">
        <v>1571</v>
      </c>
      <c r="G95" s="833" t="s">
        <v>1572</v>
      </c>
      <c r="H95" s="850"/>
      <c r="I95" s="850"/>
      <c r="J95" s="833"/>
      <c r="K95" s="833"/>
      <c r="L95" s="850"/>
      <c r="M95" s="850"/>
      <c r="N95" s="833"/>
      <c r="O95" s="833"/>
      <c r="P95" s="850">
        <v>1</v>
      </c>
      <c r="Q95" s="850">
        <v>722</v>
      </c>
      <c r="R95" s="838"/>
      <c r="S95" s="851">
        <v>722</v>
      </c>
    </row>
    <row r="96" spans="1:19" ht="14.45" customHeight="1" x14ac:dyDescent="0.2">
      <c r="A96" s="832" t="s">
        <v>1436</v>
      </c>
      <c r="B96" s="833" t="s">
        <v>1437</v>
      </c>
      <c r="C96" s="833" t="s">
        <v>565</v>
      </c>
      <c r="D96" s="833" t="s">
        <v>843</v>
      </c>
      <c r="E96" s="833" t="s">
        <v>1496</v>
      </c>
      <c r="F96" s="833" t="s">
        <v>1497</v>
      </c>
      <c r="G96" s="833" t="s">
        <v>1498</v>
      </c>
      <c r="H96" s="850">
        <v>9</v>
      </c>
      <c r="I96" s="850">
        <v>333</v>
      </c>
      <c r="J96" s="833">
        <v>0.69230769230769229</v>
      </c>
      <c r="K96" s="833">
        <v>37</v>
      </c>
      <c r="L96" s="850">
        <v>13</v>
      </c>
      <c r="M96" s="850">
        <v>481</v>
      </c>
      <c r="N96" s="833">
        <v>1</v>
      </c>
      <c r="O96" s="833">
        <v>37</v>
      </c>
      <c r="P96" s="850"/>
      <c r="Q96" s="850"/>
      <c r="R96" s="838"/>
      <c r="S96" s="851"/>
    </row>
    <row r="97" spans="1:19" ht="14.45" customHeight="1" x14ac:dyDescent="0.2">
      <c r="A97" s="832" t="s">
        <v>1436</v>
      </c>
      <c r="B97" s="833" t="s">
        <v>1437</v>
      </c>
      <c r="C97" s="833" t="s">
        <v>565</v>
      </c>
      <c r="D97" s="833" t="s">
        <v>844</v>
      </c>
      <c r="E97" s="833" t="s">
        <v>1438</v>
      </c>
      <c r="F97" s="833" t="s">
        <v>1441</v>
      </c>
      <c r="G97" s="833" t="s">
        <v>1442</v>
      </c>
      <c r="H97" s="850">
        <v>1433</v>
      </c>
      <c r="I97" s="850">
        <v>3711.47</v>
      </c>
      <c r="J97" s="833">
        <v>1.2708076533267589</v>
      </c>
      <c r="K97" s="833">
        <v>2.59</v>
      </c>
      <c r="L97" s="850">
        <v>1132</v>
      </c>
      <c r="M97" s="850">
        <v>2920.5600000000004</v>
      </c>
      <c r="N97" s="833">
        <v>1</v>
      </c>
      <c r="O97" s="833">
        <v>2.5800000000000005</v>
      </c>
      <c r="P97" s="850">
        <v>1115</v>
      </c>
      <c r="Q97" s="850">
        <v>2965.9</v>
      </c>
      <c r="R97" s="838">
        <v>1.0155244199742515</v>
      </c>
      <c r="S97" s="851">
        <v>2.66</v>
      </c>
    </row>
    <row r="98" spans="1:19" ht="14.45" customHeight="1" x14ac:dyDescent="0.2">
      <c r="A98" s="832" t="s">
        <v>1436</v>
      </c>
      <c r="B98" s="833" t="s">
        <v>1437</v>
      </c>
      <c r="C98" s="833" t="s">
        <v>565</v>
      </c>
      <c r="D98" s="833" t="s">
        <v>844</v>
      </c>
      <c r="E98" s="833" t="s">
        <v>1438</v>
      </c>
      <c r="F98" s="833" t="s">
        <v>1443</v>
      </c>
      <c r="G98" s="833" t="s">
        <v>1444</v>
      </c>
      <c r="H98" s="850">
        <v>2070</v>
      </c>
      <c r="I98" s="850">
        <v>14241.599999999999</v>
      </c>
      <c r="J98" s="833">
        <v>0.28979532452310736</v>
      </c>
      <c r="K98" s="833">
        <v>6.879999999999999</v>
      </c>
      <c r="L98" s="850">
        <v>6835</v>
      </c>
      <c r="M98" s="850">
        <v>49143.64999999998</v>
      </c>
      <c r="N98" s="833">
        <v>1</v>
      </c>
      <c r="O98" s="833">
        <v>7.1899999999999968</v>
      </c>
      <c r="P98" s="850">
        <v>2894</v>
      </c>
      <c r="Q98" s="850">
        <v>21233.4</v>
      </c>
      <c r="R98" s="838">
        <v>0.43206802913499526</v>
      </c>
      <c r="S98" s="851">
        <v>7.3370421561852117</v>
      </c>
    </row>
    <row r="99" spans="1:19" ht="14.45" customHeight="1" x14ac:dyDescent="0.2">
      <c r="A99" s="832" t="s">
        <v>1436</v>
      </c>
      <c r="B99" s="833" t="s">
        <v>1437</v>
      </c>
      <c r="C99" s="833" t="s">
        <v>565</v>
      </c>
      <c r="D99" s="833" t="s">
        <v>844</v>
      </c>
      <c r="E99" s="833" t="s">
        <v>1438</v>
      </c>
      <c r="F99" s="833" t="s">
        <v>1449</v>
      </c>
      <c r="G99" s="833" t="s">
        <v>1450</v>
      </c>
      <c r="H99" s="850">
        <v>47832</v>
      </c>
      <c r="I99" s="850">
        <v>253031.27999999997</v>
      </c>
      <c r="J99" s="833">
        <v>0.82457116438746536</v>
      </c>
      <c r="K99" s="833">
        <v>5.2899999999999991</v>
      </c>
      <c r="L99" s="850">
        <v>57573</v>
      </c>
      <c r="M99" s="850">
        <v>306864.09000000003</v>
      </c>
      <c r="N99" s="833">
        <v>1</v>
      </c>
      <c r="O99" s="833">
        <v>5.33</v>
      </c>
      <c r="P99" s="850">
        <v>80933</v>
      </c>
      <c r="Q99" s="850">
        <v>431851.41000000009</v>
      </c>
      <c r="R99" s="838">
        <v>1.407305136290141</v>
      </c>
      <c r="S99" s="851">
        <v>5.335912544944585</v>
      </c>
    </row>
    <row r="100" spans="1:19" ht="14.45" customHeight="1" x14ac:dyDescent="0.2">
      <c r="A100" s="832" t="s">
        <v>1436</v>
      </c>
      <c r="B100" s="833" t="s">
        <v>1437</v>
      </c>
      <c r="C100" s="833" t="s">
        <v>565</v>
      </c>
      <c r="D100" s="833" t="s">
        <v>844</v>
      </c>
      <c r="E100" s="833" t="s">
        <v>1438</v>
      </c>
      <c r="F100" s="833" t="s">
        <v>1451</v>
      </c>
      <c r="G100" s="833" t="s">
        <v>1452</v>
      </c>
      <c r="H100" s="850">
        <v>1239</v>
      </c>
      <c r="I100" s="850">
        <v>11324.460000000001</v>
      </c>
      <c r="J100" s="833">
        <v>1.3984198645598196</v>
      </c>
      <c r="K100" s="833">
        <v>9.14</v>
      </c>
      <c r="L100" s="850">
        <v>886</v>
      </c>
      <c r="M100" s="850">
        <v>8098.04</v>
      </c>
      <c r="N100" s="833">
        <v>1</v>
      </c>
      <c r="O100" s="833">
        <v>9.14</v>
      </c>
      <c r="P100" s="850">
        <v>271</v>
      </c>
      <c r="Q100" s="850">
        <v>2496.3999999999996</v>
      </c>
      <c r="R100" s="838">
        <v>0.30827212510681595</v>
      </c>
      <c r="S100" s="851">
        <v>9.2118081180811799</v>
      </c>
    </row>
    <row r="101" spans="1:19" ht="14.45" customHeight="1" x14ac:dyDescent="0.2">
      <c r="A101" s="832" t="s">
        <v>1436</v>
      </c>
      <c r="B101" s="833" t="s">
        <v>1437</v>
      </c>
      <c r="C101" s="833" t="s">
        <v>565</v>
      </c>
      <c r="D101" s="833" t="s">
        <v>844</v>
      </c>
      <c r="E101" s="833" t="s">
        <v>1438</v>
      </c>
      <c r="F101" s="833" t="s">
        <v>1453</v>
      </c>
      <c r="G101" s="833" t="s">
        <v>1454</v>
      </c>
      <c r="H101" s="850">
        <v>160</v>
      </c>
      <c r="I101" s="850">
        <v>1468.8</v>
      </c>
      <c r="J101" s="833">
        <v>0.15952143569292121</v>
      </c>
      <c r="K101" s="833">
        <v>9.18</v>
      </c>
      <c r="L101" s="850">
        <v>1003</v>
      </c>
      <c r="M101" s="850">
        <v>9207.5400000000009</v>
      </c>
      <c r="N101" s="833">
        <v>1</v>
      </c>
      <c r="O101" s="833">
        <v>9.1800000000000015</v>
      </c>
      <c r="P101" s="850">
        <v>623</v>
      </c>
      <c r="Q101" s="850">
        <v>5832.0399999999991</v>
      </c>
      <c r="R101" s="838">
        <v>0.63339828010521793</v>
      </c>
      <c r="S101" s="851">
        <v>9.3612199036918131</v>
      </c>
    </row>
    <row r="102" spans="1:19" ht="14.45" customHeight="1" x14ac:dyDescent="0.2">
      <c r="A102" s="832" t="s">
        <v>1436</v>
      </c>
      <c r="B102" s="833" t="s">
        <v>1437</v>
      </c>
      <c r="C102" s="833" t="s">
        <v>565</v>
      </c>
      <c r="D102" s="833" t="s">
        <v>844</v>
      </c>
      <c r="E102" s="833" t="s">
        <v>1438</v>
      </c>
      <c r="F102" s="833" t="s">
        <v>1455</v>
      </c>
      <c r="G102" s="833" t="s">
        <v>1456</v>
      </c>
      <c r="H102" s="850">
        <v>1593</v>
      </c>
      <c r="I102" s="850">
        <v>16296.39</v>
      </c>
      <c r="J102" s="833">
        <v>0.79443470274491668</v>
      </c>
      <c r="K102" s="833">
        <v>10.23</v>
      </c>
      <c r="L102" s="850">
        <v>2029</v>
      </c>
      <c r="M102" s="850">
        <v>20513.190000000002</v>
      </c>
      <c r="N102" s="833">
        <v>1</v>
      </c>
      <c r="O102" s="833">
        <v>10.110000000000001</v>
      </c>
      <c r="P102" s="850">
        <v>245</v>
      </c>
      <c r="Q102" s="850">
        <v>2513.6999999999998</v>
      </c>
      <c r="R102" s="838">
        <v>0.12254066773622238</v>
      </c>
      <c r="S102" s="851">
        <v>10.26</v>
      </c>
    </row>
    <row r="103" spans="1:19" ht="14.45" customHeight="1" x14ac:dyDescent="0.2">
      <c r="A103" s="832" t="s">
        <v>1436</v>
      </c>
      <c r="B103" s="833" t="s">
        <v>1437</v>
      </c>
      <c r="C103" s="833" t="s">
        <v>565</v>
      </c>
      <c r="D103" s="833" t="s">
        <v>844</v>
      </c>
      <c r="E103" s="833" t="s">
        <v>1438</v>
      </c>
      <c r="F103" s="833" t="s">
        <v>1459</v>
      </c>
      <c r="G103" s="833" t="s">
        <v>1460</v>
      </c>
      <c r="H103" s="850">
        <v>7.2</v>
      </c>
      <c r="I103" s="850">
        <v>248.32000000000002</v>
      </c>
      <c r="J103" s="833"/>
      <c r="K103" s="833">
        <v>34.488888888888894</v>
      </c>
      <c r="L103" s="850"/>
      <c r="M103" s="850"/>
      <c r="N103" s="833"/>
      <c r="O103" s="833"/>
      <c r="P103" s="850"/>
      <c r="Q103" s="850"/>
      <c r="R103" s="838"/>
      <c r="S103" s="851"/>
    </row>
    <row r="104" spans="1:19" ht="14.45" customHeight="1" x14ac:dyDescent="0.2">
      <c r="A104" s="832" t="s">
        <v>1436</v>
      </c>
      <c r="B104" s="833" t="s">
        <v>1437</v>
      </c>
      <c r="C104" s="833" t="s">
        <v>565</v>
      </c>
      <c r="D104" s="833" t="s">
        <v>844</v>
      </c>
      <c r="E104" s="833" t="s">
        <v>1438</v>
      </c>
      <c r="F104" s="833" t="s">
        <v>1461</v>
      </c>
      <c r="G104" s="833" t="s">
        <v>1462</v>
      </c>
      <c r="H104" s="850">
        <v>3456</v>
      </c>
      <c r="I104" s="850">
        <v>70606.080000000002</v>
      </c>
      <c r="J104" s="833">
        <v>1.5122118799073048</v>
      </c>
      <c r="K104" s="833">
        <v>20.43</v>
      </c>
      <c r="L104" s="850">
        <v>2234</v>
      </c>
      <c r="M104" s="850">
        <v>46690.6</v>
      </c>
      <c r="N104" s="833">
        <v>1</v>
      </c>
      <c r="O104" s="833">
        <v>20.9</v>
      </c>
      <c r="P104" s="850">
        <v>1575</v>
      </c>
      <c r="Q104" s="850">
        <v>31578.75</v>
      </c>
      <c r="R104" s="838">
        <v>0.67634063387491272</v>
      </c>
      <c r="S104" s="851">
        <v>20.05</v>
      </c>
    </row>
    <row r="105" spans="1:19" ht="14.45" customHeight="1" x14ac:dyDescent="0.2">
      <c r="A105" s="832" t="s">
        <v>1436</v>
      </c>
      <c r="B105" s="833" t="s">
        <v>1437</v>
      </c>
      <c r="C105" s="833" t="s">
        <v>565</v>
      </c>
      <c r="D105" s="833" t="s">
        <v>844</v>
      </c>
      <c r="E105" s="833" t="s">
        <v>1438</v>
      </c>
      <c r="F105" s="833" t="s">
        <v>1467</v>
      </c>
      <c r="G105" s="833" t="s">
        <v>1468</v>
      </c>
      <c r="H105" s="850">
        <v>5</v>
      </c>
      <c r="I105" s="850">
        <v>9933.25</v>
      </c>
      <c r="J105" s="833">
        <v>0.21297034591748504</v>
      </c>
      <c r="K105" s="833">
        <v>1986.65</v>
      </c>
      <c r="L105" s="850">
        <v>23</v>
      </c>
      <c r="M105" s="850">
        <v>46641.469999999994</v>
      </c>
      <c r="N105" s="833">
        <v>1</v>
      </c>
      <c r="O105" s="833">
        <v>2027.8899999999996</v>
      </c>
      <c r="P105" s="850">
        <v>14</v>
      </c>
      <c r="Q105" s="850">
        <v>25449.060000000005</v>
      </c>
      <c r="R105" s="838">
        <v>0.54563160209144368</v>
      </c>
      <c r="S105" s="851">
        <v>1817.7900000000004</v>
      </c>
    </row>
    <row r="106" spans="1:19" ht="14.45" customHeight="1" x14ac:dyDescent="0.2">
      <c r="A106" s="832" t="s">
        <v>1436</v>
      </c>
      <c r="B106" s="833" t="s">
        <v>1437</v>
      </c>
      <c r="C106" s="833" t="s">
        <v>565</v>
      </c>
      <c r="D106" s="833" t="s">
        <v>844</v>
      </c>
      <c r="E106" s="833" t="s">
        <v>1438</v>
      </c>
      <c r="F106" s="833" t="s">
        <v>1469</v>
      </c>
      <c r="G106" s="833" t="s">
        <v>1470</v>
      </c>
      <c r="H106" s="850">
        <v>135</v>
      </c>
      <c r="I106" s="850">
        <v>33632.550000000003</v>
      </c>
      <c r="J106" s="833">
        <v>0.22392023105377676</v>
      </c>
      <c r="K106" s="833">
        <v>249.13000000000002</v>
      </c>
      <c r="L106" s="850">
        <v>760</v>
      </c>
      <c r="M106" s="850">
        <v>150198.79999999999</v>
      </c>
      <c r="N106" s="833">
        <v>1</v>
      </c>
      <c r="O106" s="833">
        <v>197.63</v>
      </c>
      <c r="P106" s="850">
        <v>800</v>
      </c>
      <c r="Q106" s="850">
        <v>153480</v>
      </c>
      <c r="R106" s="838">
        <v>1.0218457138139587</v>
      </c>
      <c r="S106" s="851">
        <v>191.85</v>
      </c>
    </row>
    <row r="107" spans="1:19" ht="14.45" customHeight="1" x14ac:dyDescent="0.2">
      <c r="A107" s="832" t="s">
        <v>1436</v>
      </c>
      <c r="B107" s="833" t="s">
        <v>1437</v>
      </c>
      <c r="C107" s="833" t="s">
        <v>565</v>
      </c>
      <c r="D107" s="833" t="s">
        <v>844</v>
      </c>
      <c r="E107" s="833" t="s">
        <v>1438</v>
      </c>
      <c r="F107" s="833" t="s">
        <v>1471</v>
      </c>
      <c r="G107" s="833" t="s">
        <v>1472</v>
      </c>
      <c r="H107" s="850">
        <v>88273</v>
      </c>
      <c r="I107" s="850">
        <v>332789.21000000002</v>
      </c>
      <c r="J107" s="833">
        <v>0.97745139202490705</v>
      </c>
      <c r="K107" s="833">
        <v>3.77</v>
      </c>
      <c r="L107" s="850">
        <v>90791</v>
      </c>
      <c r="M107" s="850">
        <v>340466.25</v>
      </c>
      <c r="N107" s="833">
        <v>1</v>
      </c>
      <c r="O107" s="833">
        <v>3.75</v>
      </c>
      <c r="P107" s="850">
        <v>37300</v>
      </c>
      <c r="Q107" s="850">
        <v>142526.20000000001</v>
      </c>
      <c r="R107" s="838">
        <v>0.41862064154670253</v>
      </c>
      <c r="S107" s="851">
        <v>3.8210777479892766</v>
      </c>
    </row>
    <row r="108" spans="1:19" ht="14.45" customHeight="1" x14ac:dyDescent="0.2">
      <c r="A108" s="832" t="s">
        <v>1436</v>
      </c>
      <c r="B108" s="833" t="s">
        <v>1437</v>
      </c>
      <c r="C108" s="833" t="s">
        <v>565</v>
      </c>
      <c r="D108" s="833" t="s">
        <v>844</v>
      </c>
      <c r="E108" s="833" t="s">
        <v>1438</v>
      </c>
      <c r="F108" s="833" t="s">
        <v>1475</v>
      </c>
      <c r="G108" s="833" t="s">
        <v>1476</v>
      </c>
      <c r="H108" s="850">
        <v>700</v>
      </c>
      <c r="I108" s="850">
        <v>5383</v>
      </c>
      <c r="J108" s="833"/>
      <c r="K108" s="833">
        <v>7.69</v>
      </c>
      <c r="L108" s="850"/>
      <c r="M108" s="850"/>
      <c r="N108" s="833"/>
      <c r="O108" s="833"/>
      <c r="P108" s="850"/>
      <c r="Q108" s="850"/>
      <c r="R108" s="838"/>
      <c r="S108" s="851"/>
    </row>
    <row r="109" spans="1:19" ht="14.45" customHeight="1" x14ac:dyDescent="0.2">
      <c r="A109" s="832" t="s">
        <v>1436</v>
      </c>
      <c r="B109" s="833" t="s">
        <v>1437</v>
      </c>
      <c r="C109" s="833" t="s">
        <v>565</v>
      </c>
      <c r="D109" s="833" t="s">
        <v>844</v>
      </c>
      <c r="E109" s="833" t="s">
        <v>1438</v>
      </c>
      <c r="F109" s="833" t="s">
        <v>1477</v>
      </c>
      <c r="G109" s="833" t="s">
        <v>1478</v>
      </c>
      <c r="H109" s="850">
        <v>165</v>
      </c>
      <c r="I109" s="850">
        <v>26235</v>
      </c>
      <c r="J109" s="833">
        <v>0.35508436552778444</v>
      </c>
      <c r="K109" s="833">
        <v>159</v>
      </c>
      <c r="L109" s="850">
        <v>465</v>
      </c>
      <c r="M109" s="850">
        <v>73883.850000000006</v>
      </c>
      <c r="N109" s="833">
        <v>1</v>
      </c>
      <c r="O109" s="833">
        <v>158.89000000000001</v>
      </c>
      <c r="P109" s="850"/>
      <c r="Q109" s="850"/>
      <c r="R109" s="838"/>
      <c r="S109" s="851"/>
    </row>
    <row r="110" spans="1:19" ht="14.45" customHeight="1" x14ac:dyDescent="0.2">
      <c r="A110" s="832" t="s">
        <v>1436</v>
      </c>
      <c r="B110" s="833" t="s">
        <v>1437</v>
      </c>
      <c r="C110" s="833" t="s">
        <v>565</v>
      </c>
      <c r="D110" s="833" t="s">
        <v>844</v>
      </c>
      <c r="E110" s="833" t="s">
        <v>1438</v>
      </c>
      <c r="F110" s="833" t="s">
        <v>1479</v>
      </c>
      <c r="G110" s="833" t="s">
        <v>1480</v>
      </c>
      <c r="H110" s="850">
        <v>3402</v>
      </c>
      <c r="I110" s="850">
        <v>68768.44</v>
      </c>
      <c r="J110" s="833">
        <v>1.3391517098377792</v>
      </c>
      <c r="K110" s="833">
        <v>20.214121105232216</v>
      </c>
      <c r="L110" s="850">
        <v>2476</v>
      </c>
      <c r="M110" s="850">
        <v>51352.240000000005</v>
      </c>
      <c r="N110" s="833">
        <v>1</v>
      </c>
      <c r="O110" s="833">
        <v>20.740000000000002</v>
      </c>
      <c r="P110" s="850">
        <v>3660</v>
      </c>
      <c r="Q110" s="850">
        <v>74480.999999999985</v>
      </c>
      <c r="R110" s="838">
        <v>1.4503943742278813</v>
      </c>
      <c r="S110" s="851">
        <v>20.349999999999994</v>
      </c>
    </row>
    <row r="111" spans="1:19" ht="14.45" customHeight="1" x14ac:dyDescent="0.2">
      <c r="A111" s="832" t="s">
        <v>1436</v>
      </c>
      <c r="B111" s="833" t="s">
        <v>1437</v>
      </c>
      <c r="C111" s="833" t="s">
        <v>565</v>
      </c>
      <c r="D111" s="833" t="s">
        <v>844</v>
      </c>
      <c r="E111" s="833" t="s">
        <v>1438</v>
      </c>
      <c r="F111" s="833" t="s">
        <v>1485</v>
      </c>
      <c r="G111" s="833" t="s">
        <v>1486</v>
      </c>
      <c r="H111" s="850">
        <v>3508</v>
      </c>
      <c r="I111" s="850">
        <v>69668.88</v>
      </c>
      <c r="J111" s="833">
        <v>0.65294464304994071</v>
      </c>
      <c r="K111" s="833">
        <v>19.860000000000003</v>
      </c>
      <c r="L111" s="850">
        <v>5378</v>
      </c>
      <c r="M111" s="850">
        <v>106699.51999999999</v>
      </c>
      <c r="N111" s="833">
        <v>1</v>
      </c>
      <c r="O111" s="833">
        <v>19.839999999999996</v>
      </c>
      <c r="P111" s="850"/>
      <c r="Q111" s="850"/>
      <c r="R111" s="838"/>
      <c r="S111" s="851"/>
    </row>
    <row r="112" spans="1:19" ht="14.45" customHeight="1" x14ac:dyDescent="0.2">
      <c r="A112" s="832" t="s">
        <v>1436</v>
      </c>
      <c r="B112" s="833" t="s">
        <v>1437</v>
      </c>
      <c r="C112" s="833" t="s">
        <v>565</v>
      </c>
      <c r="D112" s="833" t="s">
        <v>844</v>
      </c>
      <c r="E112" s="833" t="s">
        <v>1438</v>
      </c>
      <c r="F112" s="833" t="s">
        <v>1492</v>
      </c>
      <c r="G112" s="833" t="s">
        <v>1493</v>
      </c>
      <c r="H112" s="850"/>
      <c r="I112" s="850"/>
      <c r="J112" s="833"/>
      <c r="K112" s="833"/>
      <c r="L112" s="850"/>
      <c r="M112" s="850"/>
      <c r="N112" s="833"/>
      <c r="O112" s="833"/>
      <c r="P112" s="850">
        <v>10</v>
      </c>
      <c r="Q112" s="850">
        <v>422.8</v>
      </c>
      <c r="R112" s="838"/>
      <c r="S112" s="851">
        <v>42.28</v>
      </c>
    </row>
    <row r="113" spans="1:19" ht="14.45" customHeight="1" x14ac:dyDescent="0.2">
      <c r="A113" s="832" t="s">
        <v>1436</v>
      </c>
      <c r="B113" s="833" t="s">
        <v>1437</v>
      </c>
      <c r="C113" s="833" t="s">
        <v>565</v>
      </c>
      <c r="D113" s="833" t="s">
        <v>844</v>
      </c>
      <c r="E113" s="833" t="s">
        <v>1496</v>
      </c>
      <c r="F113" s="833" t="s">
        <v>1497</v>
      </c>
      <c r="G113" s="833" t="s">
        <v>1498</v>
      </c>
      <c r="H113" s="850">
        <v>25</v>
      </c>
      <c r="I113" s="850">
        <v>925</v>
      </c>
      <c r="J113" s="833">
        <v>0.92592592592592593</v>
      </c>
      <c r="K113" s="833">
        <v>37</v>
      </c>
      <c r="L113" s="850">
        <v>27</v>
      </c>
      <c r="M113" s="850">
        <v>999</v>
      </c>
      <c r="N113" s="833">
        <v>1</v>
      </c>
      <c r="O113" s="833">
        <v>37</v>
      </c>
      <c r="P113" s="850">
        <v>16</v>
      </c>
      <c r="Q113" s="850">
        <v>608</v>
      </c>
      <c r="R113" s="838">
        <v>0.60860860860860866</v>
      </c>
      <c r="S113" s="851">
        <v>38</v>
      </c>
    </row>
    <row r="114" spans="1:19" ht="14.45" customHeight="1" x14ac:dyDescent="0.2">
      <c r="A114" s="832" t="s">
        <v>1436</v>
      </c>
      <c r="B114" s="833" t="s">
        <v>1437</v>
      </c>
      <c r="C114" s="833" t="s">
        <v>565</v>
      </c>
      <c r="D114" s="833" t="s">
        <v>844</v>
      </c>
      <c r="E114" s="833" t="s">
        <v>1496</v>
      </c>
      <c r="F114" s="833" t="s">
        <v>1499</v>
      </c>
      <c r="G114" s="833" t="s">
        <v>1500</v>
      </c>
      <c r="H114" s="850">
        <v>21</v>
      </c>
      <c r="I114" s="850">
        <v>9324</v>
      </c>
      <c r="J114" s="833">
        <v>1.5</v>
      </c>
      <c r="K114" s="833">
        <v>444</v>
      </c>
      <c r="L114" s="850">
        <v>14</v>
      </c>
      <c r="M114" s="850">
        <v>6216</v>
      </c>
      <c r="N114" s="833">
        <v>1</v>
      </c>
      <c r="O114" s="833">
        <v>444</v>
      </c>
      <c r="P114" s="850">
        <v>28</v>
      </c>
      <c r="Q114" s="850">
        <v>12516</v>
      </c>
      <c r="R114" s="838">
        <v>2.0135135135135136</v>
      </c>
      <c r="S114" s="851">
        <v>447</v>
      </c>
    </row>
    <row r="115" spans="1:19" ht="14.45" customHeight="1" x14ac:dyDescent="0.2">
      <c r="A115" s="832" t="s">
        <v>1436</v>
      </c>
      <c r="B115" s="833" t="s">
        <v>1437</v>
      </c>
      <c r="C115" s="833" t="s">
        <v>565</v>
      </c>
      <c r="D115" s="833" t="s">
        <v>844</v>
      </c>
      <c r="E115" s="833" t="s">
        <v>1496</v>
      </c>
      <c r="F115" s="833" t="s">
        <v>1501</v>
      </c>
      <c r="G115" s="833" t="s">
        <v>1502</v>
      </c>
      <c r="H115" s="850">
        <v>300</v>
      </c>
      <c r="I115" s="850">
        <v>53100</v>
      </c>
      <c r="J115" s="833">
        <v>1.2748487467588592</v>
      </c>
      <c r="K115" s="833">
        <v>177</v>
      </c>
      <c r="L115" s="850">
        <v>234</v>
      </c>
      <c r="M115" s="850">
        <v>41652</v>
      </c>
      <c r="N115" s="833">
        <v>1</v>
      </c>
      <c r="O115" s="833">
        <v>178</v>
      </c>
      <c r="P115" s="850">
        <v>199</v>
      </c>
      <c r="Q115" s="850">
        <v>35621</v>
      </c>
      <c r="R115" s="838">
        <v>0.85520503217132426</v>
      </c>
      <c r="S115" s="851">
        <v>179</v>
      </c>
    </row>
    <row r="116" spans="1:19" ht="14.45" customHeight="1" x14ac:dyDescent="0.2">
      <c r="A116" s="832" t="s">
        <v>1436</v>
      </c>
      <c r="B116" s="833" t="s">
        <v>1437</v>
      </c>
      <c r="C116" s="833" t="s">
        <v>565</v>
      </c>
      <c r="D116" s="833" t="s">
        <v>844</v>
      </c>
      <c r="E116" s="833" t="s">
        <v>1496</v>
      </c>
      <c r="F116" s="833" t="s">
        <v>1509</v>
      </c>
      <c r="G116" s="833" t="s">
        <v>1510</v>
      </c>
      <c r="H116" s="850">
        <v>4</v>
      </c>
      <c r="I116" s="850">
        <v>8156</v>
      </c>
      <c r="J116" s="833">
        <v>0.66633986928104572</v>
      </c>
      <c r="K116" s="833">
        <v>2039</v>
      </c>
      <c r="L116" s="850">
        <v>6</v>
      </c>
      <c r="M116" s="850">
        <v>12240</v>
      </c>
      <c r="N116" s="833">
        <v>1</v>
      </c>
      <c r="O116" s="833">
        <v>2040</v>
      </c>
      <c r="P116" s="850">
        <v>4</v>
      </c>
      <c r="Q116" s="850">
        <v>8188</v>
      </c>
      <c r="R116" s="838">
        <v>0.66895424836601303</v>
      </c>
      <c r="S116" s="851">
        <v>2047</v>
      </c>
    </row>
    <row r="117" spans="1:19" ht="14.45" customHeight="1" x14ac:dyDescent="0.2">
      <c r="A117" s="832" t="s">
        <v>1436</v>
      </c>
      <c r="B117" s="833" t="s">
        <v>1437</v>
      </c>
      <c r="C117" s="833" t="s">
        <v>565</v>
      </c>
      <c r="D117" s="833" t="s">
        <v>844</v>
      </c>
      <c r="E117" s="833" t="s">
        <v>1496</v>
      </c>
      <c r="F117" s="833" t="s">
        <v>1513</v>
      </c>
      <c r="G117" s="833" t="s">
        <v>1514</v>
      </c>
      <c r="H117" s="850"/>
      <c r="I117" s="850"/>
      <c r="J117" s="833"/>
      <c r="K117" s="833"/>
      <c r="L117" s="850">
        <v>1</v>
      </c>
      <c r="M117" s="850">
        <v>667</v>
      </c>
      <c r="N117" s="833">
        <v>1</v>
      </c>
      <c r="O117" s="833">
        <v>667</v>
      </c>
      <c r="P117" s="850"/>
      <c r="Q117" s="850"/>
      <c r="R117" s="838"/>
      <c r="S117" s="851"/>
    </row>
    <row r="118" spans="1:19" ht="14.45" customHeight="1" x14ac:dyDescent="0.2">
      <c r="A118" s="832" t="s">
        <v>1436</v>
      </c>
      <c r="B118" s="833" t="s">
        <v>1437</v>
      </c>
      <c r="C118" s="833" t="s">
        <v>565</v>
      </c>
      <c r="D118" s="833" t="s">
        <v>844</v>
      </c>
      <c r="E118" s="833" t="s">
        <v>1496</v>
      </c>
      <c r="F118" s="833" t="s">
        <v>1515</v>
      </c>
      <c r="G118" s="833" t="s">
        <v>1516</v>
      </c>
      <c r="H118" s="850">
        <v>1</v>
      </c>
      <c r="I118" s="850">
        <v>1349</v>
      </c>
      <c r="J118" s="833"/>
      <c r="K118" s="833">
        <v>1349</v>
      </c>
      <c r="L118" s="850"/>
      <c r="M118" s="850"/>
      <c r="N118" s="833"/>
      <c r="O118" s="833"/>
      <c r="P118" s="850"/>
      <c r="Q118" s="850"/>
      <c r="R118" s="838"/>
      <c r="S118" s="851"/>
    </row>
    <row r="119" spans="1:19" ht="14.45" customHeight="1" x14ac:dyDescent="0.2">
      <c r="A119" s="832" t="s">
        <v>1436</v>
      </c>
      <c r="B119" s="833" t="s">
        <v>1437</v>
      </c>
      <c r="C119" s="833" t="s">
        <v>565</v>
      </c>
      <c r="D119" s="833" t="s">
        <v>844</v>
      </c>
      <c r="E119" s="833" t="s">
        <v>1496</v>
      </c>
      <c r="F119" s="833" t="s">
        <v>1517</v>
      </c>
      <c r="G119" s="833" t="s">
        <v>1518</v>
      </c>
      <c r="H119" s="850">
        <v>5</v>
      </c>
      <c r="I119" s="850">
        <v>7155</v>
      </c>
      <c r="J119" s="833">
        <v>0.45422803453529709</v>
      </c>
      <c r="K119" s="833">
        <v>1431</v>
      </c>
      <c r="L119" s="850">
        <v>11</v>
      </c>
      <c r="M119" s="850">
        <v>15752</v>
      </c>
      <c r="N119" s="833">
        <v>1</v>
      </c>
      <c r="O119" s="833">
        <v>1432</v>
      </c>
      <c r="P119" s="850">
        <v>3</v>
      </c>
      <c r="Q119" s="850">
        <v>4311</v>
      </c>
      <c r="R119" s="838">
        <v>0.27367953275774504</v>
      </c>
      <c r="S119" s="851">
        <v>1437</v>
      </c>
    </row>
    <row r="120" spans="1:19" ht="14.45" customHeight="1" x14ac:dyDescent="0.2">
      <c r="A120" s="832" t="s">
        <v>1436</v>
      </c>
      <c r="B120" s="833" t="s">
        <v>1437</v>
      </c>
      <c r="C120" s="833" t="s">
        <v>565</v>
      </c>
      <c r="D120" s="833" t="s">
        <v>844</v>
      </c>
      <c r="E120" s="833" t="s">
        <v>1496</v>
      </c>
      <c r="F120" s="833" t="s">
        <v>1519</v>
      </c>
      <c r="G120" s="833" t="s">
        <v>1520</v>
      </c>
      <c r="H120" s="850">
        <v>16</v>
      </c>
      <c r="I120" s="850">
        <v>30592</v>
      </c>
      <c r="J120" s="833">
        <v>0.94019300510172721</v>
      </c>
      <c r="K120" s="833">
        <v>1912</v>
      </c>
      <c r="L120" s="850">
        <v>17</v>
      </c>
      <c r="M120" s="850">
        <v>32538</v>
      </c>
      <c r="N120" s="833">
        <v>1</v>
      </c>
      <c r="O120" s="833">
        <v>1914</v>
      </c>
      <c r="P120" s="850">
        <v>6</v>
      </c>
      <c r="Q120" s="850">
        <v>11520</v>
      </c>
      <c r="R120" s="838">
        <v>0.35404757514290985</v>
      </c>
      <c r="S120" s="851">
        <v>1920</v>
      </c>
    </row>
    <row r="121" spans="1:19" ht="14.45" customHeight="1" x14ac:dyDescent="0.2">
      <c r="A121" s="832" t="s">
        <v>1436</v>
      </c>
      <c r="B121" s="833" t="s">
        <v>1437</v>
      </c>
      <c r="C121" s="833" t="s">
        <v>565</v>
      </c>
      <c r="D121" s="833" t="s">
        <v>844</v>
      </c>
      <c r="E121" s="833" t="s">
        <v>1496</v>
      </c>
      <c r="F121" s="833" t="s">
        <v>1523</v>
      </c>
      <c r="G121" s="833" t="s">
        <v>1524</v>
      </c>
      <c r="H121" s="850">
        <v>8</v>
      </c>
      <c r="I121" s="850">
        <v>9704</v>
      </c>
      <c r="J121" s="833">
        <v>0.53289401427786931</v>
      </c>
      <c r="K121" s="833">
        <v>1213</v>
      </c>
      <c r="L121" s="850">
        <v>15</v>
      </c>
      <c r="M121" s="850">
        <v>18210</v>
      </c>
      <c r="N121" s="833">
        <v>1</v>
      </c>
      <c r="O121" s="833">
        <v>1214</v>
      </c>
      <c r="P121" s="850">
        <v>7</v>
      </c>
      <c r="Q121" s="850">
        <v>8533</v>
      </c>
      <c r="R121" s="838">
        <v>0.46858868753432181</v>
      </c>
      <c r="S121" s="851">
        <v>1219</v>
      </c>
    </row>
    <row r="122" spans="1:19" ht="14.45" customHeight="1" x14ac:dyDescent="0.2">
      <c r="A122" s="832" t="s">
        <v>1436</v>
      </c>
      <c r="B122" s="833" t="s">
        <v>1437</v>
      </c>
      <c r="C122" s="833" t="s">
        <v>565</v>
      </c>
      <c r="D122" s="833" t="s">
        <v>844</v>
      </c>
      <c r="E122" s="833" t="s">
        <v>1496</v>
      </c>
      <c r="F122" s="833" t="s">
        <v>1525</v>
      </c>
      <c r="G122" s="833" t="s">
        <v>1526</v>
      </c>
      <c r="H122" s="850">
        <v>1</v>
      </c>
      <c r="I122" s="850">
        <v>1609</v>
      </c>
      <c r="J122" s="833"/>
      <c r="K122" s="833">
        <v>1609</v>
      </c>
      <c r="L122" s="850"/>
      <c r="M122" s="850"/>
      <c r="N122" s="833"/>
      <c r="O122" s="833"/>
      <c r="P122" s="850"/>
      <c r="Q122" s="850"/>
      <c r="R122" s="838"/>
      <c r="S122" s="851"/>
    </row>
    <row r="123" spans="1:19" ht="14.45" customHeight="1" x14ac:dyDescent="0.2">
      <c r="A123" s="832" t="s">
        <v>1436</v>
      </c>
      <c r="B123" s="833" t="s">
        <v>1437</v>
      </c>
      <c r="C123" s="833" t="s">
        <v>565</v>
      </c>
      <c r="D123" s="833" t="s">
        <v>844</v>
      </c>
      <c r="E123" s="833" t="s">
        <v>1496</v>
      </c>
      <c r="F123" s="833" t="s">
        <v>1527</v>
      </c>
      <c r="G123" s="833" t="s">
        <v>1528</v>
      </c>
      <c r="H123" s="850">
        <v>5</v>
      </c>
      <c r="I123" s="850">
        <v>3410</v>
      </c>
      <c r="J123" s="833">
        <v>0.21739130434782608</v>
      </c>
      <c r="K123" s="833">
        <v>682</v>
      </c>
      <c r="L123" s="850">
        <v>23</v>
      </c>
      <c r="M123" s="850">
        <v>15686</v>
      </c>
      <c r="N123" s="833">
        <v>1</v>
      </c>
      <c r="O123" s="833">
        <v>682</v>
      </c>
      <c r="P123" s="850">
        <v>14</v>
      </c>
      <c r="Q123" s="850">
        <v>9590</v>
      </c>
      <c r="R123" s="838">
        <v>0.61137319903098308</v>
      </c>
      <c r="S123" s="851">
        <v>685</v>
      </c>
    </row>
    <row r="124" spans="1:19" ht="14.45" customHeight="1" x14ac:dyDescent="0.2">
      <c r="A124" s="832" t="s">
        <v>1436</v>
      </c>
      <c r="B124" s="833" t="s">
        <v>1437</v>
      </c>
      <c r="C124" s="833" t="s">
        <v>565</v>
      </c>
      <c r="D124" s="833" t="s">
        <v>844</v>
      </c>
      <c r="E124" s="833" t="s">
        <v>1496</v>
      </c>
      <c r="F124" s="833" t="s">
        <v>1529</v>
      </c>
      <c r="G124" s="833" t="s">
        <v>1530</v>
      </c>
      <c r="H124" s="850">
        <v>9</v>
      </c>
      <c r="I124" s="850">
        <v>6453</v>
      </c>
      <c r="J124" s="833">
        <v>0.75</v>
      </c>
      <c r="K124" s="833">
        <v>717</v>
      </c>
      <c r="L124" s="850">
        <v>12</v>
      </c>
      <c r="M124" s="850">
        <v>8604</v>
      </c>
      <c r="N124" s="833">
        <v>1</v>
      </c>
      <c r="O124" s="833">
        <v>717</v>
      </c>
      <c r="P124" s="850">
        <v>7</v>
      </c>
      <c r="Q124" s="850">
        <v>5040</v>
      </c>
      <c r="R124" s="838">
        <v>0.58577405857740583</v>
      </c>
      <c r="S124" s="851">
        <v>720</v>
      </c>
    </row>
    <row r="125" spans="1:19" ht="14.45" customHeight="1" x14ac:dyDescent="0.2">
      <c r="A125" s="832" t="s">
        <v>1436</v>
      </c>
      <c r="B125" s="833" t="s">
        <v>1437</v>
      </c>
      <c r="C125" s="833" t="s">
        <v>565</v>
      </c>
      <c r="D125" s="833" t="s">
        <v>844</v>
      </c>
      <c r="E125" s="833" t="s">
        <v>1496</v>
      </c>
      <c r="F125" s="833" t="s">
        <v>1531</v>
      </c>
      <c r="G125" s="833" t="s">
        <v>1532</v>
      </c>
      <c r="H125" s="850">
        <v>2</v>
      </c>
      <c r="I125" s="850">
        <v>5276</v>
      </c>
      <c r="J125" s="833"/>
      <c r="K125" s="833">
        <v>2638</v>
      </c>
      <c r="L125" s="850"/>
      <c r="M125" s="850"/>
      <c r="N125" s="833"/>
      <c r="O125" s="833"/>
      <c r="P125" s="850"/>
      <c r="Q125" s="850"/>
      <c r="R125" s="838"/>
      <c r="S125" s="851"/>
    </row>
    <row r="126" spans="1:19" ht="14.45" customHeight="1" x14ac:dyDescent="0.2">
      <c r="A126" s="832" t="s">
        <v>1436</v>
      </c>
      <c r="B126" s="833" t="s">
        <v>1437</v>
      </c>
      <c r="C126" s="833" t="s">
        <v>565</v>
      </c>
      <c r="D126" s="833" t="s">
        <v>844</v>
      </c>
      <c r="E126" s="833" t="s">
        <v>1496</v>
      </c>
      <c r="F126" s="833" t="s">
        <v>1533</v>
      </c>
      <c r="G126" s="833" t="s">
        <v>1534</v>
      </c>
      <c r="H126" s="850">
        <v>435</v>
      </c>
      <c r="I126" s="850">
        <v>793875</v>
      </c>
      <c r="J126" s="833">
        <v>0.90387063278629542</v>
      </c>
      <c r="K126" s="833">
        <v>1825</v>
      </c>
      <c r="L126" s="850">
        <v>481</v>
      </c>
      <c r="M126" s="850">
        <v>878306</v>
      </c>
      <c r="N126" s="833">
        <v>1</v>
      </c>
      <c r="O126" s="833">
        <v>1826</v>
      </c>
      <c r="P126" s="850">
        <v>379</v>
      </c>
      <c r="Q126" s="850">
        <v>693949</v>
      </c>
      <c r="R126" s="838">
        <v>0.7900993503403142</v>
      </c>
      <c r="S126" s="851">
        <v>1831</v>
      </c>
    </row>
    <row r="127" spans="1:19" ht="14.45" customHeight="1" x14ac:dyDescent="0.2">
      <c r="A127" s="832" t="s">
        <v>1436</v>
      </c>
      <c r="B127" s="833" t="s">
        <v>1437</v>
      </c>
      <c r="C127" s="833" t="s">
        <v>565</v>
      </c>
      <c r="D127" s="833" t="s">
        <v>844</v>
      </c>
      <c r="E127" s="833" t="s">
        <v>1496</v>
      </c>
      <c r="F127" s="833" t="s">
        <v>1535</v>
      </c>
      <c r="G127" s="833" t="s">
        <v>1536</v>
      </c>
      <c r="H127" s="850">
        <v>135</v>
      </c>
      <c r="I127" s="850">
        <v>57915</v>
      </c>
      <c r="J127" s="833">
        <v>0.95522018802572983</v>
      </c>
      <c r="K127" s="833">
        <v>429</v>
      </c>
      <c r="L127" s="850">
        <v>141</v>
      </c>
      <c r="M127" s="850">
        <v>60630</v>
      </c>
      <c r="N127" s="833">
        <v>1</v>
      </c>
      <c r="O127" s="833">
        <v>430</v>
      </c>
      <c r="P127" s="850">
        <v>200</v>
      </c>
      <c r="Q127" s="850">
        <v>86200</v>
      </c>
      <c r="R127" s="838">
        <v>1.4217384133267359</v>
      </c>
      <c r="S127" s="851">
        <v>431</v>
      </c>
    </row>
    <row r="128" spans="1:19" ht="14.45" customHeight="1" x14ac:dyDescent="0.2">
      <c r="A128" s="832" t="s">
        <v>1436</v>
      </c>
      <c r="B128" s="833" t="s">
        <v>1437</v>
      </c>
      <c r="C128" s="833" t="s">
        <v>565</v>
      </c>
      <c r="D128" s="833" t="s">
        <v>844</v>
      </c>
      <c r="E128" s="833" t="s">
        <v>1496</v>
      </c>
      <c r="F128" s="833" t="s">
        <v>1537</v>
      </c>
      <c r="G128" s="833" t="s">
        <v>1538</v>
      </c>
      <c r="H128" s="850">
        <v>13</v>
      </c>
      <c r="I128" s="850">
        <v>45760</v>
      </c>
      <c r="J128" s="833">
        <v>1.6240772288472458</v>
      </c>
      <c r="K128" s="833">
        <v>3520</v>
      </c>
      <c r="L128" s="850">
        <v>8</v>
      </c>
      <c r="M128" s="850">
        <v>28176</v>
      </c>
      <c r="N128" s="833">
        <v>1</v>
      </c>
      <c r="O128" s="833">
        <v>3522</v>
      </c>
      <c r="P128" s="850">
        <v>20</v>
      </c>
      <c r="Q128" s="850">
        <v>70660</v>
      </c>
      <c r="R128" s="838">
        <v>2.5078080636002271</v>
      </c>
      <c r="S128" s="851">
        <v>3533</v>
      </c>
    </row>
    <row r="129" spans="1:19" ht="14.45" customHeight="1" x14ac:dyDescent="0.2">
      <c r="A129" s="832" t="s">
        <v>1436</v>
      </c>
      <c r="B129" s="833" t="s">
        <v>1437</v>
      </c>
      <c r="C129" s="833" t="s">
        <v>565</v>
      </c>
      <c r="D129" s="833" t="s">
        <v>844</v>
      </c>
      <c r="E129" s="833" t="s">
        <v>1496</v>
      </c>
      <c r="F129" s="833" t="s">
        <v>1541</v>
      </c>
      <c r="G129" s="833" t="s">
        <v>1542</v>
      </c>
      <c r="H129" s="850">
        <v>277</v>
      </c>
      <c r="I129" s="850">
        <v>9233.33</v>
      </c>
      <c r="J129" s="833">
        <v>1.1687759493670886</v>
      </c>
      <c r="K129" s="833">
        <v>33.333321299638989</v>
      </c>
      <c r="L129" s="850">
        <v>237</v>
      </c>
      <c r="M129" s="850">
        <v>7900</v>
      </c>
      <c r="N129" s="833">
        <v>1</v>
      </c>
      <c r="O129" s="833">
        <v>33.333333333333336</v>
      </c>
      <c r="P129" s="850">
        <v>163</v>
      </c>
      <c r="Q129" s="850">
        <v>5433.33</v>
      </c>
      <c r="R129" s="838">
        <v>0.68776329113924051</v>
      </c>
      <c r="S129" s="851">
        <v>33.333312883435582</v>
      </c>
    </row>
    <row r="130" spans="1:19" ht="14.45" customHeight="1" x14ac:dyDescent="0.2">
      <c r="A130" s="832" t="s">
        <v>1436</v>
      </c>
      <c r="B130" s="833" t="s">
        <v>1437</v>
      </c>
      <c r="C130" s="833" t="s">
        <v>565</v>
      </c>
      <c r="D130" s="833" t="s">
        <v>844</v>
      </c>
      <c r="E130" s="833" t="s">
        <v>1496</v>
      </c>
      <c r="F130" s="833" t="s">
        <v>1543</v>
      </c>
      <c r="G130" s="833" t="s">
        <v>1544</v>
      </c>
      <c r="H130" s="850">
        <v>298</v>
      </c>
      <c r="I130" s="850">
        <v>11026</v>
      </c>
      <c r="J130" s="833">
        <v>1.2789699570815452</v>
      </c>
      <c r="K130" s="833">
        <v>37</v>
      </c>
      <c r="L130" s="850">
        <v>233</v>
      </c>
      <c r="M130" s="850">
        <v>8621</v>
      </c>
      <c r="N130" s="833">
        <v>1</v>
      </c>
      <c r="O130" s="833">
        <v>37</v>
      </c>
      <c r="P130" s="850">
        <v>199</v>
      </c>
      <c r="Q130" s="850">
        <v>7562</v>
      </c>
      <c r="R130" s="838">
        <v>0.87716042222479995</v>
      </c>
      <c r="S130" s="851">
        <v>38</v>
      </c>
    </row>
    <row r="131" spans="1:19" ht="14.45" customHeight="1" x14ac:dyDescent="0.2">
      <c r="A131" s="832" t="s">
        <v>1436</v>
      </c>
      <c r="B131" s="833" t="s">
        <v>1437</v>
      </c>
      <c r="C131" s="833" t="s">
        <v>565</v>
      </c>
      <c r="D131" s="833" t="s">
        <v>844</v>
      </c>
      <c r="E131" s="833" t="s">
        <v>1496</v>
      </c>
      <c r="F131" s="833" t="s">
        <v>1545</v>
      </c>
      <c r="G131" s="833" t="s">
        <v>1546</v>
      </c>
      <c r="H131" s="850">
        <v>54</v>
      </c>
      <c r="I131" s="850">
        <v>32940</v>
      </c>
      <c r="J131" s="833">
        <v>0.8168427317363488</v>
      </c>
      <c r="K131" s="833">
        <v>610</v>
      </c>
      <c r="L131" s="850">
        <v>66</v>
      </c>
      <c r="M131" s="850">
        <v>40326</v>
      </c>
      <c r="N131" s="833">
        <v>1</v>
      </c>
      <c r="O131" s="833">
        <v>611</v>
      </c>
      <c r="P131" s="850">
        <v>81</v>
      </c>
      <c r="Q131" s="850">
        <v>49734</v>
      </c>
      <c r="R131" s="838">
        <v>1.2332986162773396</v>
      </c>
      <c r="S131" s="851">
        <v>614</v>
      </c>
    </row>
    <row r="132" spans="1:19" ht="14.45" customHeight="1" x14ac:dyDescent="0.2">
      <c r="A132" s="832" t="s">
        <v>1436</v>
      </c>
      <c r="B132" s="833" t="s">
        <v>1437</v>
      </c>
      <c r="C132" s="833" t="s">
        <v>565</v>
      </c>
      <c r="D132" s="833" t="s">
        <v>844</v>
      </c>
      <c r="E132" s="833" t="s">
        <v>1496</v>
      </c>
      <c r="F132" s="833" t="s">
        <v>1547</v>
      </c>
      <c r="G132" s="833" t="s">
        <v>1548</v>
      </c>
      <c r="H132" s="850">
        <v>5</v>
      </c>
      <c r="I132" s="850">
        <v>2185</v>
      </c>
      <c r="J132" s="833">
        <v>1.6628614916286149</v>
      </c>
      <c r="K132" s="833">
        <v>437</v>
      </c>
      <c r="L132" s="850">
        <v>3</v>
      </c>
      <c r="M132" s="850">
        <v>1314</v>
      </c>
      <c r="N132" s="833">
        <v>1</v>
      </c>
      <c r="O132" s="833">
        <v>438</v>
      </c>
      <c r="P132" s="850">
        <v>4</v>
      </c>
      <c r="Q132" s="850">
        <v>1752</v>
      </c>
      <c r="R132" s="838">
        <v>1.3333333333333333</v>
      </c>
      <c r="S132" s="851">
        <v>438</v>
      </c>
    </row>
    <row r="133" spans="1:19" ht="14.45" customHeight="1" x14ac:dyDescent="0.2">
      <c r="A133" s="832" t="s">
        <v>1436</v>
      </c>
      <c r="B133" s="833" t="s">
        <v>1437</v>
      </c>
      <c r="C133" s="833" t="s">
        <v>565</v>
      </c>
      <c r="D133" s="833" t="s">
        <v>844</v>
      </c>
      <c r="E133" s="833" t="s">
        <v>1496</v>
      </c>
      <c r="F133" s="833" t="s">
        <v>1549</v>
      </c>
      <c r="G133" s="833" t="s">
        <v>1550</v>
      </c>
      <c r="H133" s="850">
        <v>124</v>
      </c>
      <c r="I133" s="850">
        <v>166408</v>
      </c>
      <c r="J133" s="833">
        <v>0.99925539836187638</v>
      </c>
      <c r="K133" s="833">
        <v>1342</v>
      </c>
      <c r="L133" s="850">
        <v>124</v>
      </c>
      <c r="M133" s="850">
        <v>166532</v>
      </c>
      <c r="N133" s="833">
        <v>1</v>
      </c>
      <c r="O133" s="833">
        <v>1343</v>
      </c>
      <c r="P133" s="850">
        <v>50</v>
      </c>
      <c r="Q133" s="850">
        <v>67350</v>
      </c>
      <c r="R133" s="838">
        <v>0.40442677683568323</v>
      </c>
      <c r="S133" s="851">
        <v>1347</v>
      </c>
    </row>
    <row r="134" spans="1:19" ht="14.45" customHeight="1" x14ac:dyDescent="0.2">
      <c r="A134" s="832" t="s">
        <v>1436</v>
      </c>
      <c r="B134" s="833" t="s">
        <v>1437</v>
      </c>
      <c r="C134" s="833" t="s">
        <v>565</v>
      </c>
      <c r="D134" s="833" t="s">
        <v>844</v>
      </c>
      <c r="E134" s="833" t="s">
        <v>1496</v>
      </c>
      <c r="F134" s="833" t="s">
        <v>1551</v>
      </c>
      <c r="G134" s="833" t="s">
        <v>1552</v>
      </c>
      <c r="H134" s="850">
        <v>12</v>
      </c>
      <c r="I134" s="850">
        <v>6108</v>
      </c>
      <c r="J134" s="833">
        <v>0.31517027863777092</v>
      </c>
      <c r="K134" s="833">
        <v>509</v>
      </c>
      <c r="L134" s="850">
        <v>38</v>
      </c>
      <c r="M134" s="850">
        <v>19380</v>
      </c>
      <c r="N134" s="833">
        <v>1</v>
      </c>
      <c r="O134" s="833">
        <v>510</v>
      </c>
      <c r="P134" s="850">
        <v>17</v>
      </c>
      <c r="Q134" s="850">
        <v>8704</v>
      </c>
      <c r="R134" s="838">
        <v>0.44912280701754387</v>
      </c>
      <c r="S134" s="851">
        <v>512</v>
      </c>
    </row>
    <row r="135" spans="1:19" ht="14.45" customHeight="1" x14ac:dyDescent="0.2">
      <c r="A135" s="832" t="s">
        <v>1436</v>
      </c>
      <c r="B135" s="833" t="s">
        <v>1437</v>
      </c>
      <c r="C135" s="833" t="s">
        <v>565</v>
      </c>
      <c r="D135" s="833" t="s">
        <v>844</v>
      </c>
      <c r="E135" s="833" t="s">
        <v>1496</v>
      </c>
      <c r="F135" s="833" t="s">
        <v>1553</v>
      </c>
      <c r="G135" s="833" t="s">
        <v>1554</v>
      </c>
      <c r="H135" s="850">
        <v>7</v>
      </c>
      <c r="I135" s="850">
        <v>16310</v>
      </c>
      <c r="J135" s="833">
        <v>1.7477496785255036</v>
      </c>
      <c r="K135" s="833">
        <v>2330</v>
      </c>
      <c r="L135" s="850">
        <v>4</v>
      </c>
      <c r="M135" s="850">
        <v>9332</v>
      </c>
      <c r="N135" s="833">
        <v>1</v>
      </c>
      <c r="O135" s="833">
        <v>2333</v>
      </c>
      <c r="P135" s="850">
        <v>3</v>
      </c>
      <c r="Q135" s="850">
        <v>7026</v>
      </c>
      <c r="R135" s="838">
        <v>0.75289327046720955</v>
      </c>
      <c r="S135" s="851">
        <v>2342</v>
      </c>
    </row>
    <row r="136" spans="1:19" ht="14.45" customHeight="1" x14ac:dyDescent="0.2">
      <c r="A136" s="832" t="s">
        <v>1436</v>
      </c>
      <c r="B136" s="833" t="s">
        <v>1437</v>
      </c>
      <c r="C136" s="833" t="s">
        <v>565</v>
      </c>
      <c r="D136" s="833" t="s">
        <v>844</v>
      </c>
      <c r="E136" s="833" t="s">
        <v>1496</v>
      </c>
      <c r="F136" s="833" t="s">
        <v>1555</v>
      </c>
      <c r="G136" s="833" t="s">
        <v>1556</v>
      </c>
      <c r="H136" s="850">
        <v>9</v>
      </c>
      <c r="I136" s="850">
        <v>23814</v>
      </c>
      <c r="J136" s="833">
        <v>0.9988674971687429</v>
      </c>
      <c r="K136" s="833">
        <v>2646</v>
      </c>
      <c r="L136" s="850">
        <v>9</v>
      </c>
      <c r="M136" s="850">
        <v>23841</v>
      </c>
      <c r="N136" s="833">
        <v>1</v>
      </c>
      <c r="O136" s="833">
        <v>2649</v>
      </c>
      <c r="P136" s="850">
        <v>2</v>
      </c>
      <c r="Q136" s="850">
        <v>5316</v>
      </c>
      <c r="R136" s="838">
        <v>0.22297722410972695</v>
      </c>
      <c r="S136" s="851">
        <v>2658</v>
      </c>
    </row>
    <row r="137" spans="1:19" ht="14.45" customHeight="1" x14ac:dyDescent="0.2">
      <c r="A137" s="832" t="s">
        <v>1436</v>
      </c>
      <c r="B137" s="833" t="s">
        <v>1437</v>
      </c>
      <c r="C137" s="833" t="s">
        <v>565</v>
      </c>
      <c r="D137" s="833" t="s">
        <v>844</v>
      </c>
      <c r="E137" s="833" t="s">
        <v>1496</v>
      </c>
      <c r="F137" s="833" t="s">
        <v>1557</v>
      </c>
      <c r="G137" s="833" t="s">
        <v>1558</v>
      </c>
      <c r="H137" s="850">
        <v>8</v>
      </c>
      <c r="I137" s="850">
        <v>2840</v>
      </c>
      <c r="J137" s="833"/>
      <c r="K137" s="833">
        <v>355</v>
      </c>
      <c r="L137" s="850"/>
      <c r="M137" s="850"/>
      <c r="N137" s="833"/>
      <c r="O137" s="833"/>
      <c r="P137" s="850"/>
      <c r="Q137" s="850"/>
      <c r="R137" s="838"/>
      <c r="S137" s="851"/>
    </row>
    <row r="138" spans="1:19" ht="14.45" customHeight="1" x14ac:dyDescent="0.2">
      <c r="A138" s="832" t="s">
        <v>1436</v>
      </c>
      <c r="B138" s="833" t="s">
        <v>1437</v>
      </c>
      <c r="C138" s="833" t="s">
        <v>565</v>
      </c>
      <c r="D138" s="833" t="s">
        <v>844</v>
      </c>
      <c r="E138" s="833" t="s">
        <v>1496</v>
      </c>
      <c r="F138" s="833" t="s">
        <v>1559</v>
      </c>
      <c r="G138" s="833" t="s">
        <v>1560</v>
      </c>
      <c r="H138" s="850">
        <v>1</v>
      </c>
      <c r="I138" s="850">
        <v>195</v>
      </c>
      <c r="J138" s="833">
        <v>0.99489795918367352</v>
      </c>
      <c r="K138" s="833">
        <v>195</v>
      </c>
      <c r="L138" s="850">
        <v>1</v>
      </c>
      <c r="M138" s="850">
        <v>196</v>
      </c>
      <c r="N138" s="833">
        <v>1</v>
      </c>
      <c r="O138" s="833">
        <v>196</v>
      </c>
      <c r="P138" s="850"/>
      <c r="Q138" s="850"/>
      <c r="R138" s="838"/>
      <c r="S138" s="851"/>
    </row>
    <row r="139" spans="1:19" ht="14.45" customHeight="1" x14ac:dyDescent="0.2">
      <c r="A139" s="832" t="s">
        <v>1436</v>
      </c>
      <c r="B139" s="833" t="s">
        <v>1437</v>
      </c>
      <c r="C139" s="833" t="s">
        <v>565</v>
      </c>
      <c r="D139" s="833" t="s">
        <v>844</v>
      </c>
      <c r="E139" s="833" t="s">
        <v>1496</v>
      </c>
      <c r="F139" s="833" t="s">
        <v>1561</v>
      </c>
      <c r="G139" s="833" t="s">
        <v>1562</v>
      </c>
      <c r="H139" s="850">
        <v>3</v>
      </c>
      <c r="I139" s="850">
        <v>3108</v>
      </c>
      <c r="J139" s="833"/>
      <c r="K139" s="833">
        <v>1036</v>
      </c>
      <c r="L139" s="850"/>
      <c r="M139" s="850"/>
      <c r="N139" s="833"/>
      <c r="O139" s="833"/>
      <c r="P139" s="850"/>
      <c r="Q139" s="850"/>
      <c r="R139" s="838"/>
      <c r="S139" s="851"/>
    </row>
    <row r="140" spans="1:19" ht="14.45" customHeight="1" x14ac:dyDescent="0.2">
      <c r="A140" s="832" t="s">
        <v>1436</v>
      </c>
      <c r="B140" s="833" t="s">
        <v>1437</v>
      </c>
      <c r="C140" s="833" t="s">
        <v>565</v>
      </c>
      <c r="D140" s="833" t="s">
        <v>844</v>
      </c>
      <c r="E140" s="833" t="s">
        <v>1496</v>
      </c>
      <c r="F140" s="833" t="s">
        <v>1563</v>
      </c>
      <c r="G140" s="833" t="s">
        <v>1564</v>
      </c>
      <c r="H140" s="850">
        <v>1</v>
      </c>
      <c r="I140" s="850">
        <v>525</v>
      </c>
      <c r="J140" s="833">
        <v>0.99809885931558939</v>
      </c>
      <c r="K140" s="833">
        <v>525</v>
      </c>
      <c r="L140" s="850">
        <v>1</v>
      </c>
      <c r="M140" s="850">
        <v>526</v>
      </c>
      <c r="N140" s="833">
        <v>1</v>
      </c>
      <c r="O140" s="833">
        <v>526</v>
      </c>
      <c r="P140" s="850"/>
      <c r="Q140" s="850"/>
      <c r="R140" s="838"/>
      <c r="S140" s="851"/>
    </row>
    <row r="141" spans="1:19" ht="14.45" customHeight="1" x14ac:dyDescent="0.2">
      <c r="A141" s="832" t="s">
        <v>1436</v>
      </c>
      <c r="B141" s="833" t="s">
        <v>1437</v>
      </c>
      <c r="C141" s="833" t="s">
        <v>565</v>
      </c>
      <c r="D141" s="833" t="s">
        <v>844</v>
      </c>
      <c r="E141" s="833" t="s">
        <v>1496</v>
      </c>
      <c r="F141" s="833" t="s">
        <v>1571</v>
      </c>
      <c r="G141" s="833" t="s">
        <v>1572</v>
      </c>
      <c r="H141" s="850">
        <v>9</v>
      </c>
      <c r="I141" s="850">
        <v>6471</v>
      </c>
      <c r="J141" s="833">
        <v>2.25</v>
      </c>
      <c r="K141" s="833">
        <v>719</v>
      </c>
      <c r="L141" s="850">
        <v>4</v>
      </c>
      <c r="M141" s="850">
        <v>2876</v>
      </c>
      <c r="N141" s="833">
        <v>1</v>
      </c>
      <c r="O141" s="833">
        <v>719</v>
      </c>
      <c r="P141" s="850">
        <v>3</v>
      </c>
      <c r="Q141" s="850">
        <v>2166</v>
      </c>
      <c r="R141" s="838">
        <v>0.75312934631432549</v>
      </c>
      <c r="S141" s="851">
        <v>722</v>
      </c>
    </row>
    <row r="142" spans="1:19" ht="14.45" customHeight="1" x14ac:dyDescent="0.2">
      <c r="A142" s="832" t="s">
        <v>1436</v>
      </c>
      <c r="B142" s="833" t="s">
        <v>1437</v>
      </c>
      <c r="C142" s="833" t="s">
        <v>565</v>
      </c>
      <c r="D142" s="833" t="s">
        <v>844</v>
      </c>
      <c r="E142" s="833" t="s">
        <v>1496</v>
      </c>
      <c r="F142" s="833" t="s">
        <v>1573</v>
      </c>
      <c r="G142" s="833" t="s">
        <v>1574</v>
      </c>
      <c r="H142" s="850"/>
      <c r="I142" s="850"/>
      <c r="J142" s="833"/>
      <c r="K142" s="833"/>
      <c r="L142" s="850">
        <v>2</v>
      </c>
      <c r="M142" s="850">
        <v>3472</v>
      </c>
      <c r="N142" s="833">
        <v>1</v>
      </c>
      <c r="O142" s="833">
        <v>1736</v>
      </c>
      <c r="P142" s="850"/>
      <c r="Q142" s="850"/>
      <c r="R142" s="838"/>
      <c r="S142" s="851"/>
    </row>
    <row r="143" spans="1:19" ht="14.45" customHeight="1" x14ac:dyDescent="0.2">
      <c r="A143" s="832" t="s">
        <v>1436</v>
      </c>
      <c r="B143" s="833" t="s">
        <v>1437</v>
      </c>
      <c r="C143" s="833" t="s">
        <v>565</v>
      </c>
      <c r="D143" s="833" t="s">
        <v>844</v>
      </c>
      <c r="E143" s="833" t="s">
        <v>1496</v>
      </c>
      <c r="F143" s="833" t="s">
        <v>1577</v>
      </c>
      <c r="G143" s="833" t="s">
        <v>1578</v>
      </c>
      <c r="H143" s="850"/>
      <c r="I143" s="850"/>
      <c r="J143" s="833"/>
      <c r="K143" s="833"/>
      <c r="L143" s="850"/>
      <c r="M143" s="850"/>
      <c r="N143" s="833"/>
      <c r="O143" s="833"/>
      <c r="P143" s="850">
        <v>1</v>
      </c>
      <c r="Q143" s="850">
        <v>1861</v>
      </c>
      <c r="R143" s="838"/>
      <c r="S143" s="851">
        <v>1861</v>
      </c>
    </row>
    <row r="144" spans="1:19" ht="14.45" customHeight="1" x14ac:dyDescent="0.2">
      <c r="A144" s="832" t="s">
        <v>1436</v>
      </c>
      <c r="B144" s="833" t="s">
        <v>1437</v>
      </c>
      <c r="C144" s="833" t="s">
        <v>565</v>
      </c>
      <c r="D144" s="833" t="s">
        <v>846</v>
      </c>
      <c r="E144" s="833" t="s">
        <v>1438</v>
      </c>
      <c r="F144" s="833" t="s">
        <v>1443</v>
      </c>
      <c r="G144" s="833" t="s">
        <v>1444</v>
      </c>
      <c r="H144" s="850">
        <v>7018</v>
      </c>
      <c r="I144" s="850">
        <v>46033.9</v>
      </c>
      <c r="J144" s="833">
        <v>0.80081170342034025</v>
      </c>
      <c r="K144" s="833">
        <v>6.559404388714734</v>
      </c>
      <c r="L144" s="850">
        <v>7995</v>
      </c>
      <c r="M144" s="850">
        <v>57484.049999999988</v>
      </c>
      <c r="N144" s="833">
        <v>1</v>
      </c>
      <c r="O144" s="833">
        <v>7.1899999999999986</v>
      </c>
      <c r="P144" s="850">
        <v>6178</v>
      </c>
      <c r="Q144" s="850">
        <v>45408.299999999996</v>
      </c>
      <c r="R144" s="838">
        <v>0.78992868456554477</v>
      </c>
      <c r="S144" s="851">
        <v>7.35</v>
      </c>
    </row>
    <row r="145" spans="1:19" ht="14.45" customHeight="1" x14ac:dyDescent="0.2">
      <c r="A145" s="832" t="s">
        <v>1436</v>
      </c>
      <c r="B145" s="833" t="s">
        <v>1437</v>
      </c>
      <c r="C145" s="833" t="s">
        <v>565</v>
      </c>
      <c r="D145" s="833" t="s">
        <v>846</v>
      </c>
      <c r="E145" s="833" t="s">
        <v>1438</v>
      </c>
      <c r="F145" s="833" t="s">
        <v>1449</v>
      </c>
      <c r="G145" s="833" t="s">
        <v>1450</v>
      </c>
      <c r="H145" s="850">
        <v>199445</v>
      </c>
      <c r="I145" s="850">
        <v>1055064.05</v>
      </c>
      <c r="J145" s="833">
        <v>0.99357135264888918</v>
      </c>
      <c r="K145" s="833">
        <v>5.29</v>
      </c>
      <c r="L145" s="850">
        <v>199229</v>
      </c>
      <c r="M145" s="850">
        <v>1061890.57</v>
      </c>
      <c r="N145" s="833">
        <v>1</v>
      </c>
      <c r="O145" s="833">
        <v>5.33</v>
      </c>
      <c r="P145" s="850">
        <v>185970</v>
      </c>
      <c r="Q145" s="850">
        <v>994828.89999999991</v>
      </c>
      <c r="R145" s="838">
        <v>0.93684691069438519</v>
      </c>
      <c r="S145" s="851">
        <v>5.349405280421573</v>
      </c>
    </row>
    <row r="146" spans="1:19" ht="14.45" customHeight="1" x14ac:dyDescent="0.2">
      <c r="A146" s="832" t="s">
        <v>1436</v>
      </c>
      <c r="B146" s="833" t="s">
        <v>1437</v>
      </c>
      <c r="C146" s="833" t="s">
        <v>565</v>
      </c>
      <c r="D146" s="833" t="s">
        <v>846</v>
      </c>
      <c r="E146" s="833" t="s">
        <v>1438</v>
      </c>
      <c r="F146" s="833" t="s">
        <v>1451</v>
      </c>
      <c r="G146" s="833" t="s">
        <v>1452</v>
      </c>
      <c r="H146" s="850">
        <v>161</v>
      </c>
      <c r="I146" s="850">
        <v>1471.54</v>
      </c>
      <c r="J146" s="833">
        <v>1.3939393939393938</v>
      </c>
      <c r="K146" s="833">
        <v>9.14</v>
      </c>
      <c r="L146" s="850">
        <v>115.5</v>
      </c>
      <c r="M146" s="850">
        <v>1055.67</v>
      </c>
      <c r="N146" s="833">
        <v>1</v>
      </c>
      <c r="O146" s="833">
        <v>9.14</v>
      </c>
      <c r="P146" s="850">
        <v>196</v>
      </c>
      <c r="Q146" s="850">
        <v>1834.56</v>
      </c>
      <c r="R146" s="838">
        <v>1.7378157947085735</v>
      </c>
      <c r="S146" s="851">
        <v>9.36</v>
      </c>
    </row>
    <row r="147" spans="1:19" ht="14.45" customHeight="1" x14ac:dyDescent="0.2">
      <c r="A147" s="832" t="s">
        <v>1436</v>
      </c>
      <c r="B147" s="833" t="s">
        <v>1437</v>
      </c>
      <c r="C147" s="833" t="s">
        <v>565</v>
      </c>
      <c r="D147" s="833" t="s">
        <v>846</v>
      </c>
      <c r="E147" s="833" t="s">
        <v>1438</v>
      </c>
      <c r="F147" s="833" t="s">
        <v>1453</v>
      </c>
      <c r="G147" s="833" t="s">
        <v>1454</v>
      </c>
      <c r="H147" s="850"/>
      <c r="I147" s="850"/>
      <c r="J147" s="833"/>
      <c r="K147" s="833"/>
      <c r="L147" s="850">
        <v>160</v>
      </c>
      <c r="M147" s="850">
        <v>1468.8</v>
      </c>
      <c r="N147" s="833">
        <v>1</v>
      </c>
      <c r="O147" s="833">
        <v>9.18</v>
      </c>
      <c r="P147" s="850"/>
      <c r="Q147" s="850"/>
      <c r="R147" s="838"/>
      <c r="S147" s="851"/>
    </row>
    <row r="148" spans="1:19" ht="14.45" customHeight="1" x14ac:dyDescent="0.2">
      <c r="A148" s="832" t="s">
        <v>1436</v>
      </c>
      <c r="B148" s="833" t="s">
        <v>1437</v>
      </c>
      <c r="C148" s="833" t="s">
        <v>565</v>
      </c>
      <c r="D148" s="833" t="s">
        <v>846</v>
      </c>
      <c r="E148" s="833" t="s">
        <v>1438</v>
      </c>
      <c r="F148" s="833" t="s">
        <v>1461</v>
      </c>
      <c r="G148" s="833" t="s">
        <v>1462</v>
      </c>
      <c r="H148" s="850"/>
      <c r="I148" s="850"/>
      <c r="J148" s="833"/>
      <c r="K148" s="833"/>
      <c r="L148" s="850">
        <v>1455</v>
      </c>
      <c r="M148" s="850">
        <v>30409.5</v>
      </c>
      <c r="N148" s="833">
        <v>1</v>
      </c>
      <c r="O148" s="833">
        <v>20.9</v>
      </c>
      <c r="P148" s="850">
        <v>910</v>
      </c>
      <c r="Q148" s="850">
        <v>18245.5</v>
      </c>
      <c r="R148" s="838">
        <v>0.59999342310791037</v>
      </c>
      <c r="S148" s="851">
        <v>20.05</v>
      </c>
    </row>
    <row r="149" spans="1:19" ht="14.45" customHeight="1" x14ac:dyDescent="0.2">
      <c r="A149" s="832" t="s">
        <v>1436</v>
      </c>
      <c r="B149" s="833" t="s">
        <v>1437</v>
      </c>
      <c r="C149" s="833" t="s">
        <v>565</v>
      </c>
      <c r="D149" s="833" t="s">
        <v>846</v>
      </c>
      <c r="E149" s="833" t="s">
        <v>1438</v>
      </c>
      <c r="F149" s="833" t="s">
        <v>1467</v>
      </c>
      <c r="G149" s="833" t="s">
        <v>1468</v>
      </c>
      <c r="H149" s="850">
        <v>35</v>
      </c>
      <c r="I149" s="850">
        <v>69532.75</v>
      </c>
      <c r="J149" s="833">
        <v>0.85720564231787733</v>
      </c>
      <c r="K149" s="833">
        <v>1986.65</v>
      </c>
      <c r="L149" s="850">
        <v>40</v>
      </c>
      <c r="M149" s="850">
        <v>81115.599999999991</v>
      </c>
      <c r="N149" s="833">
        <v>1</v>
      </c>
      <c r="O149" s="833">
        <v>2027.8899999999999</v>
      </c>
      <c r="P149" s="850">
        <v>34</v>
      </c>
      <c r="Q149" s="850">
        <v>61804.860000000015</v>
      </c>
      <c r="R149" s="838">
        <v>0.76193555863483742</v>
      </c>
      <c r="S149" s="851">
        <v>1817.7900000000004</v>
      </c>
    </row>
    <row r="150" spans="1:19" ht="14.45" customHeight="1" x14ac:dyDescent="0.2">
      <c r="A150" s="832" t="s">
        <v>1436</v>
      </c>
      <c r="B150" s="833" t="s">
        <v>1437</v>
      </c>
      <c r="C150" s="833" t="s">
        <v>565</v>
      </c>
      <c r="D150" s="833" t="s">
        <v>846</v>
      </c>
      <c r="E150" s="833" t="s">
        <v>1438</v>
      </c>
      <c r="F150" s="833" t="s">
        <v>1471</v>
      </c>
      <c r="G150" s="833" t="s">
        <v>1472</v>
      </c>
      <c r="H150" s="850">
        <v>68719</v>
      </c>
      <c r="I150" s="850">
        <v>259070.62999999998</v>
      </c>
      <c r="J150" s="833">
        <v>0.79433273927923986</v>
      </c>
      <c r="K150" s="833">
        <v>3.7699999999999996</v>
      </c>
      <c r="L150" s="850">
        <v>86973</v>
      </c>
      <c r="M150" s="850">
        <v>326148.75</v>
      </c>
      <c r="N150" s="833">
        <v>1</v>
      </c>
      <c r="O150" s="833">
        <v>3.75</v>
      </c>
      <c r="P150" s="850">
        <v>39709</v>
      </c>
      <c r="Q150" s="850">
        <v>152715.74</v>
      </c>
      <c r="R150" s="838">
        <v>0.46823953794089351</v>
      </c>
      <c r="S150" s="851">
        <v>3.8458722204034346</v>
      </c>
    </row>
    <row r="151" spans="1:19" ht="14.45" customHeight="1" x14ac:dyDescent="0.2">
      <c r="A151" s="832" t="s">
        <v>1436</v>
      </c>
      <c r="B151" s="833" t="s">
        <v>1437</v>
      </c>
      <c r="C151" s="833" t="s">
        <v>565</v>
      </c>
      <c r="D151" s="833" t="s">
        <v>846</v>
      </c>
      <c r="E151" s="833" t="s">
        <v>1438</v>
      </c>
      <c r="F151" s="833" t="s">
        <v>1473</v>
      </c>
      <c r="G151" s="833" t="s">
        <v>1474</v>
      </c>
      <c r="H151" s="850">
        <v>9328</v>
      </c>
      <c r="I151" s="850">
        <v>57926.880000000005</v>
      </c>
      <c r="J151" s="833"/>
      <c r="K151" s="833">
        <v>6.2100000000000009</v>
      </c>
      <c r="L151" s="850"/>
      <c r="M151" s="850"/>
      <c r="N151" s="833"/>
      <c r="O151" s="833"/>
      <c r="P151" s="850"/>
      <c r="Q151" s="850"/>
      <c r="R151" s="838"/>
      <c r="S151" s="851"/>
    </row>
    <row r="152" spans="1:19" ht="14.45" customHeight="1" x14ac:dyDescent="0.2">
      <c r="A152" s="832" t="s">
        <v>1436</v>
      </c>
      <c r="B152" s="833" t="s">
        <v>1437</v>
      </c>
      <c r="C152" s="833" t="s">
        <v>565</v>
      </c>
      <c r="D152" s="833" t="s">
        <v>846</v>
      </c>
      <c r="E152" s="833" t="s">
        <v>1438</v>
      </c>
      <c r="F152" s="833" t="s">
        <v>1483</v>
      </c>
      <c r="G152" s="833" t="s">
        <v>1484</v>
      </c>
      <c r="H152" s="850">
        <v>1</v>
      </c>
      <c r="I152" s="850">
        <v>108562.2</v>
      </c>
      <c r="J152" s="833"/>
      <c r="K152" s="833">
        <v>108562.2</v>
      </c>
      <c r="L152" s="850"/>
      <c r="M152" s="850"/>
      <c r="N152" s="833"/>
      <c r="O152" s="833"/>
      <c r="P152" s="850"/>
      <c r="Q152" s="850"/>
      <c r="R152" s="838"/>
      <c r="S152" s="851"/>
    </row>
    <row r="153" spans="1:19" ht="14.45" customHeight="1" x14ac:dyDescent="0.2">
      <c r="A153" s="832" t="s">
        <v>1436</v>
      </c>
      <c r="B153" s="833" t="s">
        <v>1437</v>
      </c>
      <c r="C153" s="833" t="s">
        <v>565</v>
      </c>
      <c r="D153" s="833" t="s">
        <v>846</v>
      </c>
      <c r="E153" s="833" t="s">
        <v>1438</v>
      </c>
      <c r="F153" s="833" t="s">
        <v>1485</v>
      </c>
      <c r="G153" s="833" t="s">
        <v>1486</v>
      </c>
      <c r="H153" s="850"/>
      <c r="I153" s="850"/>
      <c r="J153" s="833"/>
      <c r="K153" s="833"/>
      <c r="L153" s="850"/>
      <c r="M153" s="850"/>
      <c r="N153" s="833"/>
      <c r="O153" s="833"/>
      <c r="P153" s="850">
        <v>660</v>
      </c>
      <c r="Q153" s="850">
        <v>12606</v>
      </c>
      <c r="R153" s="838"/>
      <c r="S153" s="851">
        <v>19.100000000000001</v>
      </c>
    </row>
    <row r="154" spans="1:19" ht="14.45" customHeight="1" x14ac:dyDescent="0.2">
      <c r="A154" s="832" t="s">
        <v>1436</v>
      </c>
      <c r="B154" s="833" t="s">
        <v>1437</v>
      </c>
      <c r="C154" s="833" t="s">
        <v>565</v>
      </c>
      <c r="D154" s="833" t="s">
        <v>846</v>
      </c>
      <c r="E154" s="833" t="s">
        <v>1496</v>
      </c>
      <c r="F154" s="833" t="s">
        <v>1497</v>
      </c>
      <c r="G154" s="833" t="s">
        <v>1498</v>
      </c>
      <c r="H154" s="850">
        <v>2</v>
      </c>
      <c r="I154" s="850">
        <v>74</v>
      </c>
      <c r="J154" s="833">
        <v>0.66666666666666663</v>
      </c>
      <c r="K154" s="833">
        <v>37</v>
      </c>
      <c r="L154" s="850">
        <v>3</v>
      </c>
      <c r="M154" s="850">
        <v>111</v>
      </c>
      <c r="N154" s="833">
        <v>1</v>
      </c>
      <c r="O154" s="833">
        <v>37</v>
      </c>
      <c r="P154" s="850">
        <v>1</v>
      </c>
      <c r="Q154" s="850">
        <v>38</v>
      </c>
      <c r="R154" s="838">
        <v>0.34234234234234234</v>
      </c>
      <c r="S154" s="851">
        <v>38</v>
      </c>
    </row>
    <row r="155" spans="1:19" ht="14.45" customHeight="1" x14ac:dyDescent="0.2">
      <c r="A155" s="832" t="s">
        <v>1436</v>
      </c>
      <c r="B155" s="833" t="s">
        <v>1437</v>
      </c>
      <c r="C155" s="833" t="s">
        <v>565</v>
      </c>
      <c r="D155" s="833" t="s">
        <v>846</v>
      </c>
      <c r="E155" s="833" t="s">
        <v>1496</v>
      </c>
      <c r="F155" s="833" t="s">
        <v>1499</v>
      </c>
      <c r="G155" s="833" t="s">
        <v>1500</v>
      </c>
      <c r="H155" s="850">
        <v>83</v>
      </c>
      <c r="I155" s="850">
        <v>36852</v>
      </c>
      <c r="J155" s="833">
        <v>1.1690140845070423</v>
      </c>
      <c r="K155" s="833">
        <v>444</v>
      </c>
      <c r="L155" s="850">
        <v>71</v>
      </c>
      <c r="M155" s="850">
        <v>31524</v>
      </c>
      <c r="N155" s="833">
        <v>1</v>
      </c>
      <c r="O155" s="833">
        <v>444</v>
      </c>
      <c r="P155" s="850">
        <v>69</v>
      </c>
      <c r="Q155" s="850">
        <v>30843</v>
      </c>
      <c r="R155" s="838">
        <v>0.97839741149600301</v>
      </c>
      <c r="S155" s="851">
        <v>447</v>
      </c>
    </row>
    <row r="156" spans="1:19" ht="14.45" customHeight="1" x14ac:dyDescent="0.2">
      <c r="A156" s="832" t="s">
        <v>1436</v>
      </c>
      <c r="B156" s="833" t="s">
        <v>1437</v>
      </c>
      <c r="C156" s="833" t="s">
        <v>565</v>
      </c>
      <c r="D156" s="833" t="s">
        <v>846</v>
      </c>
      <c r="E156" s="833" t="s">
        <v>1496</v>
      </c>
      <c r="F156" s="833" t="s">
        <v>1503</v>
      </c>
      <c r="G156" s="833" t="s">
        <v>1504</v>
      </c>
      <c r="H156" s="850">
        <v>1</v>
      </c>
      <c r="I156" s="850">
        <v>352</v>
      </c>
      <c r="J156" s="833"/>
      <c r="K156" s="833">
        <v>352</v>
      </c>
      <c r="L156" s="850"/>
      <c r="M156" s="850"/>
      <c r="N156" s="833"/>
      <c r="O156" s="833"/>
      <c r="P156" s="850"/>
      <c r="Q156" s="850"/>
      <c r="R156" s="838"/>
      <c r="S156" s="851"/>
    </row>
    <row r="157" spans="1:19" ht="14.45" customHeight="1" x14ac:dyDescent="0.2">
      <c r="A157" s="832" t="s">
        <v>1436</v>
      </c>
      <c r="B157" s="833" t="s">
        <v>1437</v>
      </c>
      <c r="C157" s="833" t="s">
        <v>565</v>
      </c>
      <c r="D157" s="833" t="s">
        <v>846</v>
      </c>
      <c r="E157" s="833" t="s">
        <v>1496</v>
      </c>
      <c r="F157" s="833" t="s">
        <v>1517</v>
      </c>
      <c r="G157" s="833" t="s">
        <v>1518</v>
      </c>
      <c r="H157" s="850">
        <v>4</v>
      </c>
      <c r="I157" s="850">
        <v>5724</v>
      </c>
      <c r="J157" s="833">
        <v>1.3324022346368716</v>
      </c>
      <c r="K157" s="833">
        <v>1431</v>
      </c>
      <c r="L157" s="850">
        <v>3</v>
      </c>
      <c r="M157" s="850">
        <v>4296</v>
      </c>
      <c r="N157" s="833">
        <v>1</v>
      </c>
      <c r="O157" s="833">
        <v>1432</v>
      </c>
      <c r="P157" s="850">
        <v>2</v>
      </c>
      <c r="Q157" s="850">
        <v>2874</v>
      </c>
      <c r="R157" s="838">
        <v>0.66899441340782118</v>
      </c>
      <c r="S157" s="851">
        <v>1437</v>
      </c>
    </row>
    <row r="158" spans="1:19" ht="14.45" customHeight="1" x14ac:dyDescent="0.2">
      <c r="A158" s="832" t="s">
        <v>1436</v>
      </c>
      <c r="B158" s="833" t="s">
        <v>1437</v>
      </c>
      <c r="C158" s="833" t="s">
        <v>565</v>
      </c>
      <c r="D158" s="833" t="s">
        <v>846</v>
      </c>
      <c r="E158" s="833" t="s">
        <v>1496</v>
      </c>
      <c r="F158" s="833" t="s">
        <v>1519</v>
      </c>
      <c r="G158" s="833" t="s">
        <v>1520</v>
      </c>
      <c r="H158" s="850"/>
      <c r="I158" s="850"/>
      <c r="J158" s="833"/>
      <c r="K158" s="833"/>
      <c r="L158" s="850">
        <v>1</v>
      </c>
      <c r="M158" s="850">
        <v>1914</v>
      </c>
      <c r="N158" s="833">
        <v>1</v>
      </c>
      <c r="O158" s="833">
        <v>1914</v>
      </c>
      <c r="P158" s="850"/>
      <c r="Q158" s="850"/>
      <c r="R158" s="838"/>
      <c r="S158" s="851"/>
    </row>
    <row r="159" spans="1:19" ht="14.45" customHeight="1" x14ac:dyDescent="0.2">
      <c r="A159" s="832" t="s">
        <v>1436</v>
      </c>
      <c r="B159" s="833" t="s">
        <v>1437</v>
      </c>
      <c r="C159" s="833" t="s">
        <v>565</v>
      </c>
      <c r="D159" s="833" t="s">
        <v>846</v>
      </c>
      <c r="E159" s="833" t="s">
        <v>1496</v>
      </c>
      <c r="F159" s="833" t="s">
        <v>1523</v>
      </c>
      <c r="G159" s="833" t="s">
        <v>1524</v>
      </c>
      <c r="H159" s="850">
        <v>8</v>
      </c>
      <c r="I159" s="850">
        <v>9704</v>
      </c>
      <c r="J159" s="833">
        <v>0.88815669046311552</v>
      </c>
      <c r="K159" s="833">
        <v>1213</v>
      </c>
      <c r="L159" s="850">
        <v>9</v>
      </c>
      <c r="M159" s="850">
        <v>10926</v>
      </c>
      <c r="N159" s="833">
        <v>1</v>
      </c>
      <c r="O159" s="833">
        <v>1214</v>
      </c>
      <c r="P159" s="850">
        <v>9</v>
      </c>
      <c r="Q159" s="850">
        <v>10971</v>
      </c>
      <c r="R159" s="838">
        <v>1.0041186161449753</v>
      </c>
      <c r="S159" s="851">
        <v>1219</v>
      </c>
    </row>
    <row r="160" spans="1:19" ht="14.45" customHeight="1" x14ac:dyDescent="0.2">
      <c r="A160" s="832" t="s">
        <v>1436</v>
      </c>
      <c r="B160" s="833" t="s">
        <v>1437</v>
      </c>
      <c r="C160" s="833" t="s">
        <v>565</v>
      </c>
      <c r="D160" s="833" t="s">
        <v>846</v>
      </c>
      <c r="E160" s="833" t="s">
        <v>1496</v>
      </c>
      <c r="F160" s="833" t="s">
        <v>1527</v>
      </c>
      <c r="G160" s="833" t="s">
        <v>1528</v>
      </c>
      <c r="H160" s="850">
        <v>35</v>
      </c>
      <c r="I160" s="850">
        <v>23870</v>
      </c>
      <c r="J160" s="833">
        <v>0.85365853658536583</v>
      </c>
      <c r="K160" s="833">
        <v>682</v>
      </c>
      <c r="L160" s="850">
        <v>41</v>
      </c>
      <c r="M160" s="850">
        <v>27962</v>
      </c>
      <c r="N160" s="833">
        <v>1</v>
      </c>
      <c r="O160" s="833">
        <v>682</v>
      </c>
      <c r="P160" s="850">
        <v>34</v>
      </c>
      <c r="Q160" s="850">
        <v>23290</v>
      </c>
      <c r="R160" s="838">
        <v>0.83291610042200126</v>
      </c>
      <c r="S160" s="851">
        <v>685</v>
      </c>
    </row>
    <row r="161" spans="1:19" ht="14.45" customHeight="1" x14ac:dyDescent="0.2">
      <c r="A161" s="832" t="s">
        <v>1436</v>
      </c>
      <c r="B161" s="833" t="s">
        <v>1437</v>
      </c>
      <c r="C161" s="833" t="s">
        <v>565</v>
      </c>
      <c r="D161" s="833" t="s">
        <v>846</v>
      </c>
      <c r="E161" s="833" t="s">
        <v>1496</v>
      </c>
      <c r="F161" s="833" t="s">
        <v>1531</v>
      </c>
      <c r="G161" s="833" t="s">
        <v>1532</v>
      </c>
      <c r="H161" s="850">
        <v>3</v>
      </c>
      <c r="I161" s="850">
        <v>7914</v>
      </c>
      <c r="J161" s="833"/>
      <c r="K161" s="833">
        <v>2638</v>
      </c>
      <c r="L161" s="850"/>
      <c r="M161" s="850"/>
      <c r="N161" s="833"/>
      <c r="O161" s="833"/>
      <c r="P161" s="850"/>
      <c r="Q161" s="850"/>
      <c r="R161" s="838"/>
      <c r="S161" s="851"/>
    </row>
    <row r="162" spans="1:19" ht="14.45" customHeight="1" x14ac:dyDescent="0.2">
      <c r="A162" s="832" t="s">
        <v>1436</v>
      </c>
      <c r="B162" s="833" t="s">
        <v>1437</v>
      </c>
      <c r="C162" s="833" t="s">
        <v>565</v>
      </c>
      <c r="D162" s="833" t="s">
        <v>846</v>
      </c>
      <c r="E162" s="833" t="s">
        <v>1496</v>
      </c>
      <c r="F162" s="833" t="s">
        <v>1533</v>
      </c>
      <c r="G162" s="833" t="s">
        <v>1534</v>
      </c>
      <c r="H162" s="850">
        <v>959</v>
      </c>
      <c r="I162" s="850">
        <v>1750175</v>
      </c>
      <c r="J162" s="833">
        <v>1.0284064466997918</v>
      </c>
      <c r="K162" s="833">
        <v>1825</v>
      </c>
      <c r="L162" s="850">
        <v>932</v>
      </c>
      <c r="M162" s="850">
        <v>1701832</v>
      </c>
      <c r="N162" s="833">
        <v>1</v>
      </c>
      <c r="O162" s="833">
        <v>1826</v>
      </c>
      <c r="P162" s="850">
        <v>851</v>
      </c>
      <c r="Q162" s="850">
        <v>1558181</v>
      </c>
      <c r="R162" s="838">
        <v>0.91559037554823275</v>
      </c>
      <c r="S162" s="851">
        <v>1831</v>
      </c>
    </row>
    <row r="163" spans="1:19" ht="14.45" customHeight="1" x14ac:dyDescent="0.2">
      <c r="A163" s="832" t="s">
        <v>1436</v>
      </c>
      <c r="B163" s="833" t="s">
        <v>1437</v>
      </c>
      <c r="C163" s="833" t="s">
        <v>565</v>
      </c>
      <c r="D163" s="833" t="s">
        <v>846</v>
      </c>
      <c r="E163" s="833" t="s">
        <v>1496</v>
      </c>
      <c r="F163" s="833" t="s">
        <v>1535</v>
      </c>
      <c r="G163" s="833" t="s">
        <v>1536</v>
      </c>
      <c r="H163" s="850">
        <v>553</v>
      </c>
      <c r="I163" s="850">
        <v>237237</v>
      </c>
      <c r="J163" s="833">
        <v>1.1190952403415255</v>
      </c>
      <c r="K163" s="833">
        <v>429</v>
      </c>
      <c r="L163" s="850">
        <v>493</v>
      </c>
      <c r="M163" s="850">
        <v>211990</v>
      </c>
      <c r="N163" s="833">
        <v>1</v>
      </c>
      <c r="O163" s="833">
        <v>430</v>
      </c>
      <c r="P163" s="850">
        <v>482</v>
      </c>
      <c r="Q163" s="850">
        <v>207742</v>
      </c>
      <c r="R163" s="838">
        <v>0.97996131893013816</v>
      </c>
      <c r="S163" s="851">
        <v>431</v>
      </c>
    </row>
    <row r="164" spans="1:19" ht="14.45" customHeight="1" x14ac:dyDescent="0.2">
      <c r="A164" s="832" t="s">
        <v>1436</v>
      </c>
      <c r="B164" s="833" t="s">
        <v>1437</v>
      </c>
      <c r="C164" s="833" t="s">
        <v>565</v>
      </c>
      <c r="D164" s="833" t="s">
        <v>846</v>
      </c>
      <c r="E164" s="833" t="s">
        <v>1496</v>
      </c>
      <c r="F164" s="833" t="s">
        <v>1545</v>
      </c>
      <c r="G164" s="833" t="s">
        <v>1546</v>
      </c>
      <c r="H164" s="850">
        <v>248</v>
      </c>
      <c r="I164" s="850">
        <v>151280</v>
      </c>
      <c r="J164" s="833">
        <v>1.1624136526743658</v>
      </c>
      <c r="K164" s="833">
        <v>610</v>
      </c>
      <c r="L164" s="850">
        <v>213</v>
      </c>
      <c r="M164" s="850">
        <v>130143</v>
      </c>
      <c r="N164" s="833">
        <v>1</v>
      </c>
      <c r="O164" s="833">
        <v>611</v>
      </c>
      <c r="P164" s="850">
        <v>225</v>
      </c>
      <c r="Q164" s="850">
        <v>138150</v>
      </c>
      <c r="R164" s="838">
        <v>1.0615246305986492</v>
      </c>
      <c r="S164" s="851">
        <v>614</v>
      </c>
    </row>
    <row r="165" spans="1:19" ht="14.45" customHeight="1" x14ac:dyDescent="0.2">
      <c r="A165" s="832" t="s">
        <v>1436</v>
      </c>
      <c r="B165" s="833" t="s">
        <v>1437</v>
      </c>
      <c r="C165" s="833" t="s">
        <v>565</v>
      </c>
      <c r="D165" s="833" t="s">
        <v>846</v>
      </c>
      <c r="E165" s="833" t="s">
        <v>1496</v>
      </c>
      <c r="F165" s="833" t="s">
        <v>1549</v>
      </c>
      <c r="G165" s="833" t="s">
        <v>1550</v>
      </c>
      <c r="H165" s="850">
        <v>103</v>
      </c>
      <c r="I165" s="850">
        <v>138226</v>
      </c>
      <c r="J165" s="833">
        <v>0.85060583496920061</v>
      </c>
      <c r="K165" s="833">
        <v>1342</v>
      </c>
      <c r="L165" s="850">
        <v>121</v>
      </c>
      <c r="M165" s="850">
        <v>162503</v>
      </c>
      <c r="N165" s="833">
        <v>1</v>
      </c>
      <c r="O165" s="833">
        <v>1343</v>
      </c>
      <c r="P165" s="850">
        <v>54</v>
      </c>
      <c r="Q165" s="850">
        <v>72738</v>
      </c>
      <c r="R165" s="838">
        <v>0.447610197965576</v>
      </c>
      <c r="S165" s="851">
        <v>1347</v>
      </c>
    </row>
    <row r="166" spans="1:19" ht="14.45" customHeight="1" x14ac:dyDescent="0.2">
      <c r="A166" s="832" t="s">
        <v>1436</v>
      </c>
      <c r="B166" s="833" t="s">
        <v>1437</v>
      </c>
      <c r="C166" s="833" t="s">
        <v>565</v>
      </c>
      <c r="D166" s="833" t="s">
        <v>846</v>
      </c>
      <c r="E166" s="833" t="s">
        <v>1496</v>
      </c>
      <c r="F166" s="833" t="s">
        <v>1551</v>
      </c>
      <c r="G166" s="833" t="s">
        <v>1552</v>
      </c>
      <c r="H166" s="850">
        <v>39</v>
      </c>
      <c r="I166" s="850">
        <v>19851</v>
      </c>
      <c r="J166" s="833">
        <v>0.90519835841313268</v>
      </c>
      <c r="K166" s="833">
        <v>509</v>
      </c>
      <c r="L166" s="850">
        <v>43</v>
      </c>
      <c r="M166" s="850">
        <v>21930</v>
      </c>
      <c r="N166" s="833">
        <v>1</v>
      </c>
      <c r="O166" s="833">
        <v>510</v>
      </c>
      <c r="P166" s="850">
        <v>37</v>
      </c>
      <c r="Q166" s="850">
        <v>18944</v>
      </c>
      <c r="R166" s="838">
        <v>0.86383948928408572</v>
      </c>
      <c r="S166" s="851">
        <v>512</v>
      </c>
    </row>
    <row r="167" spans="1:19" ht="14.45" customHeight="1" x14ac:dyDescent="0.2">
      <c r="A167" s="832" t="s">
        <v>1436</v>
      </c>
      <c r="B167" s="833" t="s">
        <v>1437</v>
      </c>
      <c r="C167" s="833" t="s">
        <v>565</v>
      </c>
      <c r="D167" s="833" t="s">
        <v>846</v>
      </c>
      <c r="E167" s="833" t="s">
        <v>1496</v>
      </c>
      <c r="F167" s="833" t="s">
        <v>1553</v>
      </c>
      <c r="G167" s="833" t="s">
        <v>1554</v>
      </c>
      <c r="H167" s="850"/>
      <c r="I167" s="850"/>
      <c r="J167" s="833"/>
      <c r="K167" s="833"/>
      <c r="L167" s="850">
        <v>3</v>
      </c>
      <c r="M167" s="850">
        <v>6999</v>
      </c>
      <c r="N167" s="833">
        <v>1</v>
      </c>
      <c r="O167" s="833">
        <v>2333</v>
      </c>
      <c r="P167" s="850">
        <v>2</v>
      </c>
      <c r="Q167" s="850">
        <v>4684</v>
      </c>
      <c r="R167" s="838">
        <v>0.66923846263751963</v>
      </c>
      <c r="S167" s="851">
        <v>2342</v>
      </c>
    </row>
    <row r="168" spans="1:19" ht="14.45" customHeight="1" x14ac:dyDescent="0.2">
      <c r="A168" s="832" t="s">
        <v>1436</v>
      </c>
      <c r="B168" s="833" t="s">
        <v>1437</v>
      </c>
      <c r="C168" s="833" t="s">
        <v>565</v>
      </c>
      <c r="D168" s="833" t="s">
        <v>846</v>
      </c>
      <c r="E168" s="833" t="s">
        <v>1496</v>
      </c>
      <c r="F168" s="833" t="s">
        <v>1555</v>
      </c>
      <c r="G168" s="833" t="s">
        <v>1556</v>
      </c>
      <c r="H168" s="850"/>
      <c r="I168" s="850"/>
      <c r="J168" s="833"/>
      <c r="K168" s="833"/>
      <c r="L168" s="850"/>
      <c r="M168" s="850"/>
      <c r="N168" s="833"/>
      <c r="O168" s="833"/>
      <c r="P168" s="850">
        <v>1</v>
      </c>
      <c r="Q168" s="850">
        <v>2658</v>
      </c>
      <c r="R168" s="838"/>
      <c r="S168" s="851">
        <v>2658</v>
      </c>
    </row>
    <row r="169" spans="1:19" ht="14.45" customHeight="1" x14ac:dyDescent="0.2">
      <c r="A169" s="832" t="s">
        <v>1436</v>
      </c>
      <c r="B169" s="833" t="s">
        <v>1437</v>
      </c>
      <c r="C169" s="833" t="s">
        <v>565</v>
      </c>
      <c r="D169" s="833" t="s">
        <v>846</v>
      </c>
      <c r="E169" s="833" t="s">
        <v>1496</v>
      </c>
      <c r="F169" s="833" t="s">
        <v>1563</v>
      </c>
      <c r="G169" s="833" t="s">
        <v>1564</v>
      </c>
      <c r="H169" s="850"/>
      <c r="I169" s="850"/>
      <c r="J169" s="833"/>
      <c r="K169" s="833"/>
      <c r="L169" s="850">
        <v>1</v>
      </c>
      <c r="M169" s="850">
        <v>526</v>
      </c>
      <c r="N169" s="833">
        <v>1</v>
      </c>
      <c r="O169" s="833">
        <v>526</v>
      </c>
      <c r="P169" s="850"/>
      <c r="Q169" s="850"/>
      <c r="R169" s="838"/>
      <c r="S169" s="851"/>
    </row>
    <row r="170" spans="1:19" ht="14.45" customHeight="1" x14ac:dyDescent="0.2">
      <c r="A170" s="832" t="s">
        <v>1436</v>
      </c>
      <c r="B170" s="833" t="s">
        <v>1437</v>
      </c>
      <c r="C170" s="833" t="s">
        <v>565</v>
      </c>
      <c r="D170" s="833" t="s">
        <v>846</v>
      </c>
      <c r="E170" s="833" t="s">
        <v>1496</v>
      </c>
      <c r="F170" s="833" t="s">
        <v>1571</v>
      </c>
      <c r="G170" s="833" t="s">
        <v>1572</v>
      </c>
      <c r="H170" s="850">
        <v>3</v>
      </c>
      <c r="I170" s="850">
        <v>2157</v>
      </c>
      <c r="J170" s="833">
        <v>1</v>
      </c>
      <c r="K170" s="833">
        <v>719</v>
      </c>
      <c r="L170" s="850">
        <v>3</v>
      </c>
      <c r="M170" s="850">
        <v>2157</v>
      </c>
      <c r="N170" s="833">
        <v>1</v>
      </c>
      <c r="O170" s="833">
        <v>719</v>
      </c>
      <c r="P170" s="850">
        <v>2</v>
      </c>
      <c r="Q170" s="850">
        <v>1444</v>
      </c>
      <c r="R170" s="838">
        <v>0.6694483078349559</v>
      </c>
      <c r="S170" s="851">
        <v>722</v>
      </c>
    </row>
    <row r="171" spans="1:19" ht="14.45" customHeight="1" x14ac:dyDescent="0.2">
      <c r="A171" s="832" t="s">
        <v>1436</v>
      </c>
      <c r="B171" s="833" t="s">
        <v>1437</v>
      </c>
      <c r="C171" s="833" t="s">
        <v>565</v>
      </c>
      <c r="D171" s="833" t="s">
        <v>847</v>
      </c>
      <c r="E171" s="833" t="s">
        <v>1438</v>
      </c>
      <c r="F171" s="833" t="s">
        <v>1441</v>
      </c>
      <c r="G171" s="833" t="s">
        <v>1442</v>
      </c>
      <c r="H171" s="850">
        <v>576</v>
      </c>
      <c r="I171" s="850">
        <v>1491.8400000000001</v>
      </c>
      <c r="J171" s="833">
        <v>0.88958855098389988</v>
      </c>
      <c r="K171" s="833">
        <v>2.5900000000000003</v>
      </c>
      <c r="L171" s="850">
        <v>650</v>
      </c>
      <c r="M171" s="850">
        <v>1677</v>
      </c>
      <c r="N171" s="833">
        <v>1</v>
      </c>
      <c r="O171" s="833">
        <v>2.58</v>
      </c>
      <c r="P171" s="850">
        <v>764</v>
      </c>
      <c r="Q171" s="850">
        <v>2032.24</v>
      </c>
      <c r="R171" s="838">
        <v>1.211830649970185</v>
      </c>
      <c r="S171" s="851">
        <v>2.66</v>
      </c>
    </row>
    <row r="172" spans="1:19" ht="14.45" customHeight="1" x14ac:dyDescent="0.2">
      <c r="A172" s="832" t="s">
        <v>1436</v>
      </c>
      <c r="B172" s="833" t="s">
        <v>1437</v>
      </c>
      <c r="C172" s="833" t="s">
        <v>565</v>
      </c>
      <c r="D172" s="833" t="s">
        <v>847</v>
      </c>
      <c r="E172" s="833" t="s">
        <v>1438</v>
      </c>
      <c r="F172" s="833" t="s">
        <v>1443</v>
      </c>
      <c r="G172" s="833" t="s">
        <v>1444</v>
      </c>
      <c r="H172" s="850">
        <v>1830</v>
      </c>
      <c r="I172" s="850">
        <v>13102.799999999997</v>
      </c>
      <c r="J172" s="833">
        <v>3.9616617282457511</v>
      </c>
      <c r="K172" s="833">
        <v>7.1599999999999984</v>
      </c>
      <c r="L172" s="850">
        <v>460</v>
      </c>
      <c r="M172" s="850">
        <v>3307.4</v>
      </c>
      <c r="N172" s="833">
        <v>1</v>
      </c>
      <c r="O172" s="833">
        <v>7.19</v>
      </c>
      <c r="P172" s="850"/>
      <c r="Q172" s="850"/>
      <c r="R172" s="838"/>
      <c r="S172" s="851"/>
    </row>
    <row r="173" spans="1:19" ht="14.45" customHeight="1" x14ac:dyDescent="0.2">
      <c r="A173" s="832" t="s">
        <v>1436</v>
      </c>
      <c r="B173" s="833" t="s">
        <v>1437</v>
      </c>
      <c r="C173" s="833" t="s">
        <v>565</v>
      </c>
      <c r="D173" s="833" t="s">
        <v>847</v>
      </c>
      <c r="E173" s="833" t="s">
        <v>1438</v>
      </c>
      <c r="F173" s="833" t="s">
        <v>1445</v>
      </c>
      <c r="G173" s="833" t="s">
        <v>1446</v>
      </c>
      <c r="H173" s="850">
        <v>1</v>
      </c>
      <c r="I173" s="850">
        <v>10.199999999999999</v>
      </c>
      <c r="J173" s="833">
        <v>1.0139165009940356</v>
      </c>
      <c r="K173" s="833">
        <v>10.199999999999999</v>
      </c>
      <c r="L173" s="850">
        <v>1</v>
      </c>
      <c r="M173" s="850">
        <v>10.06</v>
      </c>
      <c r="N173" s="833">
        <v>1</v>
      </c>
      <c r="O173" s="833">
        <v>10.06</v>
      </c>
      <c r="P173" s="850"/>
      <c r="Q173" s="850"/>
      <c r="R173" s="838"/>
      <c r="S173" s="851"/>
    </row>
    <row r="174" spans="1:19" ht="14.45" customHeight="1" x14ac:dyDescent="0.2">
      <c r="A174" s="832" t="s">
        <v>1436</v>
      </c>
      <c r="B174" s="833" t="s">
        <v>1437</v>
      </c>
      <c r="C174" s="833" t="s">
        <v>565</v>
      </c>
      <c r="D174" s="833" t="s">
        <v>847</v>
      </c>
      <c r="E174" s="833" t="s">
        <v>1438</v>
      </c>
      <c r="F174" s="833" t="s">
        <v>1449</v>
      </c>
      <c r="G174" s="833" t="s">
        <v>1450</v>
      </c>
      <c r="H174" s="850">
        <v>3005</v>
      </c>
      <c r="I174" s="850">
        <v>15896.45</v>
      </c>
      <c r="J174" s="833">
        <v>0.81509931818892678</v>
      </c>
      <c r="K174" s="833">
        <v>5.29</v>
      </c>
      <c r="L174" s="850">
        <v>3659</v>
      </c>
      <c r="M174" s="850">
        <v>19502.47</v>
      </c>
      <c r="N174" s="833">
        <v>1</v>
      </c>
      <c r="O174" s="833">
        <v>5.33</v>
      </c>
      <c r="P174" s="850">
        <v>5101</v>
      </c>
      <c r="Q174" s="850">
        <v>27392.37</v>
      </c>
      <c r="R174" s="838">
        <v>1.4045590122687022</v>
      </c>
      <c r="S174" s="851">
        <v>5.37</v>
      </c>
    </row>
    <row r="175" spans="1:19" ht="14.45" customHeight="1" x14ac:dyDescent="0.2">
      <c r="A175" s="832" t="s">
        <v>1436</v>
      </c>
      <c r="B175" s="833" t="s">
        <v>1437</v>
      </c>
      <c r="C175" s="833" t="s">
        <v>565</v>
      </c>
      <c r="D175" s="833" t="s">
        <v>847</v>
      </c>
      <c r="E175" s="833" t="s">
        <v>1438</v>
      </c>
      <c r="F175" s="833" t="s">
        <v>1451</v>
      </c>
      <c r="G175" s="833" t="s">
        <v>1452</v>
      </c>
      <c r="H175" s="850">
        <v>530</v>
      </c>
      <c r="I175" s="850">
        <v>4844.2</v>
      </c>
      <c r="J175" s="833">
        <v>1.325</v>
      </c>
      <c r="K175" s="833">
        <v>9.1399999999999988</v>
      </c>
      <c r="L175" s="850">
        <v>400</v>
      </c>
      <c r="M175" s="850">
        <v>3656</v>
      </c>
      <c r="N175" s="833">
        <v>1</v>
      </c>
      <c r="O175" s="833">
        <v>9.14</v>
      </c>
      <c r="P175" s="850">
        <v>165</v>
      </c>
      <c r="Q175" s="850">
        <v>1544.4</v>
      </c>
      <c r="R175" s="838">
        <v>0.42242888402625822</v>
      </c>
      <c r="S175" s="851">
        <v>9.3600000000000012</v>
      </c>
    </row>
    <row r="176" spans="1:19" ht="14.45" customHeight="1" x14ac:dyDescent="0.2">
      <c r="A176" s="832" t="s">
        <v>1436</v>
      </c>
      <c r="B176" s="833" t="s">
        <v>1437</v>
      </c>
      <c r="C176" s="833" t="s">
        <v>565</v>
      </c>
      <c r="D176" s="833" t="s">
        <v>847</v>
      </c>
      <c r="E176" s="833" t="s">
        <v>1438</v>
      </c>
      <c r="F176" s="833" t="s">
        <v>1453</v>
      </c>
      <c r="G176" s="833" t="s">
        <v>1454</v>
      </c>
      <c r="H176" s="850">
        <v>2220</v>
      </c>
      <c r="I176" s="850">
        <v>20379.599999999999</v>
      </c>
      <c r="J176" s="833">
        <v>2.8682170542635657</v>
      </c>
      <c r="K176" s="833">
        <v>9.18</v>
      </c>
      <c r="L176" s="850">
        <v>774</v>
      </c>
      <c r="M176" s="850">
        <v>7105.32</v>
      </c>
      <c r="N176" s="833">
        <v>1</v>
      </c>
      <c r="O176" s="833">
        <v>9.18</v>
      </c>
      <c r="P176" s="850">
        <v>212</v>
      </c>
      <c r="Q176" s="850">
        <v>1992.8</v>
      </c>
      <c r="R176" s="838">
        <v>0.28046590442091279</v>
      </c>
      <c r="S176" s="851">
        <v>9.4</v>
      </c>
    </row>
    <row r="177" spans="1:19" ht="14.45" customHeight="1" x14ac:dyDescent="0.2">
      <c r="A177" s="832" t="s">
        <v>1436</v>
      </c>
      <c r="B177" s="833" t="s">
        <v>1437</v>
      </c>
      <c r="C177" s="833" t="s">
        <v>565</v>
      </c>
      <c r="D177" s="833" t="s">
        <v>847</v>
      </c>
      <c r="E177" s="833" t="s">
        <v>1438</v>
      </c>
      <c r="F177" s="833" t="s">
        <v>1455</v>
      </c>
      <c r="G177" s="833" t="s">
        <v>1456</v>
      </c>
      <c r="H177" s="850">
        <v>5053</v>
      </c>
      <c r="I177" s="850">
        <v>51692.19</v>
      </c>
      <c r="J177" s="833">
        <v>1.263305879365632</v>
      </c>
      <c r="K177" s="833">
        <v>10.23</v>
      </c>
      <c r="L177" s="850">
        <v>4047.3</v>
      </c>
      <c r="M177" s="850">
        <v>40918.189999999995</v>
      </c>
      <c r="N177" s="833">
        <v>1</v>
      </c>
      <c r="O177" s="833">
        <v>10.10999678798211</v>
      </c>
      <c r="P177" s="850">
        <v>4024.5</v>
      </c>
      <c r="Q177" s="850">
        <v>41414.22</v>
      </c>
      <c r="R177" s="838">
        <v>1.0121224814685108</v>
      </c>
      <c r="S177" s="851">
        <v>10.29052553112188</v>
      </c>
    </row>
    <row r="178" spans="1:19" ht="14.45" customHeight="1" x14ac:dyDescent="0.2">
      <c r="A178" s="832" t="s">
        <v>1436</v>
      </c>
      <c r="B178" s="833" t="s">
        <v>1437</v>
      </c>
      <c r="C178" s="833" t="s">
        <v>565</v>
      </c>
      <c r="D178" s="833" t="s">
        <v>847</v>
      </c>
      <c r="E178" s="833" t="s">
        <v>1438</v>
      </c>
      <c r="F178" s="833" t="s">
        <v>1457</v>
      </c>
      <c r="G178" s="833" t="s">
        <v>1458</v>
      </c>
      <c r="H178" s="850">
        <v>1400</v>
      </c>
      <c r="I178" s="850">
        <v>36680</v>
      </c>
      <c r="J178" s="833"/>
      <c r="K178" s="833">
        <v>26.2</v>
      </c>
      <c r="L178" s="850"/>
      <c r="M178" s="850"/>
      <c r="N178" s="833"/>
      <c r="O178" s="833"/>
      <c r="P178" s="850"/>
      <c r="Q178" s="850"/>
      <c r="R178" s="838"/>
      <c r="S178" s="851"/>
    </row>
    <row r="179" spans="1:19" ht="14.45" customHeight="1" x14ac:dyDescent="0.2">
      <c r="A179" s="832" t="s">
        <v>1436</v>
      </c>
      <c r="B179" s="833" t="s">
        <v>1437</v>
      </c>
      <c r="C179" s="833" t="s">
        <v>565</v>
      </c>
      <c r="D179" s="833" t="s">
        <v>847</v>
      </c>
      <c r="E179" s="833" t="s">
        <v>1438</v>
      </c>
      <c r="F179" s="833" t="s">
        <v>1461</v>
      </c>
      <c r="G179" s="833" t="s">
        <v>1462</v>
      </c>
      <c r="H179" s="850">
        <v>590</v>
      </c>
      <c r="I179" s="850">
        <v>12053.7</v>
      </c>
      <c r="J179" s="833"/>
      <c r="K179" s="833">
        <v>20.43</v>
      </c>
      <c r="L179" s="850"/>
      <c r="M179" s="850"/>
      <c r="N179" s="833"/>
      <c r="O179" s="833"/>
      <c r="P179" s="850">
        <v>560</v>
      </c>
      <c r="Q179" s="850">
        <v>11228</v>
      </c>
      <c r="R179" s="838"/>
      <c r="S179" s="851">
        <v>20.05</v>
      </c>
    </row>
    <row r="180" spans="1:19" ht="14.45" customHeight="1" x14ac:dyDescent="0.2">
      <c r="A180" s="832" t="s">
        <v>1436</v>
      </c>
      <c r="B180" s="833" t="s">
        <v>1437</v>
      </c>
      <c r="C180" s="833" t="s">
        <v>565</v>
      </c>
      <c r="D180" s="833" t="s">
        <v>847</v>
      </c>
      <c r="E180" s="833" t="s">
        <v>1438</v>
      </c>
      <c r="F180" s="833" t="s">
        <v>1463</v>
      </c>
      <c r="G180" s="833" t="s">
        <v>1464</v>
      </c>
      <c r="H180" s="850">
        <v>5.7</v>
      </c>
      <c r="I180" s="850">
        <v>8513.58</v>
      </c>
      <c r="J180" s="833">
        <v>0.84855691362811358</v>
      </c>
      <c r="K180" s="833">
        <v>1493.6105263157895</v>
      </c>
      <c r="L180" s="850">
        <v>6.2</v>
      </c>
      <c r="M180" s="850">
        <v>10033.01</v>
      </c>
      <c r="N180" s="833">
        <v>1</v>
      </c>
      <c r="O180" s="833">
        <v>1618.2274193548387</v>
      </c>
      <c r="P180" s="850"/>
      <c r="Q180" s="850"/>
      <c r="R180" s="838"/>
      <c r="S180" s="851"/>
    </row>
    <row r="181" spans="1:19" ht="14.45" customHeight="1" x14ac:dyDescent="0.2">
      <c r="A181" s="832" t="s">
        <v>1436</v>
      </c>
      <c r="B181" s="833" t="s">
        <v>1437</v>
      </c>
      <c r="C181" s="833" t="s">
        <v>565</v>
      </c>
      <c r="D181" s="833" t="s">
        <v>847</v>
      </c>
      <c r="E181" s="833" t="s">
        <v>1438</v>
      </c>
      <c r="F181" s="833" t="s">
        <v>1465</v>
      </c>
      <c r="G181" s="833" t="s">
        <v>1466</v>
      </c>
      <c r="H181" s="850"/>
      <c r="I181" s="850"/>
      <c r="J181" s="833"/>
      <c r="K181" s="833"/>
      <c r="L181" s="850">
        <v>4.4000000000000004</v>
      </c>
      <c r="M181" s="850">
        <v>22613.58</v>
      </c>
      <c r="N181" s="833">
        <v>1</v>
      </c>
      <c r="O181" s="833">
        <v>5139.45</v>
      </c>
      <c r="P181" s="850"/>
      <c r="Q181" s="850"/>
      <c r="R181" s="838"/>
      <c r="S181" s="851"/>
    </row>
    <row r="182" spans="1:19" ht="14.45" customHeight="1" x14ac:dyDescent="0.2">
      <c r="A182" s="832" t="s">
        <v>1436</v>
      </c>
      <c r="B182" s="833" t="s">
        <v>1437</v>
      </c>
      <c r="C182" s="833" t="s">
        <v>565</v>
      </c>
      <c r="D182" s="833" t="s">
        <v>847</v>
      </c>
      <c r="E182" s="833" t="s">
        <v>1438</v>
      </c>
      <c r="F182" s="833" t="s">
        <v>1467</v>
      </c>
      <c r="G182" s="833" t="s">
        <v>1468</v>
      </c>
      <c r="H182" s="850">
        <v>4</v>
      </c>
      <c r="I182" s="850">
        <v>7946.6</v>
      </c>
      <c r="J182" s="833"/>
      <c r="K182" s="833">
        <v>1986.65</v>
      </c>
      <c r="L182" s="850"/>
      <c r="M182" s="850"/>
      <c r="N182" s="833"/>
      <c r="O182" s="833"/>
      <c r="P182" s="850"/>
      <c r="Q182" s="850"/>
      <c r="R182" s="838"/>
      <c r="S182" s="851"/>
    </row>
    <row r="183" spans="1:19" ht="14.45" customHeight="1" x14ac:dyDescent="0.2">
      <c r="A183" s="832" t="s">
        <v>1436</v>
      </c>
      <c r="B183" s="833" t="s">
        <v>1437</v>
      </c>
      <c r="C183" s="833" t="s">
        <v>565</v>
      </c>
      <c r="D183" s="833" t="s">
        <v>847</v>
      </c>
      <c r="E183" s="833" t="s">
        <v>1438</v>
      </c>
      <c r="F183" s="833" t="s">
        <v>1469</v>
      </c>
      <c r="G183" s="833" t="s">
        <v>1470</v>
      </c>
      <c r="H183" s="850">
        <v>800</v>
      </c>
      <c r="I183" s="850">
        <v>198100</v>
      </c>
      <c r="J183" s="833"/>
      <c r="K183" s="833">
        <v>247.625</v>
      </c>
      <c r="L183" s="850"/>
      <c r="M183" s="850"/>
      <c r="N183" s="833"/>
      <c r="O183" s="833"/>
      <c r="P183" s="850"/>
      <c r="Q183" s="850"/>
      <c r="R183" s="838"/>
      <c r="S183" s="851"/>
    </row>
    <row r="184" spans="1:19" ht="14.45" customHeight="1" x14ac:dyDescent="0.2">
      <c r="A184" s="832" t="s">
        <v>1436</v>
      </c>
      <c r="B184" s="833" t="s">
        <v>1437</v>
      </c>
      <c r="C184" s="833" t="s">
        <v>565</v>
      </c>
      <c r="D184" s="833" t="s">
        <v>847</v>
      </c>
      <c r="E184" s="833" t="s">
        <v>1438</v>
      </c>
      <c r="F184" s="833" t="s">
        <v>1471</v>
      </c>
      <c r="G184" s="833" t="s">
        <v>1472</v>
      </c>
      <c r="H184" s="850">
        <v>10457</v>
      </c>
      <c r="I184" s="850">
        <v>39422.89</v>
      </c>
      <c r="J184" s="833">
        <v>1.3821681128933299</v>
      </c>
      <c r="K184" s="833">
        <v>3.77</v>
      </c>
      <c r="L184" s="850">
        <v>7606</v>
      </c>
      <c r="M184" s="850">
        <v>28522.5</v>
      </c>
      <c r="N184" s="833">
        <v>1</v>
      </c>
      <c r="O184" s="833">
        <v>3.75</v>
      </c>
      <c r="P184" s="850">
        <v>2061</v>
      </c>
      <c r="Q184" s="850">
        <v>7955.46</v>
      </c>
      <c r="R184" s="838">
        <v>0.27891874835656061</v>
      </c>
      <c r="S184" s="851">
        <v>3.86</v>
      </c>
    </row>
    <row r="185" spans="1:19" ht="14.45" customHeight="1" x14ac:dyDescent="0.2">
      <c r="A185" s="832" t="s">
        <v>1436</v>
      </c>
      <c r="B185" s="833" t="s">
        <v>1437</v>
      </c>
      <c r="C185" s="833" t="s">
        <v>565</v>
      </c>
      <c r="D185" s="833" t="s">
        <v>847</v>
      </c>
      <c r="E185" s="833" t="s">
        <v>1438</v>
      </c>
      <c r="F185" s="833" t="s">
        <v>1477</v>
      </c>
      <c r="G185" s="833" t="s">
        <v>1478</v>
      </c>
      <c r="H185" s="850">
        <v>370</v>
      </c>
      <c r="I185" s="850">
        <v>58830</v>
      </c>
      <c r="J185" s="833">
        <v>1.2021303638145477</v>
      </c>
      <c r="K185" s="833">
        <v>159</v>
      </c>
      <c r="L185" s="850">
        <v>308</v>
      </c>
      <c r="M185" s="850">
        <v>48938.12</v>
      </c>
      <c r="N185" s="833">
        <v>1</v>
      </c>
      <c r="O185" s="833">
        <v>158.89000000000001</v>
      </c>
      <c r="P185" s="850">
        <v>446</v>
      </c>
      <c r="Q185" s="850">
        <v>66810.8</v>
      </c>
      <c r="R185" s="838">
        <v>1.365209779206884</v>
      </c>
      <c r="S185" s="851">
        <v>149.80000000000001</v>
      </c>
    </row>
    <row r="186" spans="1:19" ht="14.45" customHeight="1" x14ac:dyDescent="0.2">
      <c r="A186" s="832" t="s">
        <v>1436</v>
      </c>
      <c r="B186" s="833" t="s">
        <v>1437</v>
      </c>
      <c r="C186" s="833" t="s">
        <v>565</v>
      </c>
      <c r="D186" s="833" t="s">
        <v>847</v>
      </c>
      <c r="E186" s="833" t="s">
        <v>1438</v>
      </c>
      <c r="F186" s="833" t="s">
        <v>1479</v>
      </c>
      <c r="G186" s="833" t="s">
        <v>1480</v>
      </c>
      <c r="H186" s="850">
        <v>3440</v>
      </c>
      <c r="I186" s="850">
        <v>69536.800000000003</v>
      </c>
      <c r="J186" s="833">
        <v>5.4963719430260687</v>
      </c>
      <c r="K186" s="833">
        <v>20.214186046511628</v>
      </c>
      <c r="L186" s="850">
        <v>610</v>
      </c>
      <c r="M186" s="850">
        <v>12651.4</v>
      </c>
      <c r="N186" s="833">
        <v>1</v>
      </c>
      <c r="O186" s="833">
        <v>20.74</v>
      </c>
      <c r="P186" s="850">
        <v>1822</v>
      </c>
      <c r="Q186" s="850">
        <v>37077.699999999997</v>
      </c>
      <c r="R186" s="838">
        <v>2.9307191298986672</v>
      </c>
      <c r="S186" s="851">
        <v>20.349999999999998</v>
      </c>
    </row>
    <row r="187" spans="1:19" ht="14.45" customHeight="1" x14ac:dyDescent="0.2">
      <c r="A187" s="832" t="s">
        <v>1436</v>
      </c>
      <c r="B187" s="833" t="s">
        <v>1437</v>
      </c>
      <c r="C187" s="833" t="s">
        <v>565</v>
      </c>
      <c r="D187" s="833" t="s">
        <v>847</v>
      </c>
      <c r="E187" s="833" t="s">
        <v>1438</v>
      </c>
      <c r="F187" s="833" t="s">
        <v>1483</v>
      </c>
      <c r="G187" s="833" t="s">
        <v>1484</v>
      </c>
      <c r="H187" s="850">
        <v>4</v>
      </c>
      <c r="I187" s="850">
        <v>434248.8</v>
      </c>
      <c r="J187" s="833">
        <v>0.39999999999999997</v>
      </c>
      <c r="K187" s="833">
        <v>108562.2</v>
      </c>
      <c r="L187" s="850">
        <v>10</v>
      </c>
      <c r="M187" s="850">
        <v>1085622</v>
      </c>
      <c r="N187" s="833">
        <v>1</v>
      </c>
      <c r="O187" s="833">
        <v>108562.2</v>
      </c>
      <c r="P187" s="850"/>
      <c r="Q187" s="850"/>
      <c r="R187" s="838"/>
      <c r="S187" s="851"/>
    </row>
    <row r="188" spans="1:19" ht="14.45" customHeight="1" x14ac:dyDescent="0.2">
      <c r="A188" s="832" t="s">
        <v>1436</v>
      </c>
      <c r="B188" s="833" t="s">
        <v>1437</v>
      </c>
      <c r="C188" s="833" t="s">
        <v>565</v>
      </c>
      <c r="D188" s="833" t="s">
        <v>847</v>
      </c>
      <c r="E188" s="833" t="s">
        <v>1438</v>
      </c>
      <c r="F188" s="833" t="s">
        <v>1485</v>
      </c>
      <c r="G188" s="833" t="s">
        <v>1486</v>
      </c>
      <c r="H188" s="850">
        <v>1488</v>
      </c>
      <c r="I188" s="850">
        <v>29551.68</v>
      </c>
      <c r="J188" s="833">
        <v>0.69929577464788739</v>
      </c>
      <c r="K188" s="833">
        <v>19.86</v>
      </c>
      <c r="L188" s="850">
        <v>2130</v>
      </c>
      <c r="M188" s="850">
        <v>42259.199999999997</v>
      </c>
      <c r="N188" s="833">
        <v>1</v>
      </c>
      <c r="O188" s="833">
        <v>19.84</v>
      </c>
      <c r="P188" s="850">
        <v>740</v>
      </c>
      <c r="Q188" s="850">
        <v>14134</v>
      </c>
      <c r="R188" s="838">
        <v>0.33445971528093293</v>
      </c>
      <c r="S188" s="851">
        <v>19.100000000000001</v>
      </c>
    </row>
    <row r="189" spans="1:19" ht="14.45" customHeight="1" x14ac:dyDescent="0.2">
      <c r="A189" s="832" t="s">
        <v>1436</v>
      </c>
      <c r="B189" s="833" t="s">
        <v>1437</v>
      </c>
      <c r="C189" s="833" t="s">
        <v>565</v>
      </c>
      <c r="D189" s="833" t="s">
        <v>847</v>
      </c>
      <c r="E189" s="833" t="s">
        <v>1438</v>
      </c>
      <c r="F189" s="833" t="s">
        <v>1487</v>
      </c>
      <c r="G189" s="833" t="s">
        <v>1488</v>
      </c>
      <c r="H189" s="850">
        <v>700</v>
      </c>
      <c r="I189" s="850">
        <v>14231</v>
      </c>
      <c r="J189" s="833"/>
      <c r="K189" s="833">
        <v>20.329999999999998</v>
      </c>
      <c r="L189" s="850"/>
      <c r="M189" s="850"/>
      <c r="N189" s="833"/>
      <c r="O189" s="833"/>
      <c r="P189" s="850"/>
      <c r="Q189" s="850"/>
      <c r="R189" s="838"/>
      <c r="S189" s="851"/>
    </row>
    <row r="190" spans="1:19" ht="14.45" customHeight="1" x14ac:dyDescent="0.2">
      <c r="A190" s="832" t="s">
        <v>1436</v>
      </c>
      <c r="B190" s="833" t="s">
        <v>1437</v>
      </c>
      <c r="C190" s="833" t="s">
        <v>565</v>
      </c>
      <c r="D190" s="833" t="s">
        <v>847</v>
      </c>
      <c r="E190" s="833" t="s">
        <v>1438</v>
      </c>
      <c r="F190" s="833" t="s">
        <v>1494</v>
      </c>
      <c r="G190" s="833" t="s">
        <v>1495</v>
      </c>
      <c r="H190" s="850"/>
      <c r="I190" s="850"/>
      <c r="J190" s="833"/>
      <c r="K190" s="833"/>
      <c r="L190" s="850"/>
      <c r="M190" s="850"/>
      <c r="N190" s="833"/>
      <c r="O190" s="833"/>
      <c r="P190" s="850">
        <v>4.5999999999999996</v>
      </c>
      <c r="Q190" s="850">
        <v>11877</v>
      </c>
      <c r="R190" s="838"/>
      <c r="S190" s="851">
        <v>2581.9565217391305</v>
      </c>
    </row>
    <row r="191" spans="1:19" ht="14.45" customHeight="1" x14ac:dyDescent="0.2">
      <c r="A191" s="832" t="s">
        <v>1436</v>
      </c>
      <c r="B191" s="833" t="s">
        <v>1437</v>
      </c>
      <c r="C191" s="833" t="s">
        <v>565</v>
      </c>
      <c r="D191" s="833" t="s">
        <v>847</v>
      </c>
      <c r="E191" s="833" t="s">
        <v>1496</v>
      </c>
      <c r="F191" s="833" t="s">
        <v>1501</v>
      </c>
      <c r="G191" s="833" t="s">
        <v>1502</v>
      </c>
      <c r="H191" s="850">
        <v>22</v>
      </c>
      <c r="I191" s="850">
        <v>3894</v>
      </c>
      <c r="J191" s="833">
        <v>2.1876404494382022</v>
      </c>
      <c r="K191" s="833">
        <v>177</v>
      </c>
      <c r="L191" s="850">
        <v>10</v>
      </c>
      <c r="M191" s="850">
        <v>1780</v>
      </c>
      <c r="N191" s="833">
        <v>1</v>
      </c>
      <c r="O191" s="833">
        <v>178</v>
      </c>
      <c r="P191" s="850">
        <v>12</v>
      </c>
      <c r="Q191" s="850">
        <v>2148</v>
      </c>
      <c r="R191" s="838">
        <v>1.2067415730337079</v>
      </c>
      <c r="S191" s="851">
        <v>179</v>
      </c>
    </row>
    <row r="192" spans="1:19" ht="14.45" customHeight="1" x14ac:dyDescent="0.2">
      <c r="A192" s="832" t="s">
        <v>1436</v>
      </c>
      <c r="B192" s="833" t="s">
        <v>1437</v>
      </c>
      <c r="C192" s="833" t="s">
        <v>565</v>
      </c>
      <c r="D192" s="833" t="s">
        <v>847</v>
      </c>
      <c r="E192" s="833" t="s">
        <v>1496</v>
      </c>
      <c r="F192" s="833" t="s">
        <v>1503</v>
      </c>
      <c r="G192" s="833" t="s">
        <v>1504</v>
      </c>
      <c r="H192" s="850">
        <v>4</v>
      </c>
      <c r="I192" s="850">
        <v>1408</v>
      </c>
      <c r="J192" s="833">
        <v>0.4</v>
      </c>
      <c r="K192" s="833">
        <v>352</v>
      </c>
      <c r="L192" s="850">
        <v>10</v>
      </c>
      <c r="M192" s="850">
        <v>3520</v>
      </c>
      <c r="N192" s="833">
        <v>1</v>
      </c>
      <c r="O192" s="833">
        <v>352</v>
      </c>
      <c r="P192" s="850"/>
      <c r="Q192" s="850"/>
      <c r="R192" s="838"/>
      <c r="S192" s="851"/>
    </row>
    <row r="193" spans="1:19" ht="14.45" customHeight="1" x14ac:dyDescent="0.2">
      <c r="A193" s="832" t="s">
        <v>1436</v>
      </c>
      <c r="B193" s="833" t="s">
        <v>1437</v>
      </c>
      <c r="C193" s="833" t="s">
        <v>565</v>
      </c>
      <c r="D193" s="833" t="s">
        <v>847</v>
      </c>
      <c r="E193" s="833" t="s">
        <v>1496</v>
      </c>
      <c r="F193" s="833" t="s">
        <v>1507</v>
      </c>
      <c r="G193" s="833" t="s">
        <v>1508</v>
      </c>
      <c r="H193" s="850">
        <v>1</v>
      </c>
      <c r="I193" s="850">
        <v>1422</v>
      </c>
      <c r="J193" s="833"/>
      <c r="K193" s="833">
        <v>1422</v>
      </c>
      <c r="L193" s="850"/>
      <c r="M193" s="850"/>
      <c r="N193" s="833"/>
      <c r="O193" s="833"/>
      <c r="P193" s="850"/>
      <c r="Q193" s="850"/>
      <c r="R193" s="838"/>
      <c r="S193" s="851"/>
    </row>
    <row r="194" spans="1:19" ht="14.45" customHeight="1" x14ac:dyDescent="0.2">
      <c r="A194" s="832" t="s">
        <v>1436</v>
      </c>
      <c r="B194" s="833" t="s">
        <v>1437</v>
      </c>
      <c r="C194" s="833" t="s">
        <v>565</v>
      </c>
      <c r="D194" s="833" t="s">
        <v>847</v>
      </c>
      <c r="E194" s="833" t="s">
        <v>1496</v>
      </c>
      <c r="F194" s="833" t="s">
        <v>1509</v>
      </c>
      <c r="G194" s="833" t="s">
        <v>1510</v>
      </c>
      <c r="H194" s="850">
        <v>4</v>
      </c>
      <c r="I194" s="850">
        <v>8156</v>
      </c>
      <c r="J194" s="833">
        <v>0.79960784313725486</v>
      </c>
      <c r="K194" s="833">
        <v>2039</v>
      </c>
      <c r="L194" s="850">
        <v>5</v>
      </c>
      <c r="M194" s="850">
        <v>10200</v>
      </c>
      <c r="N194" s="833">
        <v>1</v>
      </c>
      <c r="O194" s="833">
        <v>2040</v>
      </c>
      <c r="P194" s="850">
        <v>6</v>
      </c>
      <c r="Q194" s="850">
        <v>12282</v>
      </c>
      <c r="R194" s="838">
        <v>1.2041176470588235</v>
      </c>
      <c r="S194" s="851">
        <v>2047</v>
      </c>
    </row>
    <row r="195" spans="1:19" ht="14.45" customHeight="1" x14ac:dyDescent="0.2">
      <c r="A195" s="832" t="s">
        <v>1436</v>
      </c>
      <c r="B195" s="833" t="s">
        <v>1437</v>
      </c>
      <c r="C195" s="833" t="s">
        <v>565</v>
      </c>
      <c r="D195" s="833" t="s">
        <v>847</v>
      </c>
      <c r="E195" s="833" t="s">
        <v>1496</v>
      </c>
      <c r="F195" s="833" t="s">
        <v>1511</v>
      </c>
      <c r="G195" s="833" t="s">
        <v>1512</v>
      </c>
      <c r="H195" s="850">
        <v>4</v>
      </c>
      <c r="I195" s="850">
        <v>12236</v>
      </c>
      <c r="J195" s="833">
        <v>3.9960809928151533</v>
      </c>
      <c r="K195" s="833">
        <v>3059</v>
      </c>
      <c r="L195" s="850">
        <v>1</v>
      </c>
      <c r="M195" s="850">
        <v>3062</v>
      </c>
      <c r="N195" s="833">
        <v>1</v>
      </c>
      <c r="O195" s="833">
        <v>3062</v>
      </c>
      <c r="P195" s="850">
        <v>1</v>
      </c>
      <c r="Q195" s="850">
        <v>3073</v>
      </c>
      <c r="R195" s="838">
        <v>1.003592423252776</v>
      </c>
      <c r="S195" s="851">
        <v>3073</v>
      </c>
    </row>
    <row r="196" spans="1:19" ht="14.45" customHeight="1" x14ac:dyDescent="0.2">
      <c r="A196" s="832" t="s">
        <v>1436</v>
      </c>
      <c r="B196" s="833" t="s">
        <v>1437</v>
      </c>
      <c r="C196" s="833" t="s">
        <v>565</v>
      </c>
      <c r="D196" s="833" t="s">
        <v>847</v>
      </c>
      <c r="E196" s="833" t="s">
        <v>1496</v>
      </c>
      <c r="F196" s="833" t="s">
        <v>1517</v>
      </c>
      <c r="G196" s="833" t="s">
        <v>1518</v>
      </c>
      <c r="H196" s="850">
        <v>7</v>
      </c>
      <c r="I196" s="850">
        <v>10017</v>
      </c>
      <c r="J196" s="833">
        <v>3.4975558659217878</v>
      </c>
      <c r="K196" s="833">
        <v>1431</v>
      </c>
      <c r="L196" s="850">
        <v>2</v>
      </c>
      <c r="M196" s="850">
        <v>2864</v>
      </c>
      <c r="N196" s="833">
        <v>1</v>
      </c>
      <c r="O196" s="833">
        <v>1432</v>
      </c>
      <c r="P196" s="850">
        <v>3</v>
      </c>
      <c r="Q196" s="850">
        <v>4311</v>
      </c>
      <c r="R196" s="838">
        <v>1.5052374301675977</v>
      </c>
      <c r="S196" s="851">
        <v>1437</v>
      </c>
    </row>
    <row r="197" spans="1:19" ht="14.45" customHeight="1" x14ac:dyDescent="0.2">
      <c r="A197" s="832" t="s">
        <v>1436</v>
      </c>
      <c r="B197" s="833" t="s">
        <v>1437</v>
      </c>
      <c r="C197" s="833" t="s">
        <v>565</v>
      </c>
      <c r="D197" s="833" t="s">
        <v>847</v>
      </c>
      <c r="E197" s="833" t="s">
        <v>1496</v>
      </c>
      <c r="F197" s="833" t="s">
        <v>1519</v>
      </c>
      <c r="G197" s="833" t="s">
        <v>1520</v>
      </c>
      <c r="H197" s="850">
        <v>46</v>
      </c>
      <c r="I197" s="850">
        <v>87952</v>
      </c>
      <c r="J197" s="833">
        <v>0.90101829655582188</v>
      </c>
      <c r="K197" s="833">
        <v>1912</v>
      </c>
      <c r="L197" s="850">
        <v>51</v>
      </c>
      <c r="M197" s="850">
        <v>97614</v>
      </c>
      <c r="N197" s="833">
        <v>1</v>
      </c>
      <c r="O197" s="833">
        <v>1914</v>
      </c>
      <c r="P197" s="850">
        <v>52</v>
      </c>
      <c r="Q197" s="850">
        <v>99840</v>
      </c>
      <c r="R197" s="838">
        <v>1.0228041059684061</v>
      </c>
      <c r="S197" s="851">
        <v>1920</v>
      </c>
    </row>
    <row r="198" spans="1:19" ht="14.45" customHeight="1" x14ac:dyDescent="0.2">
      <c r="A198" s="832" t="s">
        <v>1436</v>
      </c>
      <c r="B198" s="833" t="s">
        <v>1437</v>
      </c>
      <c r="C198" s="833" t="s">
        <v>565</v>
      </c>
      <c r="D198" s="833" t="s">
        <v>847</v>
      </c>
      <c r="E198" s="833" t="s">
        <v>1496</v>
      </c>
      <c r="F198" s="833" t="s">
        <v>1521</v>
      </c>
      <c r="G198" s="833" t="s">
        <v>1522</v>
      </c>
      <c r="H198" s="850"/>
      <c r="I198" s="850"/>
      <c r="J198" s="833"/>
      <c r="K198" s="833"/>
      <c r="L198" s="850">
        <v>1</v>
      </c>
      <c r="M198" s="850">
        <v>1282</v>
      </c>
      <c r="N198" s="833">
        <v>1</v>
      </c>
      <c r="O198" s="833">
        <v>1282</v>
      </c>
      <c r="P198" s="850"/>
      <c r="Q198" s="850"/>
      <c r="R198" s="838"/>
      <c r="S198" s="851"/>
    </row>
    <row r="199" spans="1:19" ht="14.45" customHeight="1" x14ac:dyDescent="0.2">
      <c r="A199" s="832" t="s">
        <v>1436</v>
      </c>
      <c r="B199" s="833" t="s">
        <v>1437</v>
      </c>
      <c r="C199" s="833" t="s">
        <v>565</v>
      </c>
      <c r="D199" s="833" t="s">
        <v>847</v>
      </c>
      <c r="E199" s="833" t="s">
        <v>1496</v>
      </c>
      <c r="F199" s="833" t="s">
        <v>1523</v>
      </c>
      <c r="G199" s="833" t="s">
        <v>1524</v>
      </c>
      <c r="H199" s="850"/>
      <c r="I199" s="850"/>
      <c r="J199" s="833"/>
      <c r="K199" s="833"/>
      <c r="L199" s="850">
        <v>1</v>
      </c>
      <c r="M199" s="850">
        <v>1214</v>
      </c>
      <c r="N199" s="833">
        <v>1</v>
      </c>
      <c r="O199" s="833">
        <v>1214</v>
      </c>
      <c r="P199" s="850"/>
      <c r="Q199" s="850"/>
      <c r="R199" s="838"/>
      <c r="S199" s="851"/>
    </row>
    <row r="200" spans="1:19" ht="14.45" customHeight="1" x14ac:dyDescent="0.2">
      <c r="A200" s="832" t="s">
        <v>1436</v>
      </c>
      <c r="B200" s="833" t="s">
        <v>1437</v>
      </c>
      <c r="C200" s="833" t="s">
        <v>565</v>
      </c>
      <c r="D200" s="833" t="s">
        <v>847</v>
      </c>
      <c r="E200" s="833" t="s">
        <v>1496</v>
      </c>
      <c r="F200" s="833" t="s">
        <v>1527</v>
      </c>
      <c r="G200" s="833" t="s">
        <v>1528</v>
      </c>
      <c r="H200" s="850">
        <v>4</v>
      </c>
      <c r="I200" s="850">
        <v>2728</v>
      </c>
      <c r="J200" s="833"/>
      <c r="K200" s="833">
        <v>682</v>
      </c>
      <c r="L200" s="850"/>
      <c r="M200" s="850"/>
      <c r="N200" s="833"/>
      <c r="O200" s="833"/>
      <c r="P200" s="850"/>
      <c r="Q200" s="850"/>
      <c r="R200" s="838"/>
      <c r="S200" s="851"/>
    </row>
    <row r="201" spans="1:19" ht="14.45" customHeight="1" x14ac:dyDescent="0.2">
      <c r="A201" s="832" t="s">
        <v>1436</v>
      </c>
      <c r="B201" s="833" t="s">
        <v>1437</v>
      </c>
      <c r="C201" s="833" t="s">
        <v>565</v>
      </c>
      <c r="D201" s="833" t="s">
        <v>847</v>
      </c>
      <c r="E201" s="833" t="s">
        <v>1496</v>
      </c>
      <c r="F201" s="833" t="s">
        <v>1529</v>
      </c>
      <c r="G201" s="833" t="s">
        <v>1530</v>
      </c>
      <c r="H201" s="850">
        <v>15</v>
      </c>
      <c r="I201" s="850">
        <v>10755</v>
      </c>
      <c r="J201" s="833">
        <v>5</v>
      </c>
      <c r="K201" s="833">
        <v>717</v>
      </c>
      <c r="L201" s="850">
        <v>3</v>
      </c>
      <c r="M201" s="850">
        <v>2151</v>
      </c>
      <c r="N201" s="833">
        <v>1</v>
      </c>
      <c r="O201" s="833">
        <v>717</v>
      </c>
      <c r="P201" s="850">
        <v>4</v>
      </c>
      <c r="Q201" s="850">
        <v>2880</v>
      </c>
      <c r="R201" s="838">
        <v>1.3389121338912133</v>
      </c>
      <c r="S201" s="851">
        <v>720</v>
      </c>
    </row>
    <row r="202" spans="1:19" ht="14.45" customHeight="1" x14ac:dyDescent="0.2">
      <c r="A202" s="832" t="s">
        <v>1436</v>
      </c>
      <c r="B202" s="833" t="s">
        <v>1437</v>
      </c>
      <c r="C202" s="833" t="s">
        <v>565</v>
      </c>
      <c r="D202" s="833" t="s">
        <v>847</v>
      </c>
      <c r="E202" s="833" t="s">
        <v>1496</v>
      </c>
      <c r="F202" s="833" t="s">
        <v>1531</v>
      </c>
      <c r="G202" s="833" t="s">
        <v>1532</v>
      </c>
      <c r="H202" s="850">
        <v>2</v>
      </c>
      <c r="I202" s="850">
        <v>5276</v>
      </c>
      <c r="J202" s="833"/>
      <c r="K202" s="833">
        <v>2638</v>
      </c>
      <c r="L202" s="850"/>
      <c r="M202" s="850"/>
      <c r="N202" s="833"/>
      <c r="O202" s="833"/>
      <c r="P202" s="850"/>
      <c r="Q202" s="850"/>
      <c r="R202" s="838"/>
      <c r="S202" s="851"/>
    </row>
    <row r="203" spans="1:19" ht="14.45" customHeight="1" x14ac:dyDescent="0.2">
      <c r="A203" s="832" t="s">
        <v>1436</v>
      </c>
      <c r="B203" s="833" t="s">
        <v>1437</v>
      </c>
      <c r="C203" s="833" t="s">
        <v>565</v>
      </c>
      <c r="D203" s="833" t="s">
        <v>847</v>
      </c>
      <c r="E203" s="833" t="s">
        <v>1496</v>
      </c>
      <c r="F203" s="833" t="s">
        <v>1533</v>
      </c>
      <c r="G203" s="833" t="s">
        <v>1534</v>
      </c>
      <c r="H203" s="850">
        <v>57</v>
      </c>
      <c r="I203" s="850">
        <v>104025</v>
      </c>
      <c r="J203" s="833">
        <v>1.4242196056955092</v>
      </c>
      <c r="K203" s="833">
        <v>1825</v>
      </c>
      <c r="L203" s="850">
        <v>40</v>
      </c>
      <c r="M203" s="850">
        <v>73040</v>
      </c>
      <c r="N203" s="833">
        <v>1</v>
      </c>
      <c r="O203" s="833">
        <v>1826</v>
      </c>
      <c r="P203" s="850">
        <v>20</v>
      </c>
      <c r="Q203" s="850">
        <v>36620</v>
      </c>
      <c r="R203" s="838">
        <v>0.50136911281489593</v>
      </c>
      <c r="S203" s="851">
        <v>1831</v>
      </c>
    </row>
    <row r="204" spans="1:19" ht="14.45" customHeight="1" x14ac:dyDescent="0.2">
      <c r="A204" s="832" t="s">
        <v>1436</v>
      </c>
      <c r="B204" s="833" t="s">
        <v>1437</v>
      </c>
      <c r="C204" s="833" t="s">
        <v>565</v>
      </c>
      <c r="D204" s="833" t="s">
        <v>847</v>
      </c>
      <c r="E204" s="833" t="s">
        <v>1496</v>
      </c>
      <c r="F204" s="833" t="s">
        <v>1535</v>
      </c>
      <c r="G204" s="833" t="s">
        <v>1536</v>
      </c>
      <c r="H204" s="850">
        <v>4</v>
      </c>
      <c r="I204" s="850">
        <v>1716</v>
      </c>
      <c r="J204" s="833">
        <v>1.9953488372093022</v>
      </c>
      <c r="K204" s="833">
        <v>429</v>
      </c>
      <c r="L204" s="850">
        <v>2</v>
      </c>
      <c r="M204" s="850">
        <v>860</v>
      </c>
      <c r="N204" s="833">
        <v>1</v>
      </c>
      <c r="O204" s="833">
        <v>430</v>
      </c>
      <c r="P204" s="850">
        <v>4</v>
      </c>
      <c r="Q204" s="850">
        <v>1724</v>
      </c>
      <c r="R204" s="838">
        <v>2.0046511627906978</v>
      </c>
      <c r="S204" s="851">
        <v>431</v>
      </c>
    </row>
    <row r="205" spans="1:19" ht="14.45" customHeight="1" x14ac:dyDescent="0.2">
      <c r="A205" s="832" t="s">
        <v>1436</v>
      </c>
      <c r="B205" s="833" t="s">
        <v>1437</v>
      </c>
      <c r="C205" s="833" t="s">
        <v>565</v>
      </c>
      <c r="D205" s="833" t="s">
        <v>847</v>
      </c>
      <c r="E205" s="833" t="s">
        <v>1496</v>
      </c>
      <c r="F205" s="833" t="s">
        <v>1537</v>
      </c>
      <c r="G205" s="833" t="s">
        <v>1538</v>
      </c>
      <c r="H205" s="850">
        <v>13</v>
      </c>
      <c r="I205" s="850">
        <v>45760</v>
      </c>
      <c r="J205" s="833">
        <v>6.4963089153889833</v>
      </c>
      <c r="K205" s="833">
        <v>3520</v>
      </c>
      <c r="L205" s="850">
        <v>2</v>
      </c>
      <c r="M205" s="850">
        <v>7044</v>
      </c>
      <c r="N205" s="833">
        <v>1</v>
      </c>
      <c r="O205" s="833">
        <v>3522</v>
      </c>
      <c r="P205" s="850">
        <v>7</v>
      </c>
      <c r="Q205" s="850">
        <v>24731</v>
      </c>
      <c r="R205" s="838">
        <v>3.5109312890403181</v>
      </c>
      <c r="S205" s="851">
        <v>3533</v>
      </c>
    </row>
    <row r="206" spans="1:19" ht="14.45" customHeight="1" x14ac:dyDescent="0.2">
      <c r="A206" s="832" t="s">
        <v>1436</v>
      </c>
      <c r="B206" s="833" t="s">
        <v>1437</v>
      </c>
      <c r="C206" s="833" t="s">
        <v>565</v>
      </c>
      <c r="D206" s="833" t="s">
        <v>847</v>
      </c>
      <c r="E206" s="833" t="s">
        <v>1496</v>
      </c>
      <c r="F206" s="833" t="s">
        <v>1541</v>
      </c>
      <c r="G206" s="833" t="s">
        <v>1542</v>
      </c>
      <c r="H206" s="850">
        <v>21</v>
      </c>
      <c r="I206" s="850">
        <v>700.01</v>
      </c>
      <c r="J206" s="833">
        <v>2.0999880002399949</v>
      </c>
      <c r="K206" s="833">
        <v>33.333809523809521</v>
      </c>
      <c r="L206" s="850">
        <v>10</v>
      </c>
      <c r="M206" s="850">
        <v>333.34000000000003</v>
      </c>
      <c r="N206" s="833">
        <v>1</v>
      </c>
      <c r="O206" s="833">
        <v>33.334000000000003</v>
      </c>
      <c r="P206" s="850">
        <v>10</v>
      </c>
      <c r="Q206" s="850">
        <v>333.33000000000004</v>
      </c>
      <c r="R206" s="838">
        <v>0.99997000059998797</v>
      </c>
      <c r="S206" s="851">
        <v>33.333000000000006</v>
      </c>
    </row>
    <row r="207" spans="1:19" ht="14.45" customHeight="1" x14ac:dyDescent="0.2">
      <c r="A207" s="832" t="s">
        <v>1436</v>
      </c>
      <c r="B207" s="833" t="s">
        <v>1437</v>
      </c>
      <c r="C207" s="833" t="s">
        <v>565</v>
      </c>
      <c r="D207" s="833" t="s">
        <v>847</v>
      </c>
      <c r="E207" s="833" t="s">
        <v>1496</v>
      </c>
      <c r="F207" s="833" t="s">
        <v>1543</v>
      </c>
      <c r="G207" s="833" t="s">
        <v>1544</v>
      </c>
      <c r="H207" s="850">
        <v>22</v>
      </c>
      <c r="I207" s="850">
        <v>814</v>
      </c>
      <c r="J207" s="833">
        <v>2.2000000000000002</v>
      </c>
      <c r="K207" s="833">
        <v>37</v>
      </c>
      <c r="L207" s="850">
        <v>10</v>
      </c>
      <c r="M207" s="850">
        <v>370</v>
      </c>
      <c r="N207" s="833">
        <v>1</v>
      </c>
      <c r="O207" s="833">
        <v>37</v>
      </c>
      <c r="P207" s="850">
        <v>12</v>
      </c>
      <c r="Q207" s="850">
        <v>456</v>
      </c>
      <c r="R207" s="838">
        <v>1.2324324324324325</v>
      </c>
      <c r="S207" s="851">
        <v>38</v>
      </c>
    </row>
    <row r="208" spans="1:19" ht="14.45" customHeight="1" x14ac:dyDescent="0.2">
      <c r="A208" s="832" t="s">
        <v>1436</v>
      </c>
      <c r="B208" s="833" t="s">
        <v>1437</v>
      </c>
      <c r="C208" s="833" t="s">
        <v>565</v>
      </c>
      <c r="D208" s="833" t="s">
        <v>847</v>
      </c>
      <c r="E208" s="833" t="s">
        <v>1496</v>
      </c>
      <c r="F208" s="833" t="s">
        <v>1547</v>
      </c>
      <c r="G208" s="833" t="s">
        <v>1548</v>
      </c>
      <c r="H208" s="850">
        <v>1</v>
      </c>
      <c r="I208" s="850">
        <v>437</v>
      </c>
      <c r="J208" s="833">
        <v>0.99771689497716898</v>
      </c>
      <c r="K208" s="833">
        <v>437</v>
      </c>
      <c r="L208" s="850">
        <v>1</v>
      </c>
      <c r="M208" s="850">
        <v>438</v>
      </c>
      <c r="N208" s="833">
        <v>1</v>
      </c>
      <c r="O208" s="833">
        <v>438</v>
      </c>
      <c r="P208" s="850">
        <v>1</v>
      </c>
      <c r="Q208" s="850">
        <v>438</v>
      </c>
      <c r="R208" s="838">
        <v>1</v>
      </c>
      <c r="S208" s="851">
        <v>438</v>
      </c>
    </row>
    <row r="209" spans="1:19" ht="14.45" customHeight="1" x14ac:dyDescent="0.2">
      <c r="A209" s="832" t="s">
        <v>1436</v>
      </c>
      <c r="B209" s="833" t="s">
        <v>1437</v>
      </c>
      <c r="C209" s="833" t="s">
        <v>565</v>
      </c>
      <c r="D209" s="833" t="s">
        <v>847</v>
      </c>
      <c r="E209" s="833" t="s">
        <v>1496</v>
      </c>
      <c r="F209" s="833" t="s">
        <v>1549</v>
      </c>
      <c r="G209" s="833" t="s">
        <v>1550</v>
      </c>
      <c r="H209" s="850">
        <v>13</v>
      </c>
      <c r="I209" s="850">
        <v>17446</v>
      </c>
      <c r="J209" s="833">
        <v>1.0825266815586994</v>
      </c>
      <c r="K209" s="833">
        <v>1342</v>
      </c>
      <c r="L209" s="850">
        <v>12</v>
      </c>
      <c r="M209" s="850">
        <v>16116</v>
      </c>
      <c r="N209" s="833">
        <v>1</v>
      </c>
      <c r="O209" s="833">
        <v>1343</v>
      </c>
      <c r="P209" s="850">
        <v>3</v>
      </c>
      <c r="Q209" s="850">
        <v>4041</v>
      </c>
      <c r="R209" s="838">
        <v>0.25074460163812362</v>
      </c>
      <c r="S209" s="851">
        <v>1347</v>
      </c>
    </row>
    <row r="210" spans="1:19" ht="14.45" customHeight="1" x14ac:dyDescent="0.2">
      <c r="A210" s="832" t="s">
        <v>1436</v>
      </c>
      <c r="B210" s="833" t="s">
        <v>1437</v>
      </c>
      <c r="C210" s="833" t="s">
        <v>565</v>
      </c>
      <c r="D210" s="833" t="s">
        <v>847</v>
      </c>
      <c r="E210" s="833" t="s">
        <v>1496</v>
      </c>
      <c r="F210" s="833" t="s">
        <v>1551</v>
      </c>
      <c r="G210" s="833" t="s">
        <v>1552</v>
      </c>
      <c r="H210" s="850">
        <v>10</v>
      </c>
      <c r="I210" s="850">
        <v>5090</v>
      </c>
      <c r="J210" s="833">
        <v>4.9901960784313726</v>
      </c>
      <c r="K210" s="833">
        <v>509</v>
      </c>
      <c r="L210" s="850">
        <v>2</v>
      </c>
      <c r="M210" s="850">
        <v>1020</v>
      </c>
      <c r="N210" s="833">
        <v>1</v>
      </c>
      <c r="O210" s="833">
        <v>510</v>
      </c>
      <c r="P210" s="850"/>
      <c r="Q210" s="850"/>
      <c r="R210" s="838"/>
      <c r="S210" s="851"/>
    </row>
    <row r="211" spans="1:19" ht="14.45" customHeight="1" x14ac:dyDescent="0.2">
      <c r="A211" s="832" t="s">
        <v>1436</v>
      </c>
      <c r="B211" s="833" t="s">
        <v>1437</v>
      </c>
      <c r="C211" s="833" t="s">
        <v>565</v>
      </c>
      <c r="D211" s="833" t="s">
        <v>847</v>
      </c>
      <c r="E211" s="833" t="s">
        <v>1496</v>
      </c>
      <c r="F211" s="833" t="s">
        <v>1553</v>
      </c>
      <c r="G211" s="833" t="s">
        <v>1554</v>
      </c>
      <c r="H211" s="850">
        <v>1</v>
      </c>
      <c r="I211" s="850">
        <v>2330</v>
      </c>
      <c r="J211" s="833"/>
      <c r="K211" s="833">
        <v>2330</v>
      </c>
      <c r="L211" s="850"/>
      <c r="M211" s="850"/>
      <c r="N211" s="833"/>
      <c r="O211" s="833"/>
      <c r="P211" s="850">
        <v>1</v>
      </c>
      <c r="Q211" s="850">
        <v>2342</v>
      </c>
      <c r="R211" s="838"/>
      <c r="S211" s="851">
        <v>2342</v>
      </c>
    </row>
    <row r="212" spans="1:19" ht="14.45" customHeight="1" x14ac:dyDescent="0.2">
      <c r="A212" s="832" t="s">
        <v>1436</v>
      </c>
      <c r="B212" s="833" t="s">
        <v>1437</v>
      </c>
      <c r="C212" s="833" t="s">
        <v>565</v>
      </c>
      <c r="D212" s="833" t="s">
        <v>847</v>
      </c>
      <c r="E212" s="833" t="s">
        <v>1496</v>
      </c>
      <c r="F212" s="833" t="s">
        <v>1555</v>
      </c>
      <c r="G212" s="833" t="s">
        <v>1556</v>
      </c>
      <c r="H212" s="850">
        <v>4</v>
      </c>
      <c r="I212" s="850">
        <v>10584</v>
      </c>
      <c r="J212" s="833">
        <v>1.3318233295583239</v>
      </c>
      <c r="K212" s="833">
        <v>2646</v>
      </c>
      <c r="L212" s="850">
        <v>3</v>
      </c>
      <c r="M212" s="850">
        <v>7947</v>
      </c>
      <c r="N212" s="833">
        <v>1</v>
      </c>
      <c r="O212" s="833">
        <v>2649</v>
      </c>
      <c r="P212" s="850">
        <v>2</v>
      </c>
      <c r="Q212" s="850">
        <v>5316</v>
      </c>
      <c r="R212" s="838">
        <v>0.66893167232918083</v>
      </c>
      <c r="S212" s="851">
        <v>2658</v>
      </c>
    </row>
    <row r="213" spans="1:19" ht="14.45" customHeight="1" x14ac:dyDescent="0.2">
      <c r="A213" s="832" t="s">
        <v>1436</v>
      </c>
      <c r="B213" s="833" t="s">
        <v>1437</v>
      </c>
      <c r="C213" s="833" t="s">
        <v>565</v>
      </c>
      <c r="D213" s="833" t="s">
        <v>847</v>
      </c>
      <c r="E213" s="833" t="s">
        <v>1496</v>
      </c>
      <c r="F213" s="833" t="s">
        <v>1559</v>
      </c>
      <c r="G213" s="833" t="s">
        <v>1560</v>
      </c>
      <c r="H213" s="850"/>
      <c r="I213" s="850"/>
      <c r="J213" s="833"/>
      <c r="K213" s="833"/>
      <c r="L213" s="850">
        <v>1</v>
      </c>
      <c r="M213" s="850">
        <v>196</v>
      </c>
      <c r="N213" s="833">
        <v>1</v>
      </c>
      <c r="O213" s="833">
        <v>196</v>
      </c>
      <c r="P213" s="850"/>
      <c r="Q213" s="850"/>
      <c r="R213" s="838"/>
      <c r="S213" s="851"/>
    </row>
    <row r="214" spans="1:19" ht="14.45" customHeight="1" x14ac:dyDescent="0.2">
      <c r="A214" s="832" t="s">
        <v>1436</v>
      </c>
      <c r="B214" s="833" t="s">
        <v>1437</v>
      </c>
      <c r="C214" s="833" t="s">
        <v>565</v>
      </c>
      <c r="D214" s="833" t="s">
        <v>847</v>
      </c>
      <c r="E214" s="833" t="s">
        <v>1496</v>
      </c>
      <c r="F214" s="833" t="s">
        <v>1563</v>
      </c>
      <c r="G214" s="833" t="s">
        <v>1564</v>
      </c>
      <c r="H214" s="850"/>
      <c r="I214" s="850"/>
      <c r="J214" s="833"/>
      <c r="K214" s="833"/>
      <c r="L214" s="850">
        <v>3</v>
      </c>
      <c r="M214" s="850">
        <v>1578</v>
      </c>
      <c r="N214" s="833">
        <v>1</v>
      </c>
      <c r="O214" s="833">
        <v>526</v>
      </c>
      <c r="P214" s="850"/>
      <c r="Q214" s="850"/>
      <c r="R214" s="838"/>
      <c r="S214" s="851"/>
    </row>
    <row r="215" spans="1:19" ht="14.45" customHeight="1" x14ac:dyDescent="0.2">
      <c r="A215" s="832" t="s">
        <v>1436</v>
      </c>
      <c r="B215" s="833" t="s">
        <v>1437</v>
      </c>
      <c r="C215" s="833" t="s">
        <v>565</v>
      </c>
      <c r="D215" s="833" t="s">
        <v>847</v>
      </c>
      <c r="E215" s="833" t="s">
        <v>1496</v>
      </c>
      <c r="F215" s="833" t="s">
        <v>1565</v>
      </c>
      <c r="G215" s="833" t="s">
        <v>1566</v>
      </c>
      <c r="H215" s="850">
        <v>2</v>
      </c>
      <c r="I215" s="850">
        <v>284</v>
      </c>
      <c r="J215" s="833">
        <v>1</v>
      </c>
      <c r="K215" s="833">
        <v>142</v>
      </c>
      <c r="L215" s="850">
        <v>2</v>
      </c>
      <c r="M215" s="850">
        <v>284</v>
      </c>
      <c r="N215" s="833">
        <v>1</v>
      </c>
      <c r="O215" s="833">
        <v>142</v>
      </c>
      <c r="P215" s="850">
        <v>1</v>
      </c>
      <c r="Q215" s="850">
        <v>143</v>
      </c>
      <c r="R215" s="838">
        <v>0.50352112676056338</v>
      </c>
      <c r="S215" s="851">
        <v>143</v>
      </c>
    </row>
    <row r="216" spans="1:19" ht="14.45" customHeight="1" x14ac:dyDescent="0.2">
      <c r="A216" s="832" t="s">
        <v>1436</v>
      </c>
      <c r="B216" s="833" t="s">
        <v>1437</v>
      </c>
      <c r="C216" s="833" t="s">
        <v>565</v>
      </c>
      <c r="D216" s="833" t="s">
        <v>847</v>
      </c>
      <c r="E216" s="833" t="s">
        <v>1496</v>
      </c>
      <c r="F216" s="833" t="s">
        <v>1567</v>
      </c>
      <c r="G216" s="833" t="s">
        <v>1568</v>
      </c>
      <c r="H216" s="850"/>
      <c r="I216" s="850"/>
      <c r="J216" s="833"/>
      <c r="K216" s="833"/>
      <c r="L216" s="850">
        <v>1</v>
      </c>
      <c r="M216" s="850">
        <v>2528</v>
      </c>
      <c r="N216" s="833">
        <v>1</v>
      </c>
      <c r="O216" s="833">
        <v>2528</v>
      </c>
      <c r="P216" s="850">
        <v>1</v>
      </c>
      <c r="Q216" s="850">
        <v>2557</v>
      </c>
      <c r="R216" s="838">
        <v>1.0114715189873418</v>
      </c>
      <c r="S216" s="851">
        <v>2557</v>
      </c>
    </row>
    <row r="217" spans="1:19" ht="14.45" customHeight="1" x14ac:dyDescent="0.2">
      <c r="A217" s="832" t="s">
        <v>1436</v>
      </c>
      <c r="B217" s="833" t="s">
        <v>1437</v>
      </c>
      <c r="C217" s="833" t="s">
        <v>565</v>
      </c>
      <c r="D217" s="833" t="s">
        <v>847</v>
      </c>
      <c r="E217" s="833" t="s">
        <v>1496</v>
      </c>
      <c r="F217" s="833" t="s">
        <v>1569</v>
      </c>
      <c r="G217" s="833" t="s">
        <v>1570</v>
      </c>
      <c r="H217" s="850">
        <v>1</v>
      </c>
      <c r="I217" s="850">
        <v>1691</v>
      </c>
      <c r="J217" s="833"/>
      <c r="K217" s="833">
        <v>1691</v>
      </c>
      <c r="L217" s="850"/>
      <c r="M217" s="850"/>
      <c r="N217" s="833"/>
      <c r="O217" s="833"/>
      <c r="P217" s="850"/>
      <c r="Q217" s="850"/>
      <c r="R217" s="838"/>
      <c r="S217" s="851"/>
    </row>
    <row r="218" spans="1:19" ht="14.45" customHeight="1" x14ac:dyDescent="0.2">
      <c r="A218" s="832" t="s">
        <v>1436</v>
      </c>
      <c r="B218" s="833" t="s">
        <v>1437</v>
      </c>
      <c r="C218" s="833" t="s">
        <v>565</v>
      </c>
      <c r="D218" s="833" t="s">
        <v>847</v>
      </c>
      <c r="E218" s="833" t="s">
        <v>1496</v>
      </c>
      <c r="F218" s="833" t="s">
        <v>1571</v>
      </c>
      <c r="G218" s="833" t="s">
        <v>1572</v>
      </c>
      <c r="H218" s="850">
        <v>3</v>
      </c>
      <c r="I218" s="850">
        <v>2157</v>
      </c>
      <c r="J218" s="833">
        <v>3</v>
      </c>
      <c r="K218" s="833">
        <v>719</v>
      </c>
      <c r="L218" s="850">
        <v>1</v>
      </c>
      <c r="M218" s="850">
        <v>719</v>
      </c>
      <c r="N218" s="833">
        <v>1</v>
      </c>
      <c r="O218" s="833">
        <v>719</v>
      </c>
      <c r="P218" s="850">
        <v>1</v>
      </c>
      <c r="Q218" s="850">
        <v>722</v>
      </c>
      <c r="R218" s="838">
        <v>1.0041724617524339</v>
      </c>
      <c r="S218" s="851">
        <v>722</v>
      </c>
    </row>
    <row r="219" spans="1:19" ht="14.45" customHeight="1" x14ac:dyDescent="0.2">
      <c r="A219" s="832" t="s">
        <v>1436</v>
      </c>
      <c r="B219" s="833" t="s">
        <v>1437</v>
      </c>
      <c r="C219" s="833" t="s">
        <v>565</v>
      </c>
      <c r="D219" s="833" t="s">
        <v>847</v>
      </c>
      <c r="E219" s="833" t="s">
        <v>1496</v>
      </c>
      <c r="F219" s="833" t="s">
        <v>1573</v>
      </c>
      <c r="G219" s="833" t="s">
        <v>1574</v>
      </c>
      <c r="H219" s="850">
        <v>1</v>
      </c>
      <c r="I219" s="850">
        <v>1735</v>
      </c>
      <c r="J219" s="833"/>
      <c r="K219" s="833">
        <v>1735</v>
      </c>
      <c r="L219" s="850"/>
      <c r="M219" s="850"/>
      <c r="N219" s="833"/>
      <c r="O219" s="833"/>
      <c r="P219" s="850"/>
      <c r="Q219" s="850"/>
      <c r="R219" s="838"/>
      <c r="S219" s="851"/>
    </row>
    <row r="220" spans="1:19" ht="14.45" customHeight="1" x14ac:dyDescent="0.2">
      <c r="A220" s="832" t="s">
        <v>1436</v>
      </c>
      <c r="B220" s="833" t="s">
        <v>1437</v>
      </c>
      <c r="C220" s="833" t="s">
        <v>565</v>
      </c>
      <c r="D220" s="833" t="s">
        <v>848</v>
      </c>
      <c r="E220" s="833" t="s">
        <v>1438</v>
      </c>
      <c r="F220" s="833" t="s">
        <v>1439</v>
      </c>
      <c r="G220" s="833" t="s">
        <v>1440</v>
      </c>
      <c r="H220" s="850">
        <v>720</v>
      </c>
      <c r="I220" s="850">
        <v>16365.6</v>
      </c>
      <c r="J220" s="833"/>
      <c r="K220" s="833">
        <v>22.73</v>
      </c>
      <c r="L220" s="850"/>
      <c r="M220" s="850"/>
      <c r="N220" s="833"/>
      <c r="O220" s="833"/>
      <c r="P220" s="850"/>
      <c r="Q220" s="850"/>
      <c r="R220" s="838"/>
      <c r="S220" s="851"/>
    </row>
    <row r="221" spans="1:19" ht="14.45" customHeight="1" x14ac:dyDescent="0.2">
      <c r="A221" s="832" t="s">
        <v>1436</v>
      </c>
      <c r="B221" s="833" t="s">
        <v>1437</v>
      </c>
      <c r="C221" s="833" t="s">
        <v>565</v>
      </c>
      <c r="D221" s="833" t="s">
        <v>848</v>
      </c>
      <c r="E221" s="833" t="s">
        <v>1438</v>
      </c>
      <c r="F221" s="833" t="s">
        <v>1441</v>
      </c>
      <c r="G221" s="833" t="s">
        <v>1442</v>
      </c>
      <c r="H221" s="850">
        <v>3720</v>
      </c>
      <c r="I221" s="850">
        <v>9634.7999999999993</v>
      </c>
      <c r="J221" s="833">
        <v>2.090939868225735</v>
      </c>
      <c r="K221" s="833">
        <v>2.59</v>
      </c>
      <c r="L221" s="850">
        <v>1786</v>
      </c>
      <c r="M221" s="850">
        <v>4607.88</v>
      </c>
      <c r="N221" s="833">
        <v>1</v>
      </c>
      <c r="O221" s="833">
        <v>2.58</v>
      </c>
      <c r="P221" s="850">
        <v>2686</v>
      </c>
      <c r="Q221" s="850">
        <v>7028.99</v>
      </c>
      <c r="R221" s="838">
        <v>1.5254281795532869</v>
      </c>
      <c r="S221" s="851">
        <v>2.616898734177215</v>
      </c>
    </row>
    <row r="222" spans="1:19" ht="14.45" customHeight="1" x14ac:dyDescent="0.2">
      <c r="A222" s="832" t="s">
        <v>1436</v>
      </c>
      <c r="B222" s="833" t="s">
        <v>1437</v>
      </c>
      <c r="C222" s="833" t="s">
        <v>565</v>
      </c>
      <c r="D222" s="833" t="s">
        <v>848</v>
      </c>
      <c r="E222" s="833" t="s">
        <v>1438</v>
      </c>
      <c r="F222" s="833" t="s">
        <v>1443</v>
      </c>
      <c r="G222" s="833" t="s">
        <v>1444</v>
      </c>
      <c r="H222" s="850">
        <v>5398</v>
      </c>
      <c r="I222" s="850">
        <v>38649.68</v>
      </c>
      <c r="J222" s="833">
        <v>1.2515662517951947</v>
      </c>
      <c r="K222" s="833">
        <v>7.16</v>
      </c>
      <c r="L222" s="850">
        <v>4295</v>
      </c>
      <c r="M222" s="850">
        <v>30881.050000000003</v>
      </c>
      <c r="N222" s="833">
        <v>1</v>
      </c>
      <c r="O222" s="833">
        <v>7.19</v>
      </c>
      <c r="P222" s="850">
        <v>2854</v>
      </c>
      <c r="Q222" s="850">
        <v>20937.900000000001</v>
      </c>
      <c r="R222" s="838">
        <v>0.67801774874882814</v>
      </c>
      <c r="S222" s="851">
        <v>7.3363349684653123</v>
      </c>
    </row>
    <row r="223" spans="1:19" ht="14.45" customHeight="1" x14ac:dyDescent="0.2">
      <c r="A223" s="832" t="s">
        <v>1436</v>
      </c>
      <c r="B223" s="833" t="s">
        <v>1437</v>
      </c>
      <c r="C223" s="833" t="s">
        <v>565</v>
      </c>
      <c r="D223" s="833" t="s">
        <v>848</v>
      </c>
      <c r="E223" s="833" t="s">
        <v>1438</v>
      </c>
      <c r="F223" s="833" t="s">
        <v>1445</v>
      </c>
      <c r="G223" s="833" t="s">
        <v>1446</v>
      </c>
      <c r="H223" s="850"/>
      <c r="I223" s="850"/>
      <c r="J223" s="833"/>
      <c r="K223" s="833"/>
      <c r="L223" s="850"/>
      <c r="M223" s="850"/>
      <c r="N223" s="833"/>
      <c r="O223" s="833"/>
      <c r="P223" s="850">
        <v>1</v>
      </c>
      <c r="Q223" s="850">
        <v>10.1</v>
      </c>
      <c r="R223" s="838"/>
      <c r="S223" s="851">
        <v>10.1</v>
      </c>
    </row>
    <row r="224" spans="1:19" ht="14.45" customHeight="1" x14ac:dyDescent="0.2">
      <c r="A224" s="832" t="s">
        <v>1436</v>
      </c>
      <c r="B224" s="833" t="s">
        <v>1437</v>
      </c>
      <c r="C224" s="833" t="s">
        <v>565</v>
      </c>
      <c r="D224" s="833" t="s">
        <v>848</v>
      </c>
      <c r="E224" s="833" t="s">
        <v>1438</v>
      </c>
      <c r="F224" s="833" t="s">
        <v>1447</v>
      </c>
      <c r="G224" s="833" t="s">
        <v>1448</v>
      </c>
      <c r="H224" s="850">
        <v>700</v>
      </c>
      <c r="I224" s="850">
        <v>5537</v>
      </c>
      <c r="J224" s="833"/>
      <c r="K224" s="833">
        <v>7.91</v>
      </c>
      <c r="L224" s="850"/>
      <c r="M224" s="850"/>
      <c r="N224" s="833"/>
      <c r="O224" s="833"/>
      <c r="P224" s="850"/>
      <c r="Q224" s="850"/>
      <c r="R224" s="838"/>
      <c r="S224" s="851"/>
    </row>
    <row r="225" spans="1:19" ht="14.45" customHeight="1" x14ac:dyDescent="0.2">
      <c r="A225" s="832" t="s">
        <v>1436</v>
      </c>
      <c r="B225" s="833" t="s">
        <v>1437</v>
      </c>
      <c r="C225" s="833" t="s">
        <v>565</v>
      </c>
      <c r="D225" s="833" t="s">
        <v>848</v>
      </c>
      <c r="E225" s="833" t="s">
        <v>1438</v>
      </c>
      <c r="F225" s="833" t="s">
        <v>1449</v>
      </c>
      <c r="G225" s="833" t="s">
        <v>1450</v>
      </c>
      <c r="H225" s="850">
        <v>42214</v>
      </c>
      <c r="I225" s="850">
        <v>223312.06</v>
      </c>
      <c r="J225" s="833">
        <v>1.6520325301890235</v>
      </c>
      <c r="K225" s="833">
        <v>5.29</v>
      </c>
      <c r="L225" s="850">
        <v>25361</v>
      </c>
      <c r="M225" s="850">
        <v>135174.13</v>
      </c>
      <c r="N225" s="833">
        <v>1</v>
      </c>
      <c r="O225" s="833">
        <v>5.33</v>
      </c>
      <c r="P225" s="850">
        <v>101010</v>
      </c>
      <c r="Q225" s="850">
        <v>538158.1</v>
      </c>
      <c r="R225" s="838">
        <v>3.9812211108738036</v>
      </c>
      <c r="S225" s="851">
        <v>5.3277705177705172</v>
      </c>
    </row>
    <row r="226" spans="1:19" ht="14.45" customHeight="1" x14ac:dyDescent="0.2">
      <c r="A226" s="832" t="s">
        <v>1436</v>
      </c>
      <c r="B226" s="833" t="s">
        <v>1437</v>
      </c>
      <c r="C226" s="833" t="s">
        <v>565</v>
      </c>
      <c r="D226" s="833" t="s">
        <v>848</v>
      </c>
      <c r="E226" s="833" t="s">
        <v>1438</v>
      </c>
      <c r="F226" s="833" t="s">
        <v>1451</v>
      </c>
      <c r="G226" s="833" t="s">
        <v>1452</v>
      </c>
      <c r="H226" s="850">
        <v>336</v>
      </c>
      <c r="I226" s="850">
        <v>3071.04</v>
      </c>
      <c r="J226" s="833">
        <v>0.69493278179937956</v>
      </c>
      <c r="K226" s="833">
        <v>9.14</v>
      </c>
      <c r="L226" s="850">
        <v>483.5</v>
      </c>
      <c r="M226" s="850">
        <v>4419.1899999999996</v>
      </c>
      <c r="N226" s="833">
        <v>1</v>
      </c>
      <c r="O226" s="833">
        <v>9.1399999999999988</v>
      </c>
      <c r="P226" s="850">
        <v>697</v>
      </c>
      <c r="Q226" s="850">
        <v>6493.2</v>
      </c>
      <c r="R226" s="838">
        <v>1.469319038104268</v>
      </c>
      <c r="S226" s="851">
        <v>9.3159253945480636</v>
      </c>
    </row>
    <row r="227" spans="1:19" ht="14.45" customHeight="1" x14ac:dyDescent="0.2">
      <c r="A227" s="832" t="s">
        <v>1436</v>
      </c>
      <c r="B227" s="833" t="s">
        <v>1437</v>
      </c>
      <c r="C227" s="833" t="s">
        <v>565</v>
      </c>
      <c r="D227" s="833" t="s">
        <v>848</v>
      </c>
      <c r="E227" s="833" t="s">
        <v>1438</v>
      </c>
      <c r="F227" s="833" t="s">
        <v>1453</v>
      </c>
      <c r="G227" s="833" t="s">
        <v>1454</v>
      </c>
      <c r="H227" s="850"/>
      <c r="I227" s="850"/>
      <c r="J227" s="833"/>
      <c r="K227" s="833"/>
      <c r="L227" s="850">
        <v>634</v>
      </c>
      <c r="M227" s="850">
        <v>5820.1200000000008</v>
      </c>
      <c r="N227" s="833">
        <v>1</v>
      </c>
      <c r="O227" s="833">
        <v>9.1800000000000015</v>
      </c>
      <c r="P227" s="850">
        <v>194.3</v>
      </c>
      <c r="Q227" s="850">
        <v>1826.42</v>
      </c>
      <c r="R227" s="838">
        <v>0.31381139907768224</v>
      </c>
      <c r="S227" s="851">
        <v>9.4</v>
      </c>
    </row>
    <row r="228" spans="1:19" ht="14.45" customHeight="1" x14ac:dyDescent="0.2">
      <c r="A228" s="832" t="s">
        <v>1436</v>
      </c>
      <c r="B228" s="833" t="s">
        <v>1437</v>
      </c>
      <c r="C228" s="833" t="s">
        <v>565</v>
      </c>
      <c r="D228" s="833" t="s">
        <v>848</v>
      </c>
      <c r="E228" s="833" t="s">
        <v>1438</v>
      </c>
      <c r="F228" s="833" t="s">
        <v>1455</v>
      </c>
      <c r="G228" s="833" t="s">
        <v>1456</v>
      </c>
      <c r="H228" s="850">
        <v>282</v>
      </c>
      <c r="I228" s="850">
        <v>2884.8599999999997</v>
      </c>
      <c r="J228" s="833">
        <v>0.16327027267175759</v>
      </c>
      <c r="K228" s="833">
        <v>10.229999999999999</v>
      </c>
      <c r="L228" s="850">
        <v>1747.7</v>
      </c>
      <c r="M228" s="850">
        <v>17669.230000000003</v>
      </c>
      <c r="N228" s="833">
        <v>1</v>
      </c>
      <c r="O228" s="833">
        <v>10.109990272930139</v>
      </c>
      <c r="P228" s="850">
        <v>3940.5</v>
      </c>
      <c r="Q228" s="850">
        <v>40575.790000000008</v>
      </c>
      <c r="R228" s="838">
        <v>2.2964096341493092</v>
      </c>
      <c r="S228" s="851">
        <v>10.29711711711712</v>
      </c>
    </row>
    <row r="229" spans="1:19" ht="14.45" customHeight="1" x14ac:dyDescent="0.2">
      <c r="A229" s="832" t="s">
        <v>1436</v>
      </c>
      <c r="B229" s="833" t="s">
        <v>1437</v>
      </c>
      <c r="C229" s="833" t="s">
        <v>565</v>
      </c>
      <c r="D229" s="833" t="s">
        <v>848</v>
      </c>
      <c r="E229" s="833" t="s">
        <v>1438</v>
      </c>
      <c r="F229" s="833" t="s">
        <v>1459</v>
      </c>
      <c r="G229" s="833" t="s">
        <v>1460</v>
      </c>
      <c r="H229" s="850">
        <v>0.60000000000000009</v>
      </c>
      <c r="I229" s="850">
        <v>20.669999999999998</v>
      </c>
      <c r="J229" s="833"/>
      <c r="K229" s="833">
        <v>34.449999999999989</v>
      </c>
      <c r="L229" s="850"/>
      <c r="M229" s="850"/>
      <c r="N229" s="833"/>
      <c r="O229" s="833"/>
      <c r="P229" s="850"/>
      <c r="Q229" s="850"/>
      <c r="R229" s="838"/>
      <c r="S229" s="851"/>
    </row>
    <row r="230" spans="1:19" ht="14.45" customHeight="1" x14ac:dyDescent="0.2">
      <c r="A230" s="832" t="s">
        <v>1436</v>
      </c>
      <c r="B230" s="833" t="s">
        <v>1437</v>
      </c>
      <c r="C230" s="833" t="s">
        <v>565</v>
      </c>
      <c r="D230" s="833" t="s">
        <v>848</v>
      </c>
      <c r="E230" s="833" t="s">
        <v>1438</v>
      </c>
      <c r="F230" s="833" t="s">
        <v>1461</v>
      </c>
      <c r="G230" s="833" t="s">
        <v>1462</v>
      </c>
      <c r="H230" s="850">
        <v>2100</v>
      </c>
      <c r="I230" s="850">
        <v>42903</v>
      </c>
      <c r="J230" s="833">
        <v>4.6653979991300565</v>
      </c>
      <c r="K230" s="833">
        <v>20.43</v>
      </c>
      <c r="L230" s="850">
        <v>440</v>
      </c>
      <c r="M230" s="850">
        <v>9196</v>
      </c>
      <c r="N230" s="833">
        <v>1</v>
      </c>
      <c r="O230" s="833">
        <v>20.9</v>
      </c>
      <c r="P230" s="850">
        <v>2025</v>
      </c>
      <c r="Q230" s="850">
        <v>40601.25</v>
      </c>
      <c r="R230" s="838">
        <v>4.4150989560678555</v>
      </c>
      <c r="S230" s="851">
        <v>20.05</v>
      </c>
    </row>
    <row r="231" spans="1:19" ht="14.45" customHeight="1" x14ac:dyDescent="0.2">
      <c r="A231" s="832" t="s">
        <v>1436</v>
      </c>
      <c r="B231" s="833" t="s">
        <v>1437</v>
      </c>
      <c r="C231" s="833" t="s">
        <v>565</v>
      </c>
      <c r="D231" s="833" t="s">
        <v>848</v>
      </c>
      <c r="E231" s="833" t="s">
        <v>1438</v>
      </c>
      <c r="F231" s="833" t="s">
        <v>1467</v>
      </c>
      <c r="G231" s="833" t="s">
        <v>1468</v>
      </c>
      <c r="H231" s="850">
        <v>20</v>
      </c>
      <c r="I231" s="850">
        <v>39733.000000000015</v>
      </c>
      <c r="J231" s="833">
        <v>0.97966359122043156</v>
      </c>
      <c r="K231" s="833">
        <v>1986.6500000000008</v>
      </c>
      <c r="L231" s="850">
        <v>20</v>
      </c>
      <c r="M231" s="850">
        <v>40557.799999999996</v>
      </c>
      <c r="N231" s="833">
        <v>1</v>
      </c>
      <c r="O231" s="833">
        <v>2027.8899999999999</v>
      </c>
      <c r="P231" s="850">
        <v>9</v>
      </c>
      <c r="Q231" s="850">
        <v>16360.110000000004</v>
      </c>
      <c r="R231" s="838">
        <v>0.40337764868903159</v>
      </c>
      <c r="S231" s="851">
        <v>1817.7900000000004</v>
      </c>
    </row>
    <row r="232" spans="1:19" ht="14.45" customHeight="1" x14ac:dyDescent="0.2">
      <c r="A232" s="832" t="s">
        <v>1436</v>
      </c>
      <c r="B232" s="833" t="s">
        <v>1437</v>
      </c>
      <c r="C232" s="833" t="s">
        <v>565</v>
      </c>
      <c r="D232" s="833" t="s">
        <v>848</v>
      </c>
      <c r="E232" s="833" t="s">
        <v>1438</v>
      </c>
      <c r="F232" s="833" t="s">
        <v>1471</v>
      </c>
      <c r="G232" s="833" t="s">
        <v>1472</v>
      </c>
      <c r="H232" s="850">
        <v>127596</v>
      </c>
      <c r="I232" s="850">
        <v>481036.92</v>
      </c>
      <c r="J232" s="833">
        <v>2.9758389087366028</v>
      </c>
      <c r="K232" s="833">
        <v>3.77</v>
      </c>
      <c r="L232" s="850">
        <v>43106</v>
      </c>
      <c r="M232" s="850">
        <v>161647.5</v>
      </c>
      <c r="N232" s="833">
        <v>1</v>
      </c>
      <c r="O232" s="833">
        <v>3.75</v>
      </c>
      <c r="P232" s="850">
        <v>77085</v>
      </c>
      <c r="Q232" s="850">
        <v>295167.6999999999</v>
      </c>
      <c r="R232" s="838">
        <v>1.8259960716992214</v>
      </c>
      <c r="S232" s="851">
        <v>3.829119802815073</v>
      </c>
    </row>
    <row r="233" spans="1:19" ht="14.45" customHeight="1" x14ac:dyDescent="0.2">
      <c r="A233" s="832" t="s">
        <v>1436</v>
      </c>
      <c r="B233" s="833" t="s">
        <v>1437</v>
      </c>
      <c r="C233" s="833" t="s">
        <v>565</v>
      </c>
      <c r="D233" s="833" t="s">
        <v>848</v>
      </c>
      <c r="E233" s="833" t="s">
        <v>1438</v>
      </c>
      <c r="F233" s="833" t="s">
        <v>1473</v>
      </c>
      <c r="G233" s="833" t="s">
        <v>1474</v>
      </c>
      <c r="H233" s="850">
        <v>1960</v>
      </c>
      <c r="I233" s="850">
        <v>12171.599999999999</v>
      </c>
      <c r="J233" s="833"/>
      <c r="K233" s="833">
        <v>6.2099999999999991</v>
      </c>
      <c r="L233" s="850"/>
      <c r="M233" s="850"/>
      <c r="N233" s="833"/>
      <c r="O233" s="833"/>
      <c r="P233" s="850"/>
      <c r="Q233" s="850"/>
      <c r="R233" s="838"/>
      <c r="S233" s="851"/>
    </row>
    <row r="234" spans="1:19" ht="14.45" customHeight="1" x14ac:dyDescent="0.2">
      <c r="A234" s="832" t="s">
        <v>1436</v>
      </c>
      <c r="B234" s="833" t="s">
        <v>1437</v>
      </c>
      <c r="C234" s="833" t="s">
        <v>565</v>
      </c>
      <c r="D234" s="833" t="s">
        <v>848</v>
      </c>
      <c r="E234" s="833" t="s">
        <v>1438</v>
      </c>
      <c r="F234" s="833" t="s">
        <v>1477</v>
      </c>
      <c r="G234" s="833" t="s">
        <v>1478</v>
      </c>
      <c r="H234" s="850">
        <v>870</v>
      </c>
      <c r="I234" s="850">
        <v>138330</v>
      </c>
      <c r="J234" s="833">
        <v>2.4183397318899869</v>
      </c>
      <c r="K234" s="833">
        <v>159</v>
      </c>
      <c r="L234" s="850">
        <v>360</v>
      </c>
      <c r="M234" s="850">
        <v>57200.399999999994</v>
      </c>
      <c r="N234" s="833">
        <v>1</v>
      </c>
      <c r="O234" s="833">
        <v>158.88999999999999</v>
      </c>
      <c r="P234" s="850"/>
      <c r="Q234" s="850"/>
      <c r="R234" s="838"/>
      <c r="S234" s="851"/>
    </row>
    <row r="235" spans="1:19" ht="14.45" customHeight="1" x14ac:dyDescent="0.2">
      <c r="A235" s="832" t="s">
        <v>1436</v>
      </c>
      <c r="B235" s="833" t="s">
        <v>1437</v>
      </c>
      <c r="C235" s="833" t="s">
        <v>565</v>
      </c>
      <c r="D235" s="833" t="s">
        <v>848</v>
      </c>
      <c r="E235" s="833" t="s">
        <v>1438</v>
      </c>
      <c r="F235" s="833" t="s">
        <v>1479</v>
      </c>
      <c r="G235" s="833" t="s">
        <v>1480</v>
      </c>
      <c r="H235" s="850">
        <v>1876</v>
      </c>
      <c r="I235" s="850">
        <v>37932.720000000001</v>
      </c>
      <c r="J235" s="833">
        <v>0.46836474267715517</v>
      </c>
      <c r="K235" s="833">
        <v>20.22</v>
      </c>
      <c r="L235" s="850">
        <v>3905</v>
      </c>
      <c r="M235" s="850">
        <v>80989.700000000012</v>
      </c>
      <c r="N235" s="833">
        <v>1</v>
      </c>
      <c r="O235" s="833">
        <v>20.740000000000002</v>
      </c>
      <c r="P235" s="850">
        <v>2054</v>
      </c>
      <c r="Q235" s="850">
        <v>41798.9</v>
      </c>
      <c r="R235" s="838">
        <v>0.51610143018186261</v>
      </c>
      <c r="S235" s="851">
        <v>20.350000000000001</v>
      </c>
    </row>
    <row r="236" spans="1:19" ht="14.45" customHeight="1" x14ac:dyDescent="0.2">
      <c r="A236" s="832" t="s">
        <v>1436</v>
      </c>
      <c r="B236" s="833" t="s">
        <v>1437</v>
      </c>
      <c r="C236" s="833" t="s">
        <v>565</v>
      </c>
      <c r="D236" s="833" t="s">
        <v>848</v>
      </c>
      <c r="E236" s="833" t="s">
        <v>1438</v>
      </c>
      <c r="F236" s="833" t="s">
        <v>1481</v>
      </c>
      <c r="G236" s="833" t="s">
        <v>1482</v>
      </c>
      <c r="H236" s="850">
        <v>1</v>
      </c>
      <c r="I236" s="850">
        <v>68.06</v>
      </c>
      <c r="J236" s="833"/>
      <c r="K236" s="833">
        <v>68.06</v>
      </c>
      <c r="L236" s="850"/>
      <c r="M236" s="850"/>
      <c r="N236" s="833"/>
      <c r="O236" s="833"/>
      <c r="P236" s="850"/>
      <c r="Q236" s="850"/>
      <c r="R236" s="838"/>
      <c r="S236" s="851"/>
    </row>
    <row r="237" spans="1:19" ht="14.45" customHeight="1" x14ac:dyDescent="0.2">
      <c r="A237" s="832" t="s">
        <v>1436</v>
      </c>
      <c r="B237" s="833" t="s">
        <v>1437</v>
      </c>
      <c r="C237" s="833" t="s">
        <v>565</v>
      </c>
      <c r="D237" s="833" t="s">
        <v>848</v>
      </c>
      <c r="E237" s="833" t="s">
        <v>1438</v>
      </c>
      <c r="F237" s="833" t="s">
        <v>1483</v>
      </c>
      <c r="G237" s="833" t="s">
        <v>1484</v>
      </c>
      <c r="H237" s="850">
        <v>1</v>
      </c>
      <c r="I237" s="850">
        <v>108562.2</v>
      </c>
      <c r="J237" s="833">
        <v>1</v>
      </c>
      <c r="K237" s="833">
        <v>108562.2</v>
      </c>
      <c r="L237" s="850">
        <v>1</v>
      </c>
      <c r="M237" s="850">
        <v>108562.2</v>
      </c>
      <c r="N237" s="833">
        <v>1</v>
      </c>
      <c r="O237" s="833">
        <v>108562.2</v>
      </c>
      <c r="P237" s="850"/>
      <c r="Q237" s="850"/>
      <c r="R237" s="838"/>
      <c r="S237" s="851"/>
    </row>
    <row r="238" spans="1:19" ht="14.45" customHeight="1" x14ac:dyDescent="0.2">
      <c r="A238" s="832" t="s">
        <v>1436</v>
      </c>
      <c r="B238" s="833" t="s">
        <v>1437</v>
      </c>
      <c r="C238" s="833" t="s">
        <v>565</v>
      </c>
      <c r="D238" s="833" t="s">
        <v>848</v>
      </c>
      <c r="E238" s="833" t="s">
        <v>1438</v>
      </c>
      <c r="F238" s="833" t="s">
        <v>1485</v>
      </c>
      <c r="G238" s="833" t="s">
        <v>1486</v>
      </c>
      <c r="H238" s="850">
        <v>1290</v>
      </c>
      <c r="I238" s="850">
        <v>25619.4</v>
      </c>
      <c r="J238" s="833">
        <v>0.83202345568673097</v>
      </c>
      <c r="K238" s="833">
        <v>19.86</v>
      </c>
      <c r="L238" s="850">
        <v>1552</v>
      </c>
      <c r="M238" s="850">
        <v>30791.68</v>
      </c>
      <c r="N238" s="833">
        <v>1</v>
      </c>
      <c r="O238" s="833">
        <v>19.84</v>
      </c>
      <c r="P238" s="850">
        <v>4467</v>
      </c>
      <c r="Q238" s="850">
        <v>85319.7</v>
      </c>
      <c r="R238" s="838">
        <v>2.770868624251746</v>
      </c>
      <c r="S238" s="851">
        <v>19.099999999999998</v>
      </c>
    </row>
    <row r="239" spans="1:19" ht="14.45" customHeight="1" x14ac:dyDescent="0.2">
      <c r="A239" s="832" t="s">
        <v>1436</v>
      </c>
      <c r="B239" s="833" t="s">
        <v>1437</v>
      </c>
      <c r="C239" s="833" t="s">
        <v>565</v>
      </c>
      <c r="D239" s="833" t="s">
        <v>848</v>
      </c>
      <c r="E239" s="833" t="s">
        <v>1438</v>
      </c>
      <c r="F239" s="833" t="s">
        <v>1489</v>
      </c>
      <c r="G239" s="833"/>
      <c r="H239" s="850"/>
      <c r="I239" s="850"/>
      <c r="J239" s="833"/>
      <c r="K239" s="833"/>
      <c r="L239" s="850">
        <v>150</v>
      </c>
      <c r="M239" s="850">
        <v>1281</v>
      </c>
      <c r="N239" s="833">
        <v>1</v>
      </c>
      <c r="O239" s="833">
        <v>8.5399999999999991</v>
      </c>
      <c r="P239" s="850"/>
      <c r="Q239" s="850"/>
      <c r="R239" s="838"/>
      <c r="S239" s="851"/>
    </row>
    <row r="240" spans="1:19" ht="14.45" customHeight="1" x14ac:dyDescent="0.2">
      <c r="A240" s="832" t="s">
        <v>1436</v>
      </c>
      <c r="B240" s="833" t="s">
        <v>1437</v>
      </c>
      <c r="C240" s="833" t="s">
        <v>565</v>
      </c>
      <c r="D240" s="833" t="s">
        <v>848</v>
      </c>
      <c r="E240" s="833" t="s">
        <v>1496</v>
      </c>
      <c r="F240" s="833" t="s">
        <v>1497</v>
      </c>
      <c r="G240" s="833" t="s">
        <v>1498</v>
      </c>
      <c r="H240" s="850">
        <v>56</v>
      </c>
      <c r="I240" s="850">
        <v>2072</v>
      </c>
      <c r="J240" s="833">
        <v>1.3658536585365855</v>
      </c>
      <c r="K240" s="833">
        <v>37</v>
      </c>
      <c r="L240" s="850">
        <v>41</v>
      </c>
      <c r="M240" s="850">
        <v>1517</v>
      </c>
      <c r="N240" s="833">
        <v>1</v>
      </c>
      <c r="O240" s="833">
        <v>37</v>
      </c>
      <c r="P240" s="850">
        <v>53</v>
      </c>
      <c r="Q240" s="850">
        <v>2014</v>
      </c>
      <c r="R240" s="838">
        <v>1.3276203032300593</v>
      </c>
      <c r="S240" s="851">
        <v>38</v>
      </c>
    </row>
    <row r="241" spans="1:19" ht="14.45" customHeight="1" x14ac:dyDescent="0.2">
      <c r="A241" s="832" t="s">
        <v>1436</v>
      </c>
      <c r="B241" s="833" t="s">
        <v>1437</v>
      </c>
      <c r="C241" s="833" t="s">
        <v>565</v>
      </c>
      <c r="D241" s="833" t="s">
        <v>848</v>
      </c>
      <c r="E241" s="833" t="s">
        <v>1496</v>
      </c>
      <c r="F241" s="833" t="s">
        <v>1499</v>
      </c>
      <c r="G241" s="833" t="s">
        <v>1500</v>
      </c>
      <c r="H241" s="850">
        <v>23</v>
      </c>
      <c r="I241" s="850">
        <v>10212</v>
      </c>
      <c r="J241" s="833">
        <v>3.2857142857142856</v>
      </c>
      <c r="K241" s="833">
        <v>444</v>
      </c>
      <c r="L241" s="850">
        <v>7</v>
      </c>
      <c r="M241" s="850">
        <v>3108</v>
      </c>
      <c r="N241" s="833">
        <v>1</v>
      </c>
      <c r="O241" s="833">
        <v>444</v>
      </c>
      <c r="P241" s="850">
        <v>42</v>
      </c>
      <c r="Q241" s="850">
        <v>18774</v>
      </c>
      <c r="R241" s="838">
        <v>6.0405405405405403</v>
      </c>
      <c r="S241" s="851">
        <v>447</v>
      </c>
    </row>
    <row r="242" spans="1:19" ht="14.45" customHeight="1" x14ac:dyDescent="0.2">
      <c r="A242" s="832" t="s">
        <v>1436</v>
      </c>
      <c r="B242" s="833" t="s">
        <v>1437</v>
      </c>
      <c r="C242" s="833" t="s">
        <v>565</v>
      </c>
      <c r="D242" s="833" t="s">
        <v>848</v>
      </c>
      <c r="E242" s="833" t="s">
        <v>1496</v>
      </c>
      <c r="F242" s="833" t="s">
        <v>1501</v>
      </c>
      <c r="G242" s="833" t="s">
        <v>1502</v>
      </c>
      <c r="H242" s="850">
        <v>195</v>
      </c>
      <c r="I242" s="850">
        <v>34515</v>
      </c>
      <c r="J242" s="833">
        <v>1.4915730337078652</v>
      </c>
      <c r="K242" s="833">
        <v>177</v>
      </c>
      <c r="L242" s="850">
        <v>130</v>
      </c>
      <c r="M242" s="850">
        <v>23140</v>
      </c>
      <c r="N242" s="833">
        <v>1</v>
      </c>
      <c r="O242" s="833">
        <v>178</v>
      </c>
      <c r="P242" s="850">
        <v>249</v>
      </c>
      <c r="Q242" s="850">
        <v>44571</v>
      </c>
      <c r="R242" s="838">
        <v>1.9261452031114952</v>
      </c>
      <c r="S242" s="851">
        <v>179</v>
      </c>
    </row>
    <row r="243" spans="1:19" ht="14.45" customHeight="1" x14ac:dyDescent="0.2">
      <c r="A243" s="832" t="s">
        <v>1436</v>
      </c>
      <c r="B243" s="833" t="s">
        <v>1437</v>
      </c>
      <c r="C243" s="833" t="s">
        <v>565</v>
      </c>
      <c r="D243" s="833" t="s">
        <v>848</v>
      </c>
      <c r="E243" s="833" t="s">
        <v>1496</v>
      </c>
      <c r="F243" s="833" t="s">
        <v>1503</v>
      </c>
      <c r="G243" s="833" t="s">
        <v>1504</v>
      </c>
      <c r="H243" s="850">
        <v>1</v>
      </c>
      <c r="I243" s="850">
        <v>352</v>
      </c>
      <c r="J243" s="833">
        <v>1</v>
      </c>
      <c r="K243" s="833">
        <v>352</v>
      </c>
      <c r="L243" s="850">
        <v>1</v>
      </c>
      <c r="M243" s="850">
        <v>352</v>
      </c>
      <c r="N243" s="833">
        <v>1</v>
      </c>
      <c r="O243" s="833">
        <v>352</v>
      </c>
      <c r="P243" s="850"/>
      <c r="Q243" s="850"/>
      <c r="R243" s="838"/>
      <c r="S243" s="851"/>
    </row>
    <row r="244" spans="1:19" ht="14.45" customHeight="1" x14ac:dyDescent="0.2">
      <c r="A244" s="832" t="s">
        <v>1436</v>
      </c>
      <c r="B244" s="833" t="s">
        <v>1437</v>
      </c>
      <c r="C244" s="833" t="s">
        <v>565</v>
      </c>
      <c r="D244" s="833" t="s">
        <v>848</v>
      </c>
      <c r="E244" s="833" t="s">
        <v>1496</v>
      </c>
      <c r="F244" s="833" t="s">
        <v>1505</v>
      </c>
      <c r="G244" s="833" t="s">
        <v>1506</v>
      </c>
      <c r="H244" s="850">
        <v>5</v>
      </c>
      <c r="I244" s="850">
        <v>1590</v>
      </c>
      <c r="J244" s="833"/>
      <c r="K244" s="833">
        <v>318</v>
      </c>
      <c r="L244" s="850"/>
      <c r="M244" s="850"/>
      <c r="N244" s="833"/>
      <c r="O244" s="833"/>
      <c r="P244" s="850"/>
      <c r="Q244" s="850"/>
      <c r="R244" s="838"/>
      <c r="S244" s="851"/>
    </row>
    <row r="245" spans="1:19" ht="14.45" customHeight="1" x14ac:dyDescent="0.2">
      <c r="A245" s="832" t="s">
        <v>1436</v>
      </c>
      <c r="B245" s="833" t="s">
        <v>1437</v>
      </c>
      <c r="C245" s="833" t="s">
        <v>565</v>
      </c>
      <c r="D245" s="833" t="s">
        <v>848</v>
      </c>
      <c r="E245" s="833" t="s">
        <v>1496</v>
      </c>
      <c r="F245" s="833" t="s">
        <v>1509</v>
      </c>
      <c r="G245" s="833" t="s">
        <v>1510</v>
      </c>
      <c r="H245" s="850">
        <v>5</v>
      </c>
      <c r="I245" s="850">
        <v>10195</v>
      </c>
      <c r="J245" s="833">
        <v>0.41646241830065361</v>
      </c>
      <c r="K245" s="833">
        <v>2039</v>
      </c>
      <c r="L245" s="850">
        <v>12</v>
      </c>
      <c r="M245" s="850">
        <v>24480</v>
      </c>
      <c r="N245" s="833">
        <v>1</v>
      </c>
      <c r="O245" s="833">
        <v>2040</v>
      </c>
      <c r="P245" s="850">
        <v>9</v>
      </c>
      <c r="Q245" s="850">
        <v>18423</v>
      </c>
      <c r="R245" s="838">
        <v>0.7525735294117647</v>
      </c>
      <c r="S245" s="851">
        <v>2047</v>
      </c>
    </row>
    <row r="246" spans="1:19" ht="14.45" customHeight="1" x14ac:dyDescent="0.2">
      <c r="A246" s="832" t="s">
        <v>1436</v>
      </c>
      <c r="B246" s="833" t="s">
        <v>1437</v>
      </c>
      <c r="C246" s="833" t="s">
        <v>565</v>
      </c>
      <c r="D246" s="833" t="s">
        <v>848</v>
      </c>
      <c r="E246" s="833" t="s">
        <v>1496</v>
      </c>
      <c r="F246" s="833" t="s">
        <v>1513</v>
      </c>
      <c r="G246" s="833" t="s">
        <v>1514</v>
      </c>
      <c r="H246" s="850"/>
      <c r="I246" s="850"/>
      <c r="J246" s="833"/>
      <c r="K246" s="833"/>
      <c r="L246" s="850"/>
      <c r="M246" s="850"/>
      <c r="N246" s="833"/>
      <c r="O246" s="833"/>
      <c r="P246" s="850">
        <v>1</v>
      </c>
      <c r="Q246" s="850">
        <v>671</v>
      </c>
      <c r="R246" s="838"/>
      <c r="S246" s="851">
        <v>671</v>
      </c>
    </row>
    <row r="247" spans="1:19" ht="14.45" customHeight="1" x14ac:dyDescent="0.2">
      <c r="A247" s="832" t="s">
        <v>1436</v>
      </c>
      <c r="B247" s="833" t="s">
        <v>1437</v>
      </c>
      <c r="C247" s="833" t="s">
        <v>565</v>
      </c>
      <c r="D247" s="833" t="s">
        <v>848</v>
      </c>
      <c r="E247" s="833" t="s">
        <v>1496</v>
      </c>
      <c r="F247" s="833" t="s">
        <v>1515</v>
      </c>
      <c r="G247" s="833" t="s">
        <v>1516</v>
      </c>
      <c r="H247" s="850">
        <v>1</v>
      </c>
      <c r="I247" s="850">
        <v>1349</v>
      </c>
      <c r="J247" s="833"/>
      <c r="K247" s="833">
        <v>1349</v>
      </c>
      <c r="L247" s="850"/>
      <c r="M247" s="850"/>
      <c r="N247" s="833"/>
      <c r="O247" s="833"/>
      <c r="P247" s="850">
        <v>2</v>
      </c>
      <c r="Q247" s="850">
        <v>2714</v>
      </c>
      <c r="R247" s="838"/>
      <c r="S247" s="851">
        <v>1357</v>
      </c>
    </row>
    <row r="248" spans="1:19" ht="14.45" customHeight="1" x14ac:dyDescent="0.2">
      <c r="A248" s="832" t="s">
        <v>1436</v>
      </c>
      <c r="B248" s="833" t="s">
        <v>1437</v>
      </c>
      <c r="C248" s="833" t="s">
        <v>565</v>
      </c>
      <c r="D248" s="833" t="s">
        <v>848</v>
      </c>
      <c r="E248" s="833" t="s">
        <v>1496</v>
      </c>
      <c r="F248" s="833" t="s">
        <v>1517</v>
      </c>
      <c r="G248" s="833" t="s">
        <v>1518</v>
      </c>
      <c r="H248" s="850">
        <v>6</v>
      </c>
      <c r="I248" s="850">
        <v>8586</v>
      </c>
      <c r="J248" s="833">
        <v>0.74947625698324027</v>
      </c>
      <c r="K248" s="833">
        <v>1431</v>
      </c>
      <c r="L248" s="850">
        <v>8</v>
      </c>
      <c r="M248" s="850">
        <v>11456</v>
      </c>
      <c r="N248" s="833">
        <v>1</v>
      </c>
      <c r="O248" s="833">
        <v>1432</v>
      </c>
      <c r="P248" s="850">
        <v>8</v>
      </c>
      <c r="Q248" s="850">
        <v>11496</v>
      </c>
      <c r="R248" s="838">
        <v>1.0034916201117319</v>
      </c>
      <c r="S248" s="851">
        <v>1437</v>
      </c>
    </row>
    <row r="249" spans="1:19" ht="14.45" customHeight="1" x14ac:dyDescent="0.2">
      <c r="A249" s="832" t="s">
        <v>1436</v>
      </c>
      <c r="B249" s="833" t="s">
        <v>1437</v>
      </c>
      <c r="C249" s="833" t="s">
        <v>565</v>
      </c>
      <c r="D249" s="833" t="s">
        <v>848</v>
      </c>
      <c r="E249" s="833" t="s">
        <v>1496</v>
      </c>
      <c r="F249" s="833" t="s">
        <v>1519</v>
      </c>
      <c r="G249" s="833" t="s">
        <v>1520</v>
      </c>
      <c r="H249" s="850">
        <v>5</v>
      </c>
      <c r="I249" s="850">
        <v>9560</v>
      </c>
      <c r="J249" s="833">
        <v>0.2171641452001272</v>
      </c>
      <c r="K249" s="833">
        <v>1912</v>
      </c>
      <c r="L249" s="850">
        <v>23</v>
      </c>
      <c r="M249" s="850">
        <v>44022</v>
      </c>
      <c r="N249" s="833">
        <v>1</v>
      </c>
      <c r="O249" s="833">
        <v>1914</v>
      </c>
      <c r="P249" s="850">
        <v>52</v>
      </c>
      <c r="Q249" s="850">
        <v>99840</v>
      </c>
      <c r="R249" s="838">
        <v>2.2679569306255964</v>
      </c>
      <c r="S249" s="851">
        <v>1920</v>
      </c>
    </row>
    <row r="250" spans="1:19" ht="14.45" customHeight="1" x14ac:dyDescent="0.2">
      <c r="A250" s="832" t="s">
        <v>1436</v>
      </c>
      <c r="B250" s="833" t="s">
        <v>1437</v>
      </c>
      <c r="C250" s="833" t="s">
        <v>565</v>
      </c>
      <c r="D250" s="833" t="s">
        <v>848</v>
      </c>
      <c r="E250" s="833" t="s">
        <v>1496</v>
      </c>
      <c r="F250" s="833" t="s">
        <v>1523</v>
      </c>
      <c r="G250" s="833" t="s">
        <v>1524</v>
      </c>
      <c r="H250" s="850">
        <v>13</v>
      </c>
      <c r="I250" s="850">
        <v>15769</v>
      </c>
      <c r="J250" s="833">
        <v>4.3297638660076885</v>
      </c>
      <c r="K250" s="833">
        <v>1213</v>
      </c>
      <c r="L250" s="850">
        <v>3</v>
      </c>
      <c r="M250" s="850">
        <v>3642</v>
      </c>
      <c r="N250" s="833">
        <v>1</v>
      </c>
      <c r="O250" s="833">
        <v>1214</v>
      </c>
      <c r="P250" s="850">
        <v>9</v>
      </c>
      <c r="Q250" s="850">
        <v>10971</v>
      </c>
      <c r="R250" s="838">
        <v>3.0123558484349258</v>
      </c>
      <c r="S250" s="851">
        <v>1219</v>
      </c>
    </row>
    <row r="251" spans="1:19" ht="14.45" customHeight="1" x14ac:dyDescent="0.2">
      <c r="A251" s="832" t="s">
        <v>1436</v>
      </c>
      <c r="B251" s="833" t="s">
        <v>1437</v>
      </c>
      <c r="C251" s="833" t="s">
        <v>565</v>
      </c>
      <c r="D251" s="833" t="s">
        <v>848</v>
      </c>
      <c r="E251" s="833" t="s">
        <v>1496</v>
      </c>
      <c r="F251" s="833" t="s">
        <v>1525</v>
      </c>
      <c r="G251" s="833" t="s">
        <v>1526</v>
      </c>
      <c r="H251" s="850">
        <v>1</v>
      </c>
      <c r="I251" s="850">
        <v>1609</v>
      </c>
      <c r="J251" s="833"/>
      <c r="K251" s="833">
        <v>1609</v>
      </c>
      <c r="L251" s="850"/>
      <c r="M251" s="850"/>
      <c r="N251" s="833"/>
      <c r="O251" s="833"/>
      <c r="P251" s="850"/>
      <c r="Q251" s="850"/>
      <c r="R251" s="838"/>
      <c r="S251" s="851"/>
    </row>
    <row r="252" spans="1:19" ht="14.45" customHeight="1" x14ac:dyDescent="0.2">
      <c r="A252" s="832" t="s">
        <v>1436</v>
      </c>
      <c r="B252" s="833" t="s">
        <v>1437</v>
      </c>
      <c r="C252" s="833" t="s">
        <v>565</v>
      </c>
      <c r="D252" s="833" t="s">
        <v>848</v>
      </c>
      <c r="E252" s="833" t="s">
        <v>1496</v>
      </c>
      <c r="F252" s="833" t="s">
        <v>1527</v>
      </c>
      <c r="G252" s="833" t="s">
        <v>1528</v>
      </c>
      <c r="H252" s="850">
        <v>20</v>
      </c>
      <c r="I252" s="850">
        <v>13640</v>
      </c>
      <c r="J252" s="833">
        <v>1</v>
      </c>
      <c r="K252" s="833">
        <v>682</v>
      </c>
      <c r="L252" s="850">
        <v>20</v>
      </c>
      <c r="M252" s="850">
        <v>13640</v>
      </c>
      <c r="N252" s="833">
        <v>1</v>
      </c>
      <c r="O252" s="833">
        <v>682</v>
      </c>
      <c r="P252" s="850">
        <v>9</v>
      </c>
      <c r="Q252" s="850">
        <v>6165</v>
      </c>
      <c r="R252" s="838">
        <v>0.45197947214076245</v>
      </c>
      <c r="S252" s="851">
        <v>685</v>
      </c>
    </row>
    <row r="253" spans="1:19" ht="14.45" customHeight="1" x14ac:dyDescent="0.2">
      <c r="A253" s="832" t="s">
        <v>1436</v>
      </c>
      <c r="B253" s="833" t="s">
        <v>1437</v>
      </c>
      <c r="C253" s="833" t="s">
        <v>565</v>
      </c>
      <c r="D253" s="833" t="s">
        <v>848</v>
      </c>
      <c r="E253" s="833" t="s">
        <v>1496</v>
      </c>
      <c r="F253" s="833" t="s">
        <v>1529</v>
      </c>
      <c r="G253" s="833" t="s">
        <v>1530</v>
      </c>
      <c r="H253" s="850">
        <v>4</v>
      </c>
      <c r="I253" s="850">
        <v>2868</v>
      </c>
      <c r="J253" s="833">
        <v>0.36363636363636365</v>
      </c>
      <c r="K253" s="833">
        <v>717</v>
      </c>
      <c r="L253" s="850">
        <v>11</v>
      </c>
      <c r="M253" s="850">
        <v>7887</v>
      </c>
      <c r="N253" s="833">
        <v>1</v>
      </c>
      <c r="O253" s="833">
        <v>717</v>
      </c>
      <c r="P253" s="850">
        <v>4</v>
      </c>
      <c r="Q253" s="850">
        <v>2880</v>
      </c>
      <c r="R253" s="838">
        <v>0.36515785469760365</v>
      </c>
      <c r="S253" s="851">
        <v>720</v>
      </c>
    </row>
    <row r="254" spans="1:19" ht="14.45" customHeight="1" x14ac:dyDescent="0.2">
      <c r="A254" s="832" t="s">
        <v>1436</v>
      </c>
      <c r="B254" s="833" t="s">
        <v>1437</v>
      </c>
      <c r="C254" s="833" t="s">
        <v>565</v>
      </c>
      <c r="D254" s="833" t="s">
        <v>848</v>
      </c>
      <c r="E254" s="833" t="s">
        <v>1496</v>
      </c>
      <c r="F254" s="833" t="s">
        <v>1531</v>
      </c>
      <c r="G254" s="833" t="s">
        <v>1532</v>
      </c>
      <c r="H254" s="850">
        <v>5</v>
      </c>
      <c r="I254" s="850">
        <v>13190</v>
      </c>
      <c r="J254" s="833"/>
      <c r="K254" s="833">
        <v>2638</v>
      </c>
      <c r="L254" s="850"/>
      <c r="M254" s="850"/>
      <c r="N254" s="833"/>
      <c r="O254" s="833"/>
      <c r="P254" s="850"/>
      <c r="Q254" s="850"/>
      <c r="R254" s="838"/>
      <c r="S254" s="851"/>
    </row>
    <row r="255" spans="1:19" ht="14.45" customHeight="1" x14ac:dyDescent="0.2">
      <c r="A255" s="832" t="s">
        <v>1436</v>
      </c>
      <c r="B255" s="833" t="s">
        <v>1437</v>
      </c>
      <c r="C255" s="833" t="s">
        <v>565</v>
      </c>
      <c r="D255" s="833" t="s">
        <v>848</v>
      </c>
      <c r="E255" s="833" t="s">
        <v>1496</v>
      </c>
      <c r="F255" s="833" t="s">
        <v>1533</v>
      </c>
      <c r="G255" s="833" t="s">
        <v>1534</v>
      </c>
      <c r="H255" s="850">
        <v>513</v>
      </c>
      <c r="I255" s="850">
        <v>936225</v>
      </c>
      <c r="J255" s="833">
        <v>2.4769036620791467</v>
      </c>
      <c r="K255" s="833">
        <v>1825</v>
      </c>
      <c r="L255" s="850">
        <v>207</v>
      </c>
      <c r="M255" s="850">
        <v>377982</v>
      </c>
      <c r="N255" s="833">
        <v>1</v>
      </c>
      <c r="O255" s="833">
        <v>1826</v>
      </c>
      <c r="P255" s="850">
        <v>614</v>
      </c>
      <c r="Q255" s="850">
        <v>1124234</v>
      </c>
      <c r="R255" s="838">
        <v>2.9743056547666291</v>
      </c>
      <c r="S255" s="851">
        <v>1831</v>
      </c>
    </row>
    <row r="256" spans="1:19" ht="14.45" customHeight="1" x14ac:dyDescent="0.2">
      <c r="A256" s="832" t="s">
        <v>1436</v>
      </c>
      <c r="B256" s="833" t="s">
        <v>1437</v>
      </c>
      <c r="C256" s="833" t="s">
        <v>565</v>
      </c>
      <c r="D256" s="833" t="s">
        <v>848</v>
      </c>
      <c r="E256" s="833" t="s">
        <v>1496</v>
      </c>
      <c r="F256" s="833" t="s">
        <v>1535</v>
      </c>
      <c r="G256" s="833" t="s">
        <v>1536</v>
      </c>
      <c r="H256" s="850">
        <v>118</v>
      </c>
      <c r="I256" s="850">
        <v>50622</v>
      </c>
      <c r="J256" s="833">
        <v>2.616124031007752</v>
      </c>
      <c r="K256" s="833">
        <v>429</v>
      </c>
      <c r="L256" s="850">
        <v>45</v>
      </c>
      <c r="M256" s="850">
        <v>19350</v>
      </c>
      <c r="N256" s="833">
        <v>1</v>
      </c>
      <c r="O256" s="833">
        <v>430</v>
      </c>
      <c r="P256" s="850">
        <v>255</v>
      </c>
      <c r="Q256" s="850">
        <v>109905</v>
      </c>
      <c r="R256" s="838">
        <v>5.6798449612403097</v>
      </c>
      <c r="S256" s="851">
        <v>431</v>
      </c>
    </row>
    <row r="257" spans="1:19" ht="14.45" customHeight="1" x14ac:dyDescent="0.2">
      <c r="A257" s="832" t="s">
        <v>1436</v>
      </c>
      <c r="B257" s="833" t="s">
        <v>1437</v>
      </c>
      <c r="C257" s="833" t="s">
        <v>565</v>
      </c>
      <c r="D257" s="833" t="s">
        <v>848</v>
      </c>
      <c r="E257" s="833" t="s">
        <v>1496</v>
      </c>
      <c r="F257" s="833" t="s">
        <v>1537</v>
      </c>
      <c r="G257" s="833" t="s">
        <v>1538</v>
      </c>
      <c r="H257" s="850">
        <v>10</v>
      </c>
      <c r="I257" s="850">
        <v>35200</v>
      </c>
      <c r="J257" s="833">
        <v>0.52601691622582858</v>
      </c>
      <c r="K257" s="833">
        <v>3520</v>
      </c>
      <c r="L257" s="850">
        <v>19</v>
      </c>
      <c r="M257" s="850">
        <v>66918</v>
      </c>
      <c r="N257" s="833">
        <v>1</v>
      </c>
      <c r="O257" s="833">
        <v>3522</v>
      </c>
      <c r="P257" s="850">
        <v>11</v>
      </c>
      <c r="Q257" s="850">
        <v>38863</v>
      </c>
      <c r="R257" s="838">
        <v>0.5807555515705789</v>
      </c>
      <c r="S257" s="851">
        <v>3533</v>
      </c>
    </row>
    <row r="258" spans="1:19" ht="14.45" customHeight="1" x14ac:dyDescent="0.2">
      <c r="A258" s="832" t="s">
        <v>1436</v>
      </c>
      <c r="B258" s="833" t="s">
        <v>1437</v>
      </c>
      <c r="C258" s="833" t="s">
        <v>565</v>
      </c>
      <c r="D258" s="833" t="s">
        <v>848</v>
      </c>
      <c r="E258" s="833" t="s">
        <v>1496</v>
      </c>
      <c r="F258" s="833" t="s">
        <v>1541</v>
      </c>
      <c r="G258" s="833" t="s">
        <v>1542</v>
      </c>
      <c r="H258" s="850">
        <v>189</v>
      </c>
      <c r="I258" s="850">
        <v>6299.99</v>
      </c>
      <c r="J258" s="833">
        <v>1.4427447001948852</v>
      </c>
      <c r="K258" s="833">
        <v>33.333280423280421</v>
      </c>
      <c r="L258" s="850">
        <v>131</v>
      </c>
      <c r="M258" s="850">
        <v>4366.67</v>
      </c>
      <c r="N258" s="833">
        <v>1</v>
      </c>
      <c r="O258" s="833">
        <v>33.333358778625957</v>
      </c>
      <c r="P258" s="850">
        <v>195</v>
      </c>
      <c r="Q258" s="850">
        <v>6499.99</v>
      </c>
      <c r="R258" s="838">
        <v>1.4885461919494718</v>
      </c>
      <c r="S258" s="851">
        <v>33.333282051282048</v>
      </c>
    </row>
    <row r="259" spans="1:19" ht="14.45" customHeight="1" x14ac:dyDescent="0.2">
      <c r="A259" s="832" t="s">
        <v>1436</v>
      </c>
      <c r="B259" s="833" t="s">
        <v>1437</v>
      </c>
      <c r="C259" s="833" t="s">
        <v>565</v>
      </c>
      <c r="D259" s="833" t="s">
        <v>848</v>
      </c>
      <c r="E259" s="833" t="s">
        <v>1496</v>
      </c>
      <c r="F259" s="833" t="s">
        <v>1543</v>
      </c>
      <c r="G259" s="833" t="s">
        <v>1544</v>
      </c>
      <c r="H259" s="850">
        <v>192</v>
      </c>
      <c r="I259" s="850">
        <v>7104</v>
      </c>
      <c r="J259" s="833">
        <v>1.5</v>
      </c>
      <c r="K259" s="833">
        <v>37</v>
      </c>
      <c r="L259" s="850">
        <v>128</v>
      </c>
      <c r="M259" s="850">
        <v>4736</v>
      </c>
      <c r="N259" s="833">
        <v>1</v>
      </c>
      <c r="O259" s="833">
        <v>37</v>
      </c>
      <c r="P259" s="850">
        <v>246</v>
      </c>
      <c r="Q259" s="850">
        <v>9348</v>
      </c>
      <c r="R259" s="838">
        <v>1.9738175675675675</v>
      </c>
      <c r="S259" s="851">
        <v>38</v>
      </c>
    </row>
    <row r="260" spans="1:19" ht="14.45" customHeight="1" x14ac:dyDescent="0.2">
      <c r="A260" s="832" t="s">
        <v>1436</v>
      </c>
      <c r="B260" s="833" t="s">
        <v>1437</v>
      </c>
      <c r="C260" s="833" t="s">
        <v>565</v>
      </c>
      <c r="D260" s="833" t="s">
        <v>848</v>
      </c>
      <c r="E260" s="833" t="s">
        <v>1496</v>
      </c>
      <c r="F260" s="833" t="s">
        <v>1545</v>
      </c>
      <c r="G260" s="833" t="s">
        <v>1546</v>
      </c>
      <c r="H260" s="850">
        <v>38</v>
      </c>
      <c r="I260" s="850">
        <v>23180</v>
      </c>
      <c r="J260" s="833">
        <v>2.2316356984692405</v>
      </c>
      <c r="K260" s="833">
        <v>610</v>
      </c>
      <c r="L260" s="850">
        <v>17</v>
      </c>
      <c r="M260" s="850">
        <v>10387</v>
      </c>
      <c r="N260" s="833">
        <v>1</v>
      </c>
      <c r="O260" s="833">
        <v>611</v>
      </c>
      <c r="P260" s="850">
        <v>104</v>
      </c>
      <c r="Q260" s="850">
        <v>63856</v>
      </c>
      <c r="R260" s="838">
        <v>6.1476846057571963</v>
      </c>
      <c r="S260" s="851">
        <v>614</v>
      </c>
    </row>
    <row r="261" spans="1:19" ht="14.45" customHeight="1" x14ac:dyDescent="0.2">
      <c r="A261" s="832" t="s">
        <v>1436</v>
      </c>
      <c r="B261" s="833" t="s">
        <v>1437</v>
      </c>
      <c r="C261" s="833" t="s">
        <v>565</v>
      </c>
      <c r="D261" s="833" t="s">
        <v>848</v>
      </c>
      <c r="E261" s="833" t="s">
        <v>1496</v>
      </c>
      <c r="F261" s="833" t="s">
        <v>1547</v>
      </c>
      <c r="G261" s="833" t="s">
        <v>1548</v>
      </c>
      <c r="H261" s="850">
        <v>16</v>
      </c>
      <c r="I261" s="850">
        <v>6992</v>
      </c>
      <c r="J261" s="833">
        <v>5.3211567732115679</v>
      </c>
      <c r="K261" s="833">
        <v>437</v>
      </c>
      <c r="L261" s="850">
        <v>3</v>
      </c>
      <c r="M261" s="850">
        <v>1314</v>
      </c>
      <c r="N261" s="833">
        <v>1</v>
      </c>
      <c r="O261" s="833">
        <v>438</v>
      </c>
      <c r="P261" s="850">
        <v>8</v>
      </c>
      <c r="Q261" s="850">
        <v>3504</v>
      </c>
      <c r="R261" s="838">
        <v>2.6666666666666665</v>
      </c>
      <c r="S261" s="851">
        <v>438</v>
      </c>
    </row>
    <row r="262" spans="1:19" ht="14.45" customHeight="1" x14ac:dyDescent="0.2">
      <c r="A262" s="832" t="s">
        <v>1436</v>
      </c>
      <c r="B262" s="833" t="s">
        <v>1437</v>
      </c>
      <c r="C262" s="833" t="s">
        <v>565</v>
      </c>
      <c r="D262" s="833" t="s">
        <v>848</v>
      </c>
      <c r="E262" s="833" t="s">
        <v>1496</v>
      </c>
      <c r="F262" s="833" t="s">
        <v>1549</v>
      </c>
      <c r="G262" s="833" t="s">
        <v>1550</v>
      </c>
      <c r="H262" s="850">
        <v>176</v>
      </c>
      <c r="I262" s="850">
        <v>236192</v>
      </c>
      <c r="J262" s="833">
        <v>2.931149168528171</v>
      </c>
      <c r="K262" s="833">
        <v>1342</v>
      </c>
      <c r="L262" s="850">
        <v>60</v>
      </c>
      <c r="M262" s="850">
        <v>80580</v>
      </c>
      <c r="N262" s="833">
        <v>1</v>
      </c>
      <c r="O262" s="833">
        <v>1343</v>
      </c>
      <c r="P262" s="850">
        <v>104</v>
      </c>
      <c r="Q262" s="850">
        <v>140088</v>
      </c>
      <c r="R262" s="838">
        <v>1.7384959046909902</v>
      </c>
      <c r="S262" s="851">
        <v>1347</v>
      </c>
    </row>
    <row r="263" spans="1:19" ht="14.45" customHeight="1" x14ac:dyDescent="0.2">
      <c r="A263" s="832" t="s">
        <v>1436</v>
      </c>
      <c r="B263" s="833" t="s">
        <v>1437</v>
      </c>
      <c r="C263" s="833" t="s">
        <v>565</v>
      </c>
      <c r="D263" s="833" t="s">
        <v>848</v>
      </c>
      <c r="E263" s="833" t="s">
        <v>1496</v>
      </c>
      <c r="F263" s="833" t="s">
        <v>1551</v>
      </c>
      <c r="G263" s="833" t="s">
        <v>1552</v>
      </c>
      <c r="H263" s="850">
        <v>27</v>
      </c>
      <c r="I263" s="850">
        <v>13743</v>
      </c>
      <c r="J263" s="833">
        <v>1.1227941176470588</v>
      </c>
      <c r="K263" s="833">
        <v>509</v>
      </c>
      <c r="L263" s="850">
        <v>24</v>
      </c>
      <c r="M263" s="850">
        <v>12240</v>
      </c>
      <c r="N263" s="833">
        <v>1</v>
      </c>
      <c r="O263" s="833">
        <v>510</v>
      </c>
      <c r="P263" s="850">
        <v>17</v>
      </c>
      <c r="Q263" s="850">
        <v>8704</v>
      </c>
      <c r="R263" s="838">
        <v>0.71111111111111114</v>
      </c>
      <c r="S263" s="851">
        <v>512</v>
      </c>
    </row>
    <row r="264" spans="1:19" ht="14.45" customHeight="1" x14ac:dyDescent="0.2">
      <c r="A264" s="832" t="s">
        <v>1436</v>
      </c>
      <c r="B264" s="833" t="s">
        <v>1437</v>
      </c>
      <c r="C264" s="833" t="s">
        <v>565</v>
      </c>
      <c r="D264" s="833" t="s">
        <v>848</v>
      </c>
      <c r="E264" s="833" t="s">
        <v>1496</v>
      </c>
      <c r="F264" s="833" t="s">
        <v>1553</v>
      </c>
      <c r="G264" s="833" t="s">
        <v>1554</v>
      </c>
      <c r="H264" s="850">
        <v>4</v>
      </c>
      <c r="I264" s="850">
        <v>9320</v>
      </c>
      <c r="J264" s="833">
        <v>3.9948564080582942</v>
      </c>
      <c r="K264" s="833">
        <v>2330</v>
      </c>
      <c r="L264" s="850">
        <v>1</v>
      </c>
      <c r="M264" s="850">
        <v>2333</v>
      </c>
      <c r="N264" s="833">
        <v>1</v>
      </c>
      <c r="O264" s="833">
        <v>2333</v>
      </c>
      <c r="P264" s="850">
        <v>4</v>
      </c>
      <c r="Q264" s="850">
        <v>9368</v>
      </c>
      <c r="R264" s="838">
        <v>4.0154307758251182</v>
      </c>
      <c r="S264" s="851">
        <v>2342</v>
      </c>
    </row>
    <row r="265" spans="1:19" ht="14.45" customHeight="1" x14ac:dyDescent="0.2">
      <c r="A265" s="832" t="s">
        <v>1436</v>
      </c>
      <c r="B265" s="833" t="s">
        <v>1437</v>
      </c>
      <c r="C265" s="833" t="s">
        <v>565</v>
      </c>
      <c r="D265" s="833" t="s">
        <v>848</v>
      </c>
      <c r="E265" s="833" t="s">
        <v>1496</v>
      </c>
      <c r="F265" s="833" t="s">
        <v>1555</v>
      </c>
      <c r="G265" s="833" t="s">
        <v>1556</v>
      </c>
      <c r="H265" s="850">
        <v>2</v>
      </c>
      <c r="I265" s="850">
        <v>5292</v>
      </c>
      <c r="J265" s="833">
        <v>0.66591166477916197</v>
      </c>
      <c r="K265" s="833">
        <v>2646</v>
      </c>
      <c r="L265" s="850">
        <v>3</v>
      </c>
      <c r="M265" s="850">
        <v>7947</v>
      </c>
      <c r="N265" s="833">
        <v>1</v>
      </c>
      <c r="O265" s="833">
        <v>2649</v>
      </c>
      <c r="P265" s="850">
        <v>9</v>
      </c>
      <c r="Q265" s="850">
        <v>23922</v>
      </c>
      <c r="R265" s="838">
        <v>3.0101925254813136</v>
      </c>
      <c r="S265" s="851">
        <v>2658</v>
      </c>
    </row>
    <row r="266" spans="1:19" ht="14.45" customHeight="1" x14ac:dyDescent="0.2">
      <c r="A266" s="832" t="s">
        <v>1436</v>
      </c>
      <c r="B266" s="833" t="s">
        <v>1437</v>
      </c>
      <c r="C266" s="833" t="s">
        <v>565</v>
      </c>
      <c r="D266" s="833" t="s">
        <v>848</v>
      </c>
      <c r="E266" s="833" t="s">
        <v>1496</v>
      </c>
      <c r="F266" s="833" t="s">
        <v>1557</v>
      </c>
      <c r="G266" s="833" t="s">
        <v>1558</v>
      </c>
      <c r="H266" s="850">
        <v>14</v>
      </c>
      <c r="I266" s="850">
        <v>4970</v>
      </c>
      <c r="J266" s="833"/>
      <c r="K266" s="833">
        <v>355</v>
      </c>
      <c r="L266" s="850"/>
      <c r="M266" s="850"/>
      <c r="N266" s="833"/>
      <c r="O266" s="833"/>
      <c r="P266" s="850"/>
      <c r="Q266" s="850"/>
      <c r="R266" s="838"/>
      <c r="S266" s="851"/>
    </row>
    <row r="267" spans="1:19" ht="14.45" customHeight="1" x14ac:dyDescent="0.2">
      <c r="A267" s="832" t="s">
        <v>1436</v>
      </c>
      <c r="B267" s="833" t="s">
        <v>1437</v>
      </c>
      <c r="C267" s="833" t="s">
        <v>565</v>
      </c>
      <c r="D267" s="833" t="s">
        <v>848</v>
      </c>
      <c r="E267" s="833" t="s">
        <v>1496</v>
      </c>
      <c r="F267" s="833" t="s">
        <v>1559</v>
      </c>
      <c r="G267" s="833" t="s">
        <v>1560</v>
      </c>
      <c r="H267" s="850"/>
      <c r="I267" s="850"/>
      <c r="J267" s="833"/>
      <c r="K267" s="833"/>
      <c r="L267" s="850"/>
      <c r="M267" s="850"/>
      <c r="N267" s="833"/>
      <c r="O267" s="833"/>
      <c r="P267" s="850">
        <v>2</v>
      </c>
      <c r="Q267" s="850">
        <v>392</v>
      </c>
      <c r="R267" s="838"/>
      <c r="S267" s="851">
        <v>196</v>
      </c>
    </row>
    <row r="268" spans="1:19" ht="14.45" customHeight="1" x14ac:dyDescent="0.2">
      <c r="A268" s="832" t="s">
        <v>1436</v>
      </c>
      <c r="B268" s="833" t="s">
        <v>1437</v>
      </c>
      <c r="C268" s="833" t="s">
        <v>565</v>
      </c>
      <c r="D268" s="833" t="s">
        <v>848</v>
      </c>
      <c r="E268" s="833" t="s">
        <v>1496</v>
      </c>
      <c r="F268" s="833" t="s">
        <v>1561</v>
      </c>
      <c r="G268" s="833" t="s">
        <v>1562</v>
      </c>
      <c r="H268" s="850">
        <v>3</v>
      </c>
      <c r="I268" s="850">
        <v>3108</v>
      </c>
      <c r="J268" s="833"/>
      <c r="K268" s="833">
        <v>1036</v>
      </c>
      <c r="L268" s="850"/>
      <c r="M268" s="850"/>
      <c r="N268" s="833"/>
      <c r="O268" s="833"/>
      <c r="P268" s="850"/>
      <c r="Q268" s="850"/>
      <c r="R268" s="838"/>
      <c r="S268" s="851"/>
    </row>
    <row r="269" spans="1:19" ht="14.45" customHeight="1" x14ac:dyDescent="0.2">
      <c r="A269" s="832" t="s">
        <v>1436</v>
      </c>
      <c r="B269" s="833" t="s">
        <v>1437</v>
      </c>
      <c r="C269" s="833" t="s">
        <v>565</v>
      </c>
      <c r="D269" s="833" t="s">
        <v>848</v>
      </c>
      <c r="E269" s="833" t="s">
        <v>1496</v>
      </c>
      <c r="F269" s="833" t="s">
        <v>1563</v>
      </c>
      <c r="G269" s="833" t="s">
        <v>1564</v>
      </c>
      <c r="H269" s="850"/>
      <c r="I269" s="850"/>
      <c r="J269" s="833"/>
      <c r="K269" s="833"/>
      <c r="L269" s="850">
        <v>1</v>
      </c>
      <c r="M269" s="850">
        <v>526</v>
      </c>
      <c r="N269" s="833">
        <v>1</v>
      </c>
      <c r="O269" s="833">
        <v>526</v>
      </c>
      <c r="P269" s="850">
        <v>4</v>
      </c>
      <c r="Q269" s="850">
        <v>2108</v>
      </c>
      <c r="R269" s="838">
        <v>4.0076045627376429</v>
      </c>
      <c r="S269" s="851">
        <v>527</v>
      </c>
    </row>
    <row r="270" spans="1:19" ht="14.45" customHeight="1" x14ac:dyDescent="0.2">
      <c r="A270" s="832" t="s">
        <v>1436</v>
      </c>
      <c r="B270" s="833" t="s">
        <v>1437</v>
      </c>
      <c r="C270" s="833" t="s">
        <v>565</v>
      </c>
      <c r="D270" s="833" t="s">
        <v>848</v>
      </c>
      <c r="E270" s="833" t="s">
        <v>1496</v>
      </c>
      <c r="F270" s="833" t="s">
        <v>1569</v>
      </c>
      <c r="G270" s="833" t="s">
        <v>1570</v>
      </c>
      <c r="H270" s="850"/>
      <c r="I270" s="850"/>
      <c r="J270" s="833"/>
      <c r="K270" s="833"/>
      <c r="L270" s="850">
        <v>1</v>
      </c>
      <c r="M270" s="850">
        <v>1693</v>
      </c>
      <c r="N270" s="833">
        <v>1</v>
      </c>
      <c r="O270" s="833">
        <v>1693</v>
      </c>
      <c r="P270" s="850"/>
      <c r="Q270" s="850"/>
      <c r="R270" s="838"/>
      <c r="S270" s="851"/>
    </row>
    <row r="271" spans="1:19" ht="14.45" customHeight="1" x14ac:dyDescent="0.2">
      <c r="A271" s="832" t="s">
        <v>1436</v>
      </c>
      <c r="B271" s="833" t="s">
        <v>1437</v>
      </c>
      <c r="C271" s="833" t="s">
        <v>565</v>
      </c>
      <c r="D271" s="833" t="s">
        <v>848</v>
      </c>
      <c r="E271" s="833" t="s">
        <v>1496</v>
      </c>
      <c r="F271" s="833" t="s">
        <v>1571</v>
      </c>
      <c r="G271" s="833" t="s">
        <v>1572</v>
      </c>
      <c r="H271" s="850">
        <v>9</v>
      </c>
      <c r="I271" s="850">
        <v>6471</v>
      </c>
      <c r="J271" s="833">
        <v>9</v>
      </c>
      <c r="K271" s="833">
        <v>719</v>
      </c>
      <c r="L271" s="850">
        <v>1</v>
      </c>
      <c r="M271" s="850">
        <v>719</v>
      </c>
      <c r="N271" s="833">
        <v>1</v>
      </c>
      <c r="O271" s="833">
        <v>719</v>
      </c>
      <c r="P271" s="850">
        <v>4</v>
      </c>
      <c r="Q271" s="850">
        <v>2888</v>
      </c>
      <c r="R271" s="838">
        <v>4.0166898470097356</v>
      </c>
      <c r="S271" s="851">
        <v>722</v>
      </c>
    </row>
    <row r="272" spans="1:19" ht="14.45" customHeight="1" x14ac:dyDescent="0.2">
      <c r="A272" s="832" t="s">
        <v>1436</v>
      </c>
      <c r="B272" s="833" t="s">
        <v>1437</v>
      </c>
      <c r="C272" s="833" t="s">
        <v>565</v>
      </c>
      <c r="D272" s="833" t="s">
        <v>849</v>
      </c>
      <c r="E272" s="833" t="s">
        <v>1438</v>
      </c>
      <c r="F272" s="833" t="s">
        <v>1439</v>
      </c>
      <c r="G272" s="833" t="s">
        <v>1440</v>
      </c>
      <c r="H272" s="850"/>
      <c r="I272" s="850"/>
      <c r="J272" s="833"/>
      <c r="K272" s="833"/>
      <c r="L272" s="850">
        <v>1133</v>
      </c>
      <c r="M272" s="850">
        <v>26285.599999999999</v>
      </c>
      <c r="N272" s="833">
        <v>1</v>
      </c>
      <c r="O272" s="833">
        <v>23.2</v>
      </c>
      <c r="P272" s="850"/>
      <c r="Q272" s="850"/>
      <c r="R272" s="838"/>
      <c r="S272" s="851"/>
    </row>
    <row r="273" spans="1:19" ht="14.45" customHeight="1" x14ac:dyDescent="0.2">
      <c r="A273" s="832" t="s">
        <v>1436</v>
      </c>
      <c r="B273" s="833" t="s">
        <v>1437</v>
      </c>
      <c r="C273" s="833" t="s">
        <v>565</v>
      </c>
      <c r="D273" s="833" t="s">
        <v>849</v>
      </c>
      <c r="E273" s="833" t="s">
        <v>1438</v>
      </c>
      <c r="F273" s="833" t="s">
        <v>1441</v>
      </c>
      <c r="G273" s="833" t="s">
        <v>1442</v>
      </c>
      <c r="H273" s="850">
        <v>430</v>
      </c>
      <c r="I273" s="850">
        <v>1113.7</v>
      </c>
      <c r="J273" s="833">
        <v>1.2585034013605443</v>
      </c>
      <c r="K273" s="833">
        <v>2.5900000000000003</v>
      </c>
      <c r="L273" s="850">
        <v>343</v>
      </c>
      <c r="M273" s="850">
        <v>884.94</v>
      </c>
      <c r="N273" s="833">
        <v>1</v>
      </c>
      <c r="O273" s="833">
        <v>2.58</v>
      </c>
      <c r="P273" s="850">
        <v>1735</v>
      </c>
      <c r="Q273" s="850">
        <v>4597.42</v>
      </c>
      <c r="R273" s="838">
        <v>5.1951770741519194</v>
      </c>
      <c r="S273" s="851">
        <v>2.6498097982708932</v>
      </c>
    </row>
    <row r="274" spans="1:19" ht="14.45" customHeight="1" x14ac:dyDescent="0.2">
      <c r="A274" s="832" t="s">
        <v>1436</v>
      </c>
      <c r="B274" s="833" t="s">
        <v>1437</v>
      </c>
      <c r="C274" s="833" t="s">
        <v>565</v>
      </c>
      <c r="D274" s="833" t="s">
        <v>849</v>
      </c>
      <c r="E274" s="833" t="s">
        <v>1438</v>
      </c>
      <c r="F274" s="833" t="s">
        <v>1443</v>
      </c>
      <c r="G274" s="833" t="s">
        <v>1444</v>
      </c>
      <c r="H274" s="850"/>
      <c r="I274" s="850"/>
      <c r="J274" s="833"/>
      <c r="K274" s="833"/>
      <c r="L274" s="850">
        <v>540</v>
      </c>
      <c r="M274" s="850">
        <v>3882.6000000000004</v>
      </c>
      <c r="N274" s="833">
        <v>1</v>
      </c>
      <c r="O274" s="833">
        <v>7.19</v>
      </c>
      <c r="P274" s="850">
        <v>6565</v>
      </c>
      <c r="Q274" s="850">
        <v>47978.75</v>
      </c>
      <c r="R274" s="838">
        <v>12.357376500283314</v>
      </c>
      <c r="S274" s="851">
        <v>7.3082635186595581</v>
      </c>
    </row>
    <row r="275" spans="1:19" ht="14.45" customHeight="1" x14ac:dyDescent="0.2">
      <c r="A275" s="832" t="s">
        <v>1436</v>
      </c>
      <c r="B275" s="833" t="s">
        <v>1437</v>
      </c>
      <c r="C275" s="833" t="s">
        <v>565</v>
      </c>
      <c r="D275" s="833" t="s">
        <v>849</v>
      </c>
      <c r="E275" s="833" t="s">
        <v>1438</v>
      </c>
      <c r="F275" s="833" t="s">
        <v>1445</v>
      </c>
      <c r="G275" s="833" t="s">
        <v>1446</v>
      </c>
      <c r="H275" s="850"/>
      <c r="I275" s="850"/>
      <c r="J275" s="833"/>
      <c r="K275" s="833"/>
      <c r="L275" s="850"/>
      <c r="M275" s="850"/>
      <c r="N275" s="833"/>
      <c r="O275" s="833"/>
      <c r="P275" s="850">
        <v>0</v>
      </c>
      <c r="Q275" s="850">
        <v>0</v>
      </c>
      <c r="R275" s="838"/>
      <c r="S275" s="851"/>
    </row>
    <row r="276" spans="1:19" ht="14.45" customHeight="1" x14ac:dyDescent="0.2">
      <c r="A276" s="832" t="s">
        <v>1436</v>
      </c>
      <c r="B276" s="833" t="s">
        <v>1437</v>
      </c>
      <c r="C276" s="833" t="s">
        <v>565</v>
      </c>
      <c r="D276" s="833" t="s">
        <v>849</v>
      </c>
      <c r="E276" s="833" t="s">
        <v>1438</v>
      </c>
      <c r="F276" s="833" t="s">
        <v>1449</v>
      </c>
      <c r="G276" s="833" t="s">
        <v>1450</v>
      </c>
      <c r="H276" s="850"/>
      <c r="I276" s="850"/>
      <c r="J276" s="833"/>
      <c r="K276" s="833"/>
      <c r="L276" s="850"/>
      <c r="M276" s="850"/>
      <c r="N276" s="833"/>
      <c r="O276" s="833"/>
      <c r="P276" s="850">
        <v>7878</v>
      </c>
      <c r="Q276" s="850">
        <v>41984.86</v>
      </c>
      <c r="R276" s="838"/>
      <c r="S276" s="851">
        <v>5.3293805534399592</v>
      </c>
    </row>
    <row r="277" spans="1:19" ht="14.45" customHeight="1" x14ac:dyDescent="0.2">
      <c r="A277" s="832" t="s">
        <v>1436</v>
      </c>
      <c r="B277" s="833" t="s">
        <v>1437</v>
      </c>
      <c r="C277" s="833" t="s">
        <v>565</v>
      </c>
      <c r="D277" s="833" t="s">
        <v>849</v>
      </c>
      <c r="E277" s="833" t="s">
        <v>1438</v>
      </c>
      <c r="F277" s="833" t="s">
        <v>1451</v>
      </c>
      <c r="G277" s="833" t="s">
        <v>1452</v>
      </c>
      <c r="H277" s="850">
        <v>140</v>
      </c>
      <c r="I277" s="850">
        <v>1279.5999999999999</v>
      </c>
      <c r="J277" s="833"/>
      <c r="K277" s="833">
        <v>9.1399999999999988</v>
      </c>
      <c r="L277" s="850"/>
      <c r="M277" s="850"/>
      <c r="N277" s="833"/>
      <c r="O277" s="833"/>
      <c r="P277" s="850">
        <v>568.5</v>
      </c>
      <c r="Q277" s="850">
        <v>5302.92</v>
      </c>
      <c r="R277" s="838"/>
      <c r="S277" s="851">
        <v>9.3279155672823215</v>
      </c>
    </row>
    <row r="278" spans="1:19" ht="14.45" customHeight="1" x14ac:dyDescent="0.2">
      <c r="A278" s="832" t="s">
        <v>1436</v>
      </c>
      <c r="B278" s="833" t="s">
        <v>1437</v>
      </c>
      <c r="C278" s="833" t="s">
        <v>565</v>
      </c>
      <c r="D278" s="833" t="s">
        <v>849</v>
      </c>
      <c r="E278" s="833" t="s">
        <v>1438</v>
      </c>
      <c r="F278" s="833" t="s">
        <v>1453</v>
      </c>
      <c r="G278" s="833" t="s">
        <v>1454</v>
      </c>
      <c r="H278" s="850"/>
      <c r="I278" s="850"/>
      <c r="J278" s="833"/>
      <c r="K278" s="833"/>
      <c r="L278" s="850">
        <v>150</v>
      </c>
      <c r="M278" s="850">
        <v>1377</v>
      </c>
      <c r="N278" s="833">
        <v>1</v>
      </c>
      <c r="O278" s="833">
        <v>9.18</v>
      </c>
      <c r="P278" s="850">
        <v>1212</v>
      </c>
      <c r="Q278" s="850">
        <v>11392.8</v>
      </c>
      <c r="R278" s="838">
        <v>8.2736383442265797</v>
      </c>
      <c r="S278" s="851">
        <v>9.3999999999999986</v>
      </c>
    </row>
    <row r="279" spans="1:19" ht="14.45" customHeight="1" x14ac:dyDescent="0.2">
      <c r="A279" s="832" t="s">
        <v>1436</v>
      </c>
      <c r="B279" s="833" t="s">
        <v>1437</v>
      </c>
      <c r="C279" s="833" t="s">
        <v>565</v>
      </c>
      <c r="D279" s="833" t="s">
        <v>849</v>
      </c>
      <c r="E279" s="833" t="s">
        <v>1438</v>
      </c>
      <c r="F279" s="833" t="s">
        <v>1455</v>
      </c>
      <c r="G279" s="833" t="s">
        <v>1456</v>
      </c>
      <c r="H279" s="850"/>
      <c r="I279" s="850"/>
      <c r="J279" s="833"/>
      <c r="K279" s="833"/>
      <c r="L279" s="850"/>
      <c r="M279" s="850"/>
      <c r="N279" s="833"/>
      <c r="O279" s="833"/>
      <c r="P279" s="850">
        <v>637</v>
      </c>
      <c r="Q279" s="850">
        <v>6561.1</v>
      </c>
      <c r="R279" s="838"/>
      <c r="S279" s="851">
        <v>10.3</v>
      </c>
    </row>
    <row r="280" spans="1:19" ht="14.45" customHeight="1" x14ac:dyDescent="0.2">
      <c r="A280" s="832" t="s">
        <v>1436</v>
      </c>
      <c r="B280" s="833" t="s">
        <v>1437</v>
      </c>
      <c r="C280" s="833" t="s">
        <v>565</v>
      </c>
      <c r="D280" s="833" t="s">
        <v>849</v>
      </c>
      <c r="E280" s="833" t="s">
        <v>1438</v>
      </c>
      <c r="F280" s="833" t="s">
        <v>1459</v>
      </c>
      <c r="G280" s="833" t="s">
        <v>1460</v>
      </c>
      <c r="H280" s="850"/>
      <c r="I280" s="850"/>
      <c r="J280" s="833"/>
      <c r="K280" s="833"/>
      <c r="L280" s="850">
        <v>4</v>
      </c>
      <c r="M280" s="850">
        <v>181.16</v>
      </c>
      <c r="N280" s="833">
        <v>1</v>
      </c>
      <c r="O280" s="833">
        <v>45.29</v>
      </c>
      <c r="P280" s="850"/>
      <c r="Q280" s="850"/>
      <c r="R280" s="838"/>
      <c r="S280" s="851"/>
    </row>
    <row r="281" spans="1:19" ht="14.45" customHeight="1" x14ac:dyDescent="0.2">
      <c r="A281" s="832" t="s">
        <v>1436</v>
      </c>
      <c r="B281" s="833" t="s">
        <v>1437</v>
      </c>
      <c r="C281" s="833" t="s">
        <v>565</v>
      </c>
      <c r="D281" s="833" t="s">
        <v>849</v>
      </c>
      <c r="E281" s="833" t="s">
        <v>1438</v>
      </c>
      <c r="F281" s="833" t="s">
        <v>1461</v>
      </c>
      <c r="G281" s="833" t="s">
        <v>1462</v>
      </c>
      <c r="H281" s="850"/>
      <c r="I281" s="850"/>
      <c r="J281" s="833"/>
      <c r="K281" s="833"/>
      <c r="L281" s="850"/>
      <c r="M281" s="850"/>
      <c r="N281" s="833"/>
      <c r="O281" s="833"/>
      <c r="P281" s="850">
        <v>2300</v>
      </c>
      <c r="Q281" s="850">
        <v>46115</v>
      </c>
      <c r="R281" s="838"/>
      <c r="S281" s="851">
        <v>20.05</v>
      </c>
    </row>
    <row r="282" spans="1:19" ht="14.45" customHeight="1" x14ac:dyDescent="0.2">
      <c r="A282" s="832" t="s">
        <v>1436</v>
      </c>
      <c r="B282" s="833" t="s">
        <v>1437</v>
      </c>
      <c r="C282" s="833" t="s">
        <v>565</v>
      </c>
      <c r="D282" s="833" t="s">
        <v>849</v>
      </c>
      <c r="E282" s="833" t="s">
        <v>1438</v>
      </c>
      <c r="F282" s="833" t="s">
        <v>1463</v>
      </c>
      <c r="G282" s="833" t="s">
        <v>1464</v>
      </c>
      <c r="H282" s="850"/>
      <c r="I282" s="850"/>
      <c r="J282" s="833"/>
      <c r="K282" s="833"/>
      <c r="L282" s="850"/>
      <c r="M282" s="850"/>
      <c r="N282" s="833"/>
      <c r="O282" s="833"/>
      <c r="P282" s="850">
        <v>11.28</v>
      </c>
      <c r="Q282" s="850">
        <v>18382.870000000003</v>
      </c>
      <c r="R282" s="838"/>
      <c r="S282" s="851">
        <v>1629.687056737589</v>
      </c>
    </row>
    <row r="283" spans="1:19" ht="14.45" customHeight="1" x14ac:dyDescent="0.2">
      <c r="A283" s="832" t="s">
        <v>1436</v>
      </c>
      <c r="B283" s="833" t="s">
        <v>1437</v>
      </c>
      <c r="C283" s="833" t="s">
        <v>565</v>
      </c>
      <c r="D283" s="833" t="s">
        <v>849</v>
      </c>
      <c r="E283" s="833" t="s">
        <v>1438</v>
      </c>
      <c r="F283" s="833" t="s">
        <v>1467</v>
      </c>
      <c r="G283" s="833" t="s">
        <v>1468</v>
      </c>
      <c r="H283" s="850"/>
      <c r="I283" s="850"/>
      <c r="J283" s="833"/>
      <c r="K283" s="833"/>
      <c r="L283" s="850">
        <v>3</v>
      </c>
      <c r="M283" s="850">
        <v>6083.67</v>
      </c>
      <c r="N283" s="833">
        <v>1</v>
      </c>
      <c r="O283" s="833">
        <v>2027.89</v>
      </c>
      <c r="P283" s="850">
        <v>32</v>
      </c>
      <c r="Q283" s="850">
        <v>58169.280000000021</v>
      </c>
      <c r="R283" s="838">
        <v>9.5615442652214888</v>
      </c>
      <c r="S283" s="851">
        <v>1817.7900000000006</v>
      </c>
    </row>
    <row r="284" spans="1:19" ht="14.45" customHeight="1" x14ac:dyDescent="0.2">
      <c r="A284" s="832" t="s">
        <v>1436</v>
      </c>
      <c r="B284" s="833" t="s">
        <v>1437</v>
      </c>
      <c r="C284" s="833" t="s">
        <v>565</v>
      </c>
      <c r="D284" s="833" t="s">
        <v>849</v>
      </c>
      <c r="E284" s="833" t="s">
        <v>1438</v>
      </c>
      <c r="F284" s="833" t="s">
        <v>1471</v>
      </c>
      <c r="G284" s="833" t="s">
        <v>1472</v>
      </c>
      <c r="H284" s="850">
        <v>1989</v>
      </c>
      <c r="I284" s="850">
        <v>7498.53</v>
      </c>
      <c r="J284" s="833">
        <v>0.51298306824012307</v>
      </c>
      <c r="K284" s="833">
        <v>3.77</v>
      </c>
      <c r="L284" s="850">
        <v>3898</v>
      </c>
      <c r="M284" s="850">
        <v>14617.5</v>
      </c>
      <c r="N284" s="833">
        <v>1</v>
      </c>
      <c r="O284" s="833">
        <v>3.75</v>
      </c>
      <c r="P284" s="850">
        <v>56898</v>
      </c>
      <c r="Q284" s="850">
        <v>217424.47999999998</v>
      </c>
      <c r="R284" s="838">
        <v>14.8742589362066</v>
      </c>
      <c r="S284" s="851">
        <v>3.821302681992337</v>
      </c>
    </row>
    <row r="285" spans="1:19" ht="14.45" customHeight="1" x14ac:dyDescent="0.2">
      <c r="A285" s="832" t="s">
        <v>1436</v>
      </c>
      <c r="B285" s="833" t="s">
        <v>1437</v>
      </c>
      <c r="C285" s="833" t="s">
        <v>565</v>
      </c>
      <c r="D285" s="833" t="s">
        <v>849</v>
      </c>
      <c r="E285" s="833" t="s">
        <v>1438</v>
      </c>
      <c r="F285" s="833" t="s">
        <v>1477</v>
      </c>
      <c r="G285" s="833" t="s">
        <v>1478</v>
      </c>
      <c r="H285" s="850"/>
      <c r="I285" s="850"/>
      <c r="J285" s="833"/>
      <c r="K285" s="833"/>
      <c r="L285" s="850"/>
      <c r="M285" s="850"/>
      <c r="N285" s="833"/>
      <c r="O285" s="833"/>
      <c r="P285" s="850">
        <v>441</v>
      </c>
      <c r="Q285" s="850">
        <v>66061.799999999988</v>
      </c>
      <c r="R285" s="838"/>
      <c r="S285" s="851">
        <v>149.79999999999998</v>
      </c>
    </row>
    <row r="286" spans="1:19" ht="14.45" customHeight="1" x14ac:dyDescent="0.2">
      <c r="A286" s="832" t="s">
        <v>1436</v>
      </c>
      <c r="B286" s="833" t="s">
        <v>1437</v>
      </c>
      <c r="C286" s="833" t="s">
        <v>565</v>
      </c>
      <c r="D286" s="833" t="s">
        <v>849</v>
      </c>
      <c r="E286" s="833" t="s">
        <v>1438</v>
      </c>
      <c r="F286" s="833" t="s">
        <v>1479</v>
      </c>
      <c r="G286" s="833" t="s">
        <v>1480</v>
      </c>
      <c r="H286" s="850">
        <v>1100</v>
      </c>
      <c r="I286" s="850">
        <v>22242</v>
      </c>
      <c r="J286" s="833"/>
      <c r="K286" s="833">
        <v>20.22</v>
      </c>
      <c r="L286" s="850"/>
      <c r="M286" s="850"/>
      <c r="N286" s="833"/>
      <c r="O286" s="833"/>
      <c r="P286" s="850">
        <v>5474</v>
      </c>
      <c r="Q286" s="850">
        <v>111395.89999999998</v>
      </c>
      <c r="R286" s="838"/>
      <c r="S286" s="851">
        <v>20.349999999999998</v>
      </c>
    </row>
    <row r="287" spans="1:19" ht="14.45" customHeight="1" x14ac:dyDescent="0.2">
      <c r="A287" s="832" t="s">
        <v>1436</v>
      </c>
      <c r="B287" s="833" t="s">
        <v>1437</v>
      </c>
      <c r="C287" s="833" t="s">
        <v>565</v>
      </c>
      <c r="D287" s="833" t="s">
        <v>849</v>
      </c>
      <c r="E287" s="833" t="s">
        <v>1438</v>
      </c>
      <c r="F287" s="833" t="s">
        <v>1483</v>
      </c>
      <c r="G287" s="833" t="s">
        <v>1484</v>
      </c>
      <c r="H287" s="850"/>
      <c r="I287" s="850"/>
      <c r="J287" s="833"/>
      <c r="K287" s="833"/>
      <c r="L287" s="850">
        <v>2</v>
      </c>
      <c r="M287" s="850">
        <v>217124.4</v>
      </c>
      <c r="N287" s="833">
        <v>1</v>
      </c>
      <c r="O287" s="833">
        <v>108562.2</v>
      </c>
      <c r="P287" s="850"/>
      <c r="Q287" s="850"/>
      <c r="R287" s="838"/>
      <c r="S287" s="851"/>
    </row>
    <row r="288" spans="1:19" ht="14.45" customHeight="1" x14ac:dyDescent="0.2">
      <c r="A288" s="832" t="s">
        <v>1436</v>
      </c>
      <c r="B288" s="833" t="s">
        <v>1437</v>
      </c>
      <c r="C288" s="833" t="s">
        <v>565</v>
      </c>
      <c r="D288" s="833" t="s">
        <v>849</v>
      </c>
      <c r="E288" s="833" t="s">
        <v>1438</v>
      </c>
      <c r="F288" s="833" t="s">
        <v>1485</v>
      </c>
      <c r="G288" s="833" t="s">
        <v>1486</v>
      </c>
      <c r="H288" s="850"/>
      <c r="I288" s="850"/>
      <c r="J288" s="833"/>
      <c r="K288" s="833"/>
      <c r="L288" s="850"/>
      <c r="M288" s="850"/>
      <c r="N288" s="833"/>
      <c r="O288" s="833"/>
      <c r="P288" s="850">
        <v>6078</v>
      </c>
      <c r="Q288" s="850">
        <v>116089.79999999999</v>
      </c>
      <c r="R288" s="838"/>
      <c r="S288" s="851">
        <v>19.099999999999998</v>
      </c>
    </row>
    <row r="289" spans="1:19" ht="14.45" customHeight="1" x14ac:dyDescent="0.2">
      <c r="A289" s="832" t="s">
        <v>1436</v>
      </c>
      <c r="B289" s="833" t="s">
        <v>1437</v>
      </c>
      <c r="C289" s="833" t="s">
        <v>565</v>
      </c>
      <c r="D289" s="833" t="s">
        <v>849</v>
      </c>
      <c r="E289" s="833" t="s">
        <v>1496</v>
      </c>
      <c r="F289" s="833" t="s">
        <v>1497</v>
      </c>
      <c r="G289" s="833" t="s">
        <v>1498</v>
      </c>
      <c r="H289" s="850">
        <v>5</v>
      </c>
      <c r="I289" s="850">
        <v>185</v>
      </c>
      <c r="J289" s="833">
        <v>0.14285714285714285</v>
      </c>
      <c r="K289" s="833">
        <v>37</v>
      </c>
      <c r="L289" s="850">
        <v>35</v>
      </c>
      <c r="M289" s="850">
        <v>1295</v>
      </c>
      <c r="N289" s="833">
        <v>1</v>
      </c>
      <c r="O289" s="833">
        <v>37</v>
      </c>
      <c r="P289" s="850">
        <v>37</v>
      </c>
      <c r="Q289" s="850">
        <v>1406</v>
      </c>
      <c r="R289" s="838">
        <v>1.0857142857142856</v>
      </c>
      <c r="S289" s="851">
        <v>38</v>
      </c>
    </row>
    <row r="290" spans="1:19" ht="14.45" customHeight="1" x14ac:dyDescent="0.2">
      <c r="A290" s="832" t="s">
        <v>1436</v>
      </c>
      <c r="B290" s="833" t="s">
        <v>1437</v>
      </c>
      <c r="C290" s="833" t="s">
        <v>565</v>
      </c>
      <c r="D290" s="833" t="s">
        <v>849</v>
      </c>
      <c r="E290" s="833" t="s">
        <v>1496</v>
      </c>
      <c r="F290" s="833" t="s">
        <v>1501</v>
      </c>
      <c r="G290" s="833" t="s">
        <v>1502</v>
      </c>
      <c r="H290" s="850">
        <v>233</v>
      </c>
      <c r="I290" s="850">
        <v>41241</v>
      </c>
      <c r="J290" s="833">
        <v>1.0117511407683626</v>
      </c>
      <c r="K290" s="833">
        <v>177</v>
      </c>
      <c r="L290" s="850">
        <v>229</v>
      </c>
      <c r="M290" s="850">
        <v>40762</v>
      </c>
      <c r="N290" s="833">
        <v>1</v>
      </c>
      <c r="O290" s="833">
        <v>178</v>
      </c>
      <c r="P290" s="850">
        <v>150</v>
      </c>
      <c r="Q290" s="850">
        <v>26850</v>
      </c>
      <c r="R290" s="838">
        <v>0.65870173200529902</v>
      </c>
      <c r="S290" s="851">
        <v>179</v>
      </c>
    </row>
    <row r="291" spans="1:19" ht="14.45" customHeight="1" x14ac:dyDescent="0.2">
      <c r="A291" s="832" t="s">
        <v>1436</v>
      </c>
      <c r="B291" s="833" t="s">
        <v>1437</v>
      </c>
      <c r="C291" s="833" t="s">
        <v>565</v>
      </c>
      <c r="D291" s="833" t="s">
        <v>849</v>
      </c>
      <c r="E291" s="833" t="s">
        <v>1496</v>
      </c>
      <c r="F291" s="833" t="s">
        <v>1503</v>
      </c>
      <c r="G291" s="833" t="s">
        <v>1504</v>
      </c>
      <c r="H291" s="850"/>
      <c r="I291" s="850"/>
      <c r="J291" s="833"/>
      <c r="K291" s="833"/>
      <c r="L291" s="850">
        <v>2</v>
      </c>
      <c r="M291" s="850">
        <v>704</v>
      </c>
      <c r="N291" s="833">
        <v>1</v>
      </c>
      <c r="O291" s="833">
        <v>352</v>
      </c>
      <c r="P291" s="850"/>
      <c r="Q291" s="850"/>
      <c r="R291" s="838"/>
      <c r="S291" s="851"/>
    </row>
    <row r="292" spans="1:19" ht="14.45" customHeight="1" x14ac:dyDescent="0.2">
      <c r="A292" s="832" t="s">
        <v>1436</v>
      </c>
      <c r="B292" s="833" t="s">
        <v>1437</v>
      </c>
      <c r="C292" s="833" t="s">
        <v>565</v>
      </c>
      <c r="D292" s="833" t="s">
        <v>849</v>
      </c>
      <c r="E292" s="833" t="s">
        <v>1496</v>
      </c>
      <c r="F292" s="833" t="s">
        <v>1505</v>
      </c>
      <c r="G292" s="833" t="s">
        <v>1506</v>
      </c>
      <c r="H292" s="850"/>
      <c r="I292" s="850"/>
      <c r="J292" s="833"/>
      <c r="K292" s="833"/>
      <c r="L292" s="850">
        <v>6</v>
      </c>
      <c r="M292" s="850">
        <v>1908</v>
      </c>
      <c r="N292" s="833">
        <v>1</v>
      </c>
      <c r="O292" s="833">
        <v>318</v>
      </c>
      <c r="P292" s="850"/>
      <c r="Q292" s="850"/>
      <c r="R292" s="838"/>
      <c r="S292" s="851"/>
    </row>
    <row r="293" spans="1:19" ht="14.45" customHeight="1" x14ac:dyDescent="0.2">
      <c r="A293" s="832" t="s">
        <v>1436</v>
      </c>
      <c r="B293" s="833" t="s">
        <v>1437</v>
      </c>
      <c r="C293" s="833" t="s">
        <v>565</v>
      </c>
      <c r="D293" s="833" t="s">
        <v>849</v>
      </c>
      <c r="E293" s="833" t="s">
        <v>1496</v>
      </c>
      <c r="F293" s="833" t="s">
        <v>1509</v>
      </c>
      <c r="G293" s="833" t="s">
        <v>1510</v>
      </c>
      <c r="H293" s="850"/>
      <c r="I293" s="850"/>
      <c r="J293" s="833"/>
      <c r="K293" s="833"/>
      <c r="L293" s="850"/>
      <c r="M293" s="850"/>
      <c r="N293" s="833"/>
      <c r="O293" s="833"/>
      <c r="P293" s="850">
        <v>9</v>
      </c>
      <c r="Q293" s="850">
        <v>18423</v>
      </c>
      <c r="R293" s="838"/>
      <c r="S293" s="851">
        <v>2047</v>
      </c>
    </row>
    <row r="294" spans="1:19" ht="14.45" customHeight="1" x14ac:dyDescent="0.2">
      <c r="A294" s="832" t="s">
        <v>1436</v>
      </c>
      <c r="B294" s="833" t="s">
        <v>1437</v>
      </c>
      <c r="C294" s="833" t="s">
        <v>565</v>
      </c>
      <c r="D294" s="833" t="s">
        <v>849</v>
      </c>
      <c r="E294" s="833" t="s">
        <v>1496</v>
      </c>
      <c r="F294" s="833" t="s">
        <v>1511</v>
      </c>
      <c r="G294" s="833" t="s">
        <v>1512</v>
      </c>
      <c r="H294" s="850"/>
      <c r="I294" s="850"/>
      <c r="J294" s="833"/>
      <c r="K294" s="833"/>
      <c r="L294" s="850"/>
      <c r="M294" s="850"/>
      <c r="N294" s="833"/>
      <c r="O294" s="833"/>
      <c r="P294" s="850">
        <v>1</v>
      </c>
      <c r="Q294" s="850">
        <v>3073</v>
      </c>
      <c r="R294" s="838"/>
      <c r="S294" s="851">
        <v>3073</v>
      </c>
    </row>
    <row r="295" spans="1:19" ht="14.45" customHeight="1" x14ac:dyDescent="0.2">
      <c r="A295" s="832" t="s">
        <v>1436</v>
      </c>
      <c r="B295" s="833" t="s">
        <v>1437</v>
      </c>
      <c r="C295" s="833" t="s">
        <v>565</v>
      </c>
      <c r="D295" s="833" t="s">
        <v>849</v>
      </c>
      <c r="E295" s="833" t="s">
        <v>1496</v>
      </c>
      <c r="F295" s="833" t="s">
        <v>1513</v>
      </c>
      <c r="G295" s="833" t="s">
        <v>1514</v>
      </c>
      <c r="H295" s="850"/>
      <c r="I295" s="850"/>
      <c r="J295" s="833"/>
      <c r="K295" s="833"/>
      <c r="L295" s="850"/>
      <c r="M295" s="850"/>
      <c r="N295" s="833"/>
      <c r="O295" s="833"/>
      <c r="P295" s="850">
        <v>1</v>
      </c>
      <c r="Q295" s="850">
        <v>671</v>
      </c>
      <c r="R295" s="838"/>
      <c r="S295" s="851">
        <v>671</v>
      </c>
    </row>
    <row r="296" spans="1:19" ht="14.45" customHeight="1" x14ac:dyDescent="0.2">
      <c r="A296" s="832" t="s">
        <v>1436</v>
      </c>
      <c r="B296" s="833" t="s">
        <v>1437</v>
      </c>
      <c r="C296" s="833" t="s">
        <v>565</v>
      </c>
      <c r="D296" s="833" t="s">
        <v>849</v>
      </c>
      <c r="E296" s="833" t="s">
        <v>1496</v>
      </c>
      <c r="F296" s="833" t="s">
        <v>1517</v>
      </c>
      <c r="G296" s="833" t="s">
        <v>1518</v>
      </c>
      <c r="H296" s="850">
        <v>1</v>
      </c>
      <c r="I296" s="850">
        <v>1431</v>
      </c>
      <c r="J296" s="833"/>
      <c r="K296" s="833">
        <v>1431</v>
      </c>
      <c r="L296" s="850"/>
      <c r="M296" s="850"/>
      <c r="N296" s="833"/>
      <c r="O296" s="833"/>
      <c r="P296" s="850">
        <v>11</v>
      </c>
      <c r="Q296" s="850">
        <v>15807</v>
      </c>
      <c r="R296" s="838"/>
      <c r="S296" s="851">
        <v>1437</v>
      </c>
    </row>
    <row r="297" spans="1:19" ht="14.45" customHeight="1" x14ac:dyDescent="0.2">
      <c r="A297" s="832" t="s">
        <v>1436</v>
      </c>
      <c r="B297" s="833" t="s">
        <v>1437</v>
      </c>
      <c r="C297" s="833" t="s">
        <v>565</v>
      </c>
      <c r="D297" s="833" t="s">
        <v>849</v>
      </c>
      <c r="E297" s="833" t="s">
        <v>1496</v>
      </c>
      <c r="F297" s="833" t="s">
        <v>1519</v>
      </c>
      <c r="G297" s="833" t="s">
        <v>1520</v>
      </c>
      <c r="H297" s="850"/>
      <c r="I297" s="850"/>
      <c r="J297" s="833"/>
      <c r="K297" s="833"/>
      <c r="L297" s="850">
        <v>1</v>
      </c>
      <c r="M297" s="850">
        <v>1914</v>
      </c>
      <c r="N297" s="833">
        <v>1</v>
      </c>
      <c r="O297" s="833">
        <v>1914</v>
      </c>
      <c r="P297" s="850">
        <v>11</v>
      </c>
      <c r="Q297" s="850">
        <v>21120</v>
      </c>
      <c r="R297" s="838">
        <v>11.03448275862069</v>
      </c>
      <c r="S297" s="851">
        <v>1920</v>
      </c>
    </row>
    <row r="298" spans="1:19" ht="14.45" customHeight="1" x14ac:dyDescent="0.2">
      <c r="A298" s="832" t="s">
        <v>1436</v>
      </c>
      <c r="B298" s="833" t="s">
        <v>1437</v>
      </c>
      <c r="C298" s="833" t="s">
        <v>565</v>
      </c>
      <c r="D298" s="833" t="s">
        <v>849</v>
      </c>
      <c r="E298" s="833" t="s">
        <v>1496</v>
      </c>
      <c r="F298" s="833" t="s">
        <v>1523</v>
      </c>
      <c r="G298" s="833" t="s">
        <v>1524</v>
      </c>
      <c r="H298" s="850"/>
      <c r="I298" s="850"/>
      <c r="J298" s="833"/>
      <c r="K298" s="833"/>
      <c r="L298" s="850">
        <v>1</v>
      </c>
      <c r="M298" s="850">
        <v>1214</v>
      </c>
      <c r="N298" s="833">
        <v>1</v>
      </c>
      <c r="O298" s="833">
        <v>1214</v>
      </c>
      <c r="P298" s="850">
        <v>4</v>
      </c>
      <c r="Q298" s="850">
        <v>4876</v>
      </c>
      <c r="R298" s="838">
        <v>4.0164744645799013</v>
      </c>
      <c r="S298" s="851">
        <v>1219</v>
      </c>
    </row>
    <row r="299" spans="1:19" ht="14.45" customHeight="1" x14ac:dyDescent="0.2">
      <c r="A299" s="832" t="s">
        <v>1436</v>
      </c>
      <c r="B299" s="833" t="s">
        <v>1437</v>
      </c>
      <c r="C299" s="833" t="s">
        <v>565</v>
      </c>
      <c r="D299" s="833" t="s">
        <v>849</v>
      </c>
      <c r="E299" s="833" t="s">
        <v>1496</v>
      </c>
      <c r="F299" s="833" t="s">
        <v>1527</v>
      </c>
      <c r="G299" s="833" t="s">
        <v>1528</v>
      </c>
      <c r="H299" s="850"/>
      <c r="I299" s="850"/>
      <c r="J299" s="833"/>
      <c r="K299" s="833"/>
      <c r="L299" s="850">
        <v>3</v>
      </c>
      <c r="M299" s="850">
        <v>2046</v>
      </c>
      <c r="N299" s="833">
        <v>1</v>
      </c>
      <c r="O299" s="833">
        <v>682</v>
      </c>
      <c r="P299" s="850">
        <v>32</v>
      </c>
      <c r="Q299" s="850">
        <v>21920</v>
      </c>
      <c r="R299" s="838">
        <v>10.713587487781036</v>
      </c>
      <c r="S299" s="851">
        <v>685</v>
      </c>
    </row>
    <row r="300" spans="1:19" ht="14.45" customHeight="1" x14ac:dyDescent="0.2">
      <c r="A300" s="832" t="s">
        <v>1436</v>
      </c>
      <c r="B300" s="833" t="s">
        <v>1437</v>
      </c>
      <c r="C300" s="833" t="s">
        <v>565</v>
      </c>
      <c r="D300" s="833" t="s">
        <v>849</v>
      </c>
      <c r="E300" s="833" t="s">
        <v>1496</v>
      </c>
      <c r="F300" s="833" t="s">
        <v>1529</v>
      </c>
      <c r="G300" s="833" t="s">
        <v>1530</v>
      </c>
      <c r="H300" s="850">
        <v>2</v>
      </c>
      <c r="I300" s="850">
        <v>1434</v>
      </c>
      <c r="J300" s="833"/>
      <c r="K300" s="833">
        <v>717</v>
      </c>
      <c r="L300" s="850"/>
      <c r="M300" s="850"/>
      <c r="N300" s="833"/>
      <c r="O300" s="833"/>
      <c r="P300" s="850">
        <v>14</v>
      </c>
      <c r="Q300" s="850">
        <v>10080</v>
      </c>
      <c r="R300" s="838"/>
      <c r="S300" s="851">
        <v>720</v>
      </c>
    </row>
    <row r="301" spans="1:19" ht="14.45" customHeight="1" x14ac:dyDescent="0.2">
      <c r="A301" s="832" t="s">
        <v>1436</v>
      </c>
      <c r="B301" s="833" t="s">
        <v>1437</v>
      </c>
      <c r="C301" s="833" t="s">
        <v>565</v>
      </c>
      <c r="D301" s="833" t="s">
        <v>849</v>
      </c>
      <c r="E301" s="833" t="s">
        <v>1496</v>
      </c>
      <c r="F301" s="833" t="s">
        <v>1531</v>
      </c>
      <c r="G301" s="833" t="s">
        <v>1532</v>
      </c>
      <c r="H301" s="850">
        <v>1</v>
      </c>
      <c r="I301" s="850">
        <v>2638</v>
      </c>
      <c r="J301" s="833"/>
      <c r="K301" s="833">
        <v>2638</v>
      </c>
      <c r="L301" s="850"/>
      <c r="M301" s="850"/>
      <c r="N301" s="833"/>
      <c r="O301" s="833"/>
      <c r="P301" s="850"/>
      <c r="Q301" s="850"/>
      <c r="R301" s="838"/>
      <c r="S301" s="851"/>
    </row>
    <row r="302" spans="1:19" ht="14.45" customHeight="1" x14ac:dyDescent="0.2">
      <c r="A302" s="832" t="s">
        <v>1436</v>
      </c>
      <c r="B302" s="833" t="s">
        <v>1437</v>
      </c>
      <c r="C302" s="833" t="s">
        <v>565</v>
      </c>
      <c r="D302" s="833" t="s">
        <v>849</v>
      </c>
      <c r="E302" s="833" t="s">
        <v>1496</v>
      </c>
      <c r="F302" s="833" t="s">
        <v>1533</v>
      </c>
      <c r="G302" s="833" t="s">
        <v>1534</v>
      </c>
      <c r="H302" s="850">
        <v>8</v>
      </c>
      <c r="I302" s="850">
        <v>14600</v>
      </c>
      <c r="J302" s="833">
        <v>0.79956188389923333</v>
      </c>
      <c r="K302" s="833">
        <v>1825</v>
      </c>
      <c r="L302" s="850">
        <v>10</v>
      </c>
      <c r="M302" s="850">
        <v>18260</v>
      </c>
      <c r="N302" s="833">
        <v>1</v>
      </c>
      <c r="O302" s="833">
        <v>1826</v>
      </c>
      <c r="P302" s="850">
        <v>237</v>
      </c>
      <c r="Q302" s="850">
        <v>433947</v>
      </c>
      <c r="R302" s="838">
        <v>23.764895947426069</v>
      </c>
      <c r="S302" s="851">
        <v>1831</v>
      </c>
    </row>
    <row r="303" spans="1:19" ht="14.45" customHeight="1" x14ac:dyDescent="0.2">
      <c r="A303" s="832" t="s">
        <v>1436</v>
      </c>
      <c r="B303" s="833" t="s">
        <v>1437</v>
      </c>
      <c r="C303" s="833" t="s">
        <v>565</v>
      </c>
      <c r="D303" s="833" t="s">
        <v>849</v>
      </c>
      <c r="E303" s="833" t="s">
        <v>1496</v>
      </c>
      <c r="F303" s="833" t="s">
        <v>1535</v>
      </c>
      <c r="G303" s="833" t="s">
        <v>1536</v>
      </c>
      <c r="H303" s="850">
        <v>1</v>
      </c>
      <c r="I303" s="850">
        <v>429</v>
      </c>
      <c r="J303" s="833"/>
      <c r="K303" s="833">
        <v>429</v>
      </c>
      <c r="L303" s="850"/>
      <c r="M303" s="850"/>
      <c r="N303" s="833"/>
      <c r="O303" s="833"/>
      <c r="P303" s="850">
        <v>7</v>
      </c>
      <c r="Q303" s="850">
        <v>3017</v>
      </c>
      <c r="R303" s="838"/>
      <c r="S303" s="851">
        <v>431</v>
      </c>
    </row>
    <row r="304" spans="1:19" ht="14.45" customHeight="1" x14ac:dyDescent="0.2">
      <c r="A304" s="832" t="s">
        <v>1436</v>
      </c>
      <c r="B304" s="833" t="s">
        <v>1437</v>
      </c>
      <c r="C304" s="833" t="s">
        <v>565</v>
      </c>
      <c r="D304" s="833" t="s">
        <v>849</v>
      </c>
      <c r="E304" s="833" t="s">
        <v>1496</v>
      </c>
      <c r="F304" s="833" t="s">
        <v>1537</v>
      </c>
      <c r="G304" s="833" t="s">
        <v>1538</v>
      </c>
      <c r="H304" s="850">
        <v>7</v>
      </c>
      <c r="I304" s="850">
        <v>24640</v>
      </c>
      <c r="J304" s="833"/>
      <c r="K304" s="833">
        <v>3520</v>
      </c>
      <c r="L304" s="850"/>
      <c r="M304" s="850"/>
      <c r="N304" s="833"/>
      <c r="O304" s="833"/>
      <c r="P304" s="850">
        <v>28</v>
      </c>
      <c r="Q304" s="850">
        <v>98924</v>
      </c>
      <c r="R304" s="838"/>
      <c r="S304" s="851">
        <v>3533</v>
      </c>
    </row>
    <row r="305" spans="1:19" ht="14.45" customHeight="1" x14ac:dyDescent="0.2">
      <c r="A305" s="832" t="s">
        <v>1436</v>
      </c>
      <c r="B305" s="833" t="s">
        <v>1437</v>
      </c>
      <c r="C305" s="833" t="s">
        <v>565</v>
      </c>
      <c r="D305" s="833" t="s">
        <v>849</v>
      </c>
      <c r="E305" s="833" t="s">
        <v>1496</v>
      </c>
      <c r="F305" s="833" t="s">
        <v>1541</v>
      </c>
      <c r="G305" s="833" t="s">
        <v>1542</v>
      </c>
      <c r="H305" s="850">
        <v>219</v>
      </c>
      <c r="I305" s="850">
        <v>7300</v>
      </c>
      <c r="J305" s="833">
        <v>0.98206189949605427</v>
      </c>
      <c r="K305" s="833">
        <v>33.333333333333336</v>
      </c>
      <c r="L305" s="850">
        <v>223</v>
      </c>
      <c r="M305" s="850">
        <v>7433.34</v>
      </c>
      <c r="N305" s="833">
        <v>1</v>
      </c>
      <c r="O305" s="833">
        <v>33.333363228699554</v>
      </c>
      <c r="P305" s="850">
        <v>136</v>
      </c>
      <c r="Q305" s="850">
        <v>4533.33</v>
      </c>
      <c r="R305" s="838">
        <v>0.60986447545786948</v>
      </c>
      <c r="S305" s="851">
        <v>33.333308823529414</v>
      </c>
    </row>
    <row r="306" spans="1:19" ht="14.45" customHeight="1" x14ac:dyDescent="0.2">
      <c r="A306" s="832" t="s">
        <v>1436</v>
      </c>
      <c r="B306" s="833" t="s">
        <v>1437</v>
      </c>
      <c r="C306" s="833" t="s">
        <v>565</v>
      </c>
      <c r="D306" s="833" t="s">
        <v>849</v>
      </c>
      <c r="E306" s="833" t="s">
        <v>1496</v>
      </c>
      <c r="F306" s="833" t="s">
        <v>1543</v>
      </c>
      <c r="G306" s="833" t="s">
        <v>1544</v>
      </c>
      <c r="H306" s="850">
        <v>233</v>
      </c>
      <c r="I306" s="850">
        <v>8621</v>
      </c>
      <c r="J306" s="833">
        <v>1.0219298245614035</v>
      </c>
      <c r="K306" s="833">
        <v>37</v>
      </c>
      <c r="L306" s="850">
        <v>228</v>
      </c>
      <c r="M306" s="850">
        <v>8436</v>
      </c>
      <c r="N306" s="833">
        <v>1</v>
      </c>
      <c r="O306" s="833">
        <v>37</v>
      </c>
      <c r="P306" s="850">
        <v>150</v>
      </c>
      <c r="Q306" s="850">
        <v>5700</v>
      </c>
      <c r="R306" s="838">
        <v>0.67567567567567566</v>
      </c>
      <c r="S306" s="851">
        <v>38</v>
      </c>
    </row>
    <row r="307" spans="1:19" ht="14.45" customHeight="1" x14ac:dyDescent="0.2">
      <c r="A307" s="832" t="s">
        <v>1436</v>
      </c>
      <c r="B307" s="833" t="s">
        <v>1437</v>
      </c>
      <c r="C307" s="833" t="s">
        <v>565</v>
      </c>
      <c r="D307" s="833" t="s">
        <v>849</v>
      </c>
      <c r="E307" s="833" t="s">
        <v>1496</v>
      </c>
      <c r="F307" s="833" t="s">
        <v>1547</v>
      </c>
      <c r="G307" s="833" t="s">
        <v>1548</v>
      </c>
      <c r="H307" s="850">
        <v>2</v>
      </c>
      <c r="I307" s="850">
        <v>874</v>
      </c>
      <c r="J307" s="833">
        <v>0.99771689497716898</v>
      </c>
      <c r="K307" s="833">
        <v>437</v>
      </c>
      <c r="L307" s="850">
        <v>2</v>
      </c>
      <c r="M307" s="850">
        <v>876</v>
      </c>
      <c r="N307" s="833">
        <v>1</v>
      </c>
      <c r="O307" s="833">
        <v>438</v>
      </c>
      <c r="P307" s="850">
        <v>5</v>
      </c>
      <c r="Q307" s="850">
        <v>2190</v>
      </c>
      <c r="R307" s="838">
        <v>2.5</v>
      </c>
      <c r="S307" s="851">
        <v>438</v>
      </c>
    </row>
    <row r="308" spans="1:19" ht="14.45" customHeight="1" x14ac:dyDescent="0.2">
      <c r="A308" s="832" t="s">
        <v>1436</v>
      </c>
      <c r="B308" s="833" t="s">
        <v>1437</v>
      </c>
      <c r="C308" s="833" t="s">
        <v>565</v>
      </c>
      <c r="D308" s="833" t="s">
        <v>849</v>
      </c>
      <c r="E308" s="833" t="s">
        <v>1496</v>
      </c>
      <c r="F308" s="833" t="s">
        <v>1549</v>
      </c>
      <c r="G308" s="833" t="s">
        <v>1550</v>
      </c>
      <c r="H308" s="850">
        <v>3</v>
      </c>
      <c r="I308" s="850">
        <v>4026</v>
      </c>
      <c r="J308" s="833">
        <v>0.59955323901712587</v>
      </c>
      <c r="K308" s="833">
        <v>1342</v>
      </c>
      <c r="L308" s="850">
        <v>5</v>
      </c>
      <c r="M308" s="850">
        <v>6715</v>
      </c>
      <c r="N308" s="833">
        <v>1</v>
      </c>
      <c r="O308" s="833">
        <v>1343</v>
      </c>
      <c r="P308" s="850">
        <v>79</v>
      </c>
      <c r="Q308" s="850">
        <v>106413</v>
      </c>
      <c r="R308" s="838">
        <v>15.847058823529412</v>
      </c>
      <c r="S308" s="851">
        <v>1347</v>
      </c>
    </row>
    <row r="309" spans="1:19" ht="14.45" customHeight="1" x14ac:dyDescent="0.2">
      <c r="A309" s="832" t="s">
        <v>1436</v>
      </c>
      <c r="B309" s="833" t="s">
        <v>1437</v>
      </c>
      <c r="C309" s="833" t="s">
        <v>565</v>
      </c>
      <c r="D309" s="833" t="s">
        <v>849</v>
      </c>
      <c r="E309" s="833" t="s">
        <v>1496</v>
      </c>
      <c r="F309" s="833" t="s">
        <v>1551</v>
      </c>
      <c r="G309" s="833" t="s">
        <v>1552</v>
      </c>
      <c r="H309" s="850"/>
      <c r="I309" s="850"/>
      <c r="J309" s="833"/>
      <c r="K309" s="833"/>
      <c r="L309" s="850">
        <v>3</v>
      </c>
      <c r="M309" s="850">
        <v>1530</v>
      </c>
      <c r="N309" s="833">
        <v>1</v>
      </c>
      <c r="O309" s="833">
        <v>510</v>
      </c>
      <c r="P309" s="850">
        <v>40</v>
      </c>
      <c r="Q309" s="850">
        <v>20480</v>
      </c>
      <c r="R309" s="838">
        <v>13.38562091503268</v>
      </c>
      <c r="S309" s="851">
        <v>512</v>
      </c>
    </row>
    <row r="310" spans="1:19" ht="14.45" customHeight="1" x14ac:dyDescent="0.2">
      <c r="A310" s="832" t="s">
        <v>1436</v>
      </c>
      <c r="B310" s="833" t="s">
        <v>1437</v>
      </c>
      <c r="C310" s="833" t="s">
        <v>565</v>
      </c>
      <c r="D310" s="833" t="s">
        <v>849</v>
      </c>
      <c r="E310" s="833" t="s">
        <v>1496</v>
      </c>
      <c r="F310" s="833" t="s">
        <v>1553</v>
      </c>
      <c r="G310" s="833" t="s">
        <v>1554</v>
      </c>
      <c r="H310" s="850"/>
      <c r="I310" s="850"/>
      <c r="J310" s="833"/>
      <c r="K310" s="833"/>
      <c r="L310" s="850"/>
      <c r="M310" s="850"/>
      <c r="N310" s="833"/>
      <c r="O310" s="833"/>
      <c r="P310" s="850">
        <v>4</v>
      </c>
      <c r="Q310" s="850">
        <v>9368</v>
      </c>
      <c r="R310" s="838"/>
      <c r="S310" s="851">
        <v>2342</v>
      </c>
    </row>
    <row r="311" spans="1:19" ht="14.45" customHeight="1" x14ac:dyDescent="0.2">
      <c r="A311" s="832" t="s">
        <v>1436</v>
      </c>
      <c r="B311" s="833" t="s">
        <v>1437</v>
      </c>
      <c r="C311" s="833" t="s">
        <v>565</v>
      </c>
      <c r="D311" s="833" t="s">
        <v>849</v>
      </c>
      <c r="E311" s="833" t="s">
        <v>1496</v>
      </c>
      <c r="F311" s="833" t="s">
        <v>1555</v>
      </c>
      <c r="G311" s="833" t="s">
        <v>1556</v>
      </c>
      <c r="H311" s="850"/>
      <c r="I311" s="850"/>
      <c r="J311" s="833"/>
      <c r="K311" s="833"/>
      <c r="L311" s="850"/>
      <c r="M311" s="850"/>
      <c r="N311" s="833"/>
      <c r="O311" s="833"/>
      <c r="P311" s="850">
        <v>10</v>
      </c>
      <c r="Q311" s="850">
        <v>26580</v>
      </c>
      <c r="R311" s="838"/>
      <c r="S311" s="851">
        <v>2658</v>
      </c>
    </row>
    <row r="312" spans="1:19" ht="14.45" customHeight="1" x14ac:dyDescent="0.2">
      <c r="A312" s="832" t="s">
        <v>1436</v>
      </c>
      <c r="B312" s="833" t="s">
        <v>1437</v>
      </c>
      <c r="C312" s="833" t="s">
        <v>565</v>
      </c>
      <c r="D312" s="833" t="s">
        <v>849</v>
      </c>
      <c r="E312" s="833" t="s">
        <v>1496</v>
      </c>
      <c r="F312" s="833" t="s">
        <v>1561</v>
      </c>
      <c r="G312" s="833" t="s">
        <v>1562</v>
      </c>
      <c r="H312" s="850"/>
      <c r="I312" s="850"/>
      <c r="J312" s="833"/>
      <c r="K312" s="833"/>
      <c r="L312" s="850">
        <v>4</v>
      </c>
      <c r="M312" s="850">
        <v>4160</v>
      </c>
      <c r="N312" s="833">
        <v>1</v>
      </c>
      <c r="O312" s="833">
        <v>1040</v>
      </c>
      <c r="P312" s="850"/>
      <c r="Q312" s="850"/>
      <c r="R312" s="838"/>
      <c r="S312" s="851"/>
    </row>
    <row r="313" spans="1:19" ht="14.45" customHeight="1" x14ac:dyDescent="0.2">
      <c r="A313" s="832" t="s">
        <v>1436</v>
      </c>
      <c r="B313" s="833" t="s">
        <v>1437</v>
      </c>
      <c r="C313" s="833" t="s">
        <v>565</v>
      </c>
      <c r="D313" s="833" t="s">
        <v>849</v>
      </c>
      <c r="E313" s="833" t="s">
        <v>1496</v>
      </c>
      <c r="F313" s="833" t="s">
        <v>1565</v>
      </c>
      <c r="G313" s="833" t="s">
        <v>1566</v>
      </c>
      <c r="H313" s="850"/>
      <c r="I313" s="850"/>
      <c r="J313" s="833"/>
      <c r="K313" s="833"/>
      <c r="L313" s="850"/>
      <c r="M313" s="850"/>
      <c r="N313" s="833"/>
      <c r="O313" s="833"/>
      <c r="P313" s="850">
        <v>4</v>
      </c>
      <c r="Q313" s="850">
        <v>572</v>
      </c>
      <c r="R313" s="838"/>
      <c r="S313" s="851">
        <v>143</v>
      </c>
    </row>
    <row r="314" spans="1:19" ht="14.45" customHeight="1" x14ac:dyDescent="0.2">
      <c r="A314" s="832" t="s">
        <v>1436</v>
      </c>
      <c r="B314" s="833" t="s">
        <v>1437</v>
      </c>
      <c r="C314" s="833" t="s">
        <v>565</v>
      </c>
      <c r="D314" s="833" t="s">
        <v>849</v>
      </c>
      <c r="E314" s="833" t="s">
        <v>1496</v>
      </c>
      <c r="F314" s="833" t="s">
        <v>1571</v>
      </c>
      <c r="G314" s="833" t="s">
        <v>1572</v>
      </c>
      <c r="H314" s="850">
        <v>1</v>
      </c>
      <c r="I314" s="850">
        <v>719</v>
      </c>
      <c r="J314" s="833"/>
      <c r="K314" s="833">
        <v>719</v>
      </c>
      <c r="L314" s="850"/>
      <c r="M314" s="850"/>
      <c r="N314" s="833"/>
      <c r="O314" s="833"/>
      <c r="P314" s="850">
        <v>4</v>
      </c>
      <c r="Q314" s="850">
        <v>2888</v>
      </c>
      <c r="R314" s="838"/>
      <c r="S314" s="851">
        <v>722</v>
      </c>
    </row>
    <row r="315" spans="1:19" ht="14.45" customHeight="1" x14ac:dyDescent="0.2">
      <c r="A315" s="832" t="s">
        <v>1436</v>
      </c>
      <c r="B315" s="833" t="s">
        <v>1437</v>
      </c>
      <c r="C315" s="833" t="s">
        <v>565</v>
      </c>
      <c r="D315" s="833" t="s">
        <v>850</v>
      </c>
      <c r="E315" s="833" t="s">
        <v>1438</v>
      </c>
      <c r="F315" s="833" t="s">
        <v>1439</v>
      </c>
      <c r="G315" s="833" t="s">
        <v>1440</v>
      </c>
      <c r="H315" s="850">
        <v>600</v>
      </c>
      <c r="I315" s="850">
        <v>13638</v>
      </c>
      <c r="J315" s="833">
        <v>1.0967254246011322</v>
      </c>
      <c r="K315" s="833">
        <v>22.73</v>
      </c>
      <c r="L315" s="850">
        <v>536</v>
      </c>
      <c r="M315" s="850">
        <v>12435.2</v>
      </c>
      <c r="N315" s="833">
        <v>1</v>
      </c>
      <c r="O315" s="833">
        <v>23.200000000000003</v>
      </c>
      <c r="P315" s="850">
        <v>436</v>
      </c>
      <c r="Q315" s="850">
        <v>11519.12</v>
      </c>
      <c r="R315" s="838">
        <v>0.92633170355120953</v>
      </c>
      <c r="S315" s="851">
        <v>26.42</v>
      </c>
    </row>
    <row r="316" spans="1:19" ht="14.45" customHeight="1" x14ac:dyDescent="0.2">
      <c r="A316" s="832" t="s">
        <v>1436</v>
      </c>
      <c r="B316" s="833" t="s">
        <v>1437</v>
      </c>
      <c r="C316" s="833" t="s">
        <v>565</v>
      </c>
      <c r="D316" s="833" t="s">
        <v>850</v>
      </c>
      <c r="E316" s="833" t="s">
        <v>1438</v>
      </c>
      <c r="F316" s="833" t="s">
        <v>1441</v>
      </c>
      <c r="G316" s="833" t="s">
        <v>1442</v>
      </c>
      <c r="H316" s="850">
        <v>3577</v>
      </c>
      <c r="I316" s="850">
        <v>9264.43</v>
      </c>
      <c r="J316" s="833">
        <v>2.6364642739245752</v>
      </c>
      <c r="K316" s="833">
        <v>2.5900000000000003</v>
      </c>
      <c r="L316" s="850">
        <v>1362</v>
      </c>
      <c r="M316" s="850">
        <v>3513.96</v>
      </c>
      <c r="N316" s="833">
        <v>1</v>
      </c>
      <c r="O316" s="833">
        <v>2.58</v>
      </c>
      <c r="P316" s="850">
        <v>3600</v>
      </c>
      <c r="Q316" s="850">
        <v>9487.09</v>
      </c>
      <c r="R316" s="838">
        <v>2.6998286833088594</v>
      </c>
      <c r="S316" s="851">
        <v>2.635302777777778</v>
      </c>
    </row>
    <row r="317" spans="1:19" ht="14.45" customHeight="1" x14ac:dyDescent="0.2">
      <c r="A317" s="832" t="s">
        <v>1436</v>
      </c>
      <c r="B317" s="833" t="s">
        <v>1437</v>
      </c>
      <c r="C317" s="833" t="s">
        <v>565</v>
      </c>
      <c r="D317" s="833" t="s">
        <v>850</v>
      </c>
      <c r="E317" s="833" t="s">
        <v>1438</v>
      </c>
      <c r="F317" s="833" t="s">
        <v>1443</v>
      </c>
      <c r="G317" s="833" t="s">
        <v>1444</v>
      </c>
      <c r="H317" s="850">
        <v>5680</v>
      </c>
      <c r="I317" s="850">
        <v>40089.199999999997</v>
      </c>
      <c r="J317" s="833">
        <v>0.91630048581580159</v>
      </c>
      <c r="K317" s="833">
        <v>7.0579577464788725</v>
      </c>
      <c r="L317" s="850">
        <v>6085</v>
      </c>
      <c r="M317" s="850">
        <v>43751.149999999987</v>
      </c>
      <c r="N317" s="833">
        <v>1</v>
      </c>
      <c r="O317" s="833">
        <v>7.1899999999999977</v>
      </c>
      <c r="P317" s="850">
        <v>3336.5</v>
      </c>
      <c r="Q317" s="850">
        <v>24233.52</v>
      </c>
      <c r="R317" s="838">
        <v>0.55389446905967066</v>
      </c>
      <c r="S317" s="851">
        <v>7.2631560017982917</v>
      </c>
    </row>
    <row r="318" spans="1:19" ht="14.45" customHeight="1" x14ac:dyDescent="0.2">
      <c r="A318" s="832" t="s">
        <v>1436</v>
      </c>
      <c r="B318" s="833" t="s">
        <v>1437</v>
      </c>
      <c r="C318" s="833" t="s">
        <v>565</v>
      </c>
      <c r="D318" s="833" t="s">
        <v>850</v>
      </c>
      <c r="E318" s="833" t="s">
        <v>1438</v>
      </c>
      <c r="F318" s="833" t="s">
        <v>1449</v>
      </c>
      <c r="G318" s="833" t="s">
        <v>1450</v>
      </c>
      <c r="H318" s="850">
        <v>14258</v>
      </c>
      <c r="I318" s="850">
        <v>75424.819999999978</v>
      </c>
      <c r="J318" s="833">
        <v>2.8956411139405338</v>
      </c>
      <c r="K318" s="833">
        <v>5.2899999999999983</v>
      </c>
      <c r="L318" s="850">
        <v>4887</v>
      </c>
      <c r="M318" s="850">
        <v>26047.71</v>
      </c>
      <c r="N318" s="833">
        <v>1</v>
      </c>
      <c r="O318" s="833">
        <v>5.33</v>
      </c>
      <c r="P318" s="850">
        <v>14292</v>
      </c>
      <c r="Q318" s="850">
        <v>75926.64</v>
      </c>
      <c r="R318" s="838">
        <v>2.9149065311307596</v>
      </c>
      <c r="S318" s="851">
        <v>5.3125272879932828</v>
      </c>
    </row>
    <row r="319" spans="1:19" ht="14.45" customHeight="1" x14ac:dyDescent="0.2">
      <c r="A319" s="832" t="s">
        <v>1436</v>
      </c>
      <c r="B319" s="833" t="s">
        <v>1437</v>
      </c>
      <c r="C319" s="833" t="s">
        <v>565</v>
      </c>
      <c r="D319" s="833" t="s">
        <v>850</v>
      </c>
      <c r="E319" s="833" t="s">
        <v>1438</v>
      </c>
      <c r="F319" s="833" t="s">
        <v>1451</v>
      </c>
      <c r="G319" s="833" t="s">
        <v>1452</v>
      </c>
      <c r="H319" s="850">
        <v>1112</v>
      </c>
      <c r="I319" s="850">
        <v>10163.68</v>
      </c>
      <c r="J319" s="833">
        <v>14.631578947368421</v>
      </c>
      <c r="K319" s="833">
        <v>9.14</v>
      </c>
      <c r="L319" s="850">
        <v>76</v>
      </c>
      <c r="M319" s="850">
        <v>694.64</v>
      </c>
      <c r="N319" s="833">
        <v>1</v>
      </c>
      <c r="O319" s="833">
        <v>9.14</v>
      </c>
      <c r="P319" s="850">
        <v>110.1</v>
      </c>
      <c r="Q319" s="850">
        <v>1025.25</v>
      </c>
      <c r="R319" s="838">
        <v>1.4759443740642635</v>
      </c>
      <c r="S319" s="851">
        <v>9.3119891008174385</v>
      </c>
    </row>
    <row r="320" spans="1:19" ht="14.45" customHeight="1" x14ac:dyDescent="0.2">
      <c r="A320" s="832" t="s">
        <v>1436</v>
      </c>
      <c r="B320" s="833" t="s">
        <v>1437</v>
      </c>
      <c r="C320" s="833" t="s">
        <v>565</v>
      </c>
      <c r="D320" s="833" t="s">
        <v>850</v>
      </c>
      <c r="E320" s="833" t="s">
        <v>1438</v>
      </c>
      <c r="F320" s="833" t="s">
        <v>1453</v>
      </c>
      <c r="G320" s="833" t="s">
        <v>1454</v>
      </c>
      <c r="H320" s="850">
        <v>1188</v>
      </c>
      <c r="I320" s="850">
        <v>10905.84</v>
      </c>
      <c r="J320" s="833">
        <v>7.8675496688741715</v>
      </c>
      <c r="K320" s="833">
        <v>9.18</v>
      </c>
      <c r="L320" s="850">
        <v>151</v>
      </c>
      <c r="M320" s="850">
        <v>1386.18</v>
      </c>
      <c r="N320" s="833">
        <v>1</v>
      </c>
      <c r="O320" s="833">
        <v>9.18</v>
      </c>
      <c r="P320" s="850">
        <v>292</v>
      </c>
      <c r="Q320" s="850">
        <v>2744.8</v>
      </c>
      <c r="R320" s="838">
        <v>1.9801180221904804</v>
      </c>
      <c r="S320" s="851">
        <v>9.4</v>
      </c>
    </row>
    <row r="321" spans="1:19" ht="14.45" customHeight="1" x14ac:dyDescent="0.2">
      <c r="A321" s="832" t="s">
        <v>1436</v>
      </c>
      <c r="B321" s="833" t="s">
        <v>1437</v>
      </c>
      <c r="C321" s="833" t="s">
        <v>565</v>
      </c>
      <c r="D321" s="833" t="s">
        <v>850</v>
      </c>
      <c r="E321" s="833" t="s">
        <v>1438</v>
      </c>
      <c r="F321" s="833" t="s">
        <v>1455</v>
      </c>
      <c r="G321" s="833" t="s">
        <v>1456</v>
      </c>
      <c r="H321" s="850">
        <v>403</v>
      </c>
      <c r="I321" s="850">
        <v>4122.6900000000005</v>
      </c>
      <c r="J321" s="833"/>
      <c r="K321" s="833">
        <v>10.23</v>
      </c>
      <c r="L321" s="850"/>
      <c r="M321" s="850"/>
      <c r="N321" s="833"/>
      <c r="O321" s="833"/>
      <c r="P321" s="850">
        <v>1171</v>
      </c>
      <c r="Q321" s="850">
        <v>12036.66</v>
      </c>
      <c r="R321" s="838"/>
      <c r="S321" s="851">
        <v>10.278958155422716</v>
      </c>
    </row>
    <row r="322" spans="1:19" ht="14.45" customHeight="1" x14ac:dyDescent="0.2">
      <c r="A322" s="832" t="s">
        <v>1436</v>
      </c>
      <c r="B322" s="833" t="s">
        <v>1437</v>
      </c>
      <c r="C322" s="833" t="s">
        <v>565</v>
      </c>
      <c r="D322" s="833" t="s">
        <v>850</v>
      </c>
      <c r="E322" s="833" t="s">
        <v>1438</v>
      </c>
      <c r="F322" s="833" t="s">
        <v>1459</v>
      </c>
      <c r="G322" s="833" t="s">
        <v>1460</v>
      </c>
      <c r="H322" s="850"/>
      <c r="I322" s="850"/>
      <c r="J322" s="833"/>
      <c r="K322" s="833"/>
      <c r="L322" s="850">
        <v>4</v>
      </c>
      <c r="M322" s="850">
        <v>181.16</v>
      </c>
      <c r="N322" s="833">
        <v>1</v>
      </c>
      <c r="O322" s="833">
        <v>45.29</v>
      </c>
      <c r="P322" s="850">
        <v>1.7599999999999998</v>
      </c>
      <c r="Q322" s="850">
        <v>17.41</v>
      </c>
      <c r="R322" s="838">
        <v>9.6102892470744092E-2</v>
      </c>
      <c r="S322" s="851">
        <v>9.892045454545455</v>
      </c>
    </row>
    <row r="323" spans="1:19" ht="14.45" customHeight="1" x14ac:dyDescent="0.2">
      <c r="A323" s="832" t="s">
        <v>1436</v>
      </c>
      <c r="B323" s="833" t="s">
        <v>1437</v>
      </c>
      <c r="C323" s="833" t="s">
        <v>565</v>
      </c>
      <c r="D323" s="833" t="s">
        <v>850</v>
      </c>
      <c r="E323" s="833" t="s">
        <v>1438</v>
      </c>
      <c r="F323" s="833" t="s">
        <v>1461</v>
      </c>
      <c r="G323" s="833" t="s">
        <v>1462</v>
      </c>
      <c r="H323" s="850">
        <v>2150</v>
      </c>
      <c r="I323" s="850">
        <v>43924.5</v>
      </c>
      <c r="J323" s="833">
        <v>0.38740105395453445</v>
      </c>
      <c r="K323" s="833">
        <v>20.43</v>
      </c>
      <c r="L323" s="850">
        <v>5425</v>
      </c>
      <c r="M323" s="850">
        <v>113382.5</v>
      </c>
      <c r="N323" s="833">
        <v>1</v>
      </c>
      <c r="O323" s="833">
        <v>20.9</v>
      </c>
      <c r="P323" s="850">
        <v>4930</v>
      </c>
      <c r="Q323" s="850">
        <v>98846.5</v>
      </c>
      <c r="R323" s="838">
        <v>0.87179679403788057</v>
      </c>
      <c r="S323" s="851">
        <v>20.05</v>
      </c>
    </row>
    <row r="324" spans="1:19" ht="14.45" customHeight="1" x14ac:dyDescent="0.2">
      <c r="A324" s="832" t="s">
        <v>1436</v>
      </c>
      <c r="B324" s="833" t="s">
        <v>1437</v>
      </c>
      <c r="C324" s="833" t="s">
        <v>565</v>
      </c>
      <c r="D324" s="833" t="s">
        <v>850</v>
      </c>
      <c r="E324" s="833" t="s">
        <v>1438</v>
      </c>
      <c r="F324" s="833" t="s">
        <v>1467</v>
      </c>
      <c r="G324" s="833" t="s">
        <v>1468</v>
      </c>
      <c r="H324" s="850">
        <v>12</v>
      </c>
      <c r="I324" s="850">
        <v>23839.800000000007</v>
      </c>
      <c r="J324" s="833">
        <v>0.5111288302019642</v>
      </c>
      <c r="K324" s="833">
        <v>1986.6500000000005</v>
      </c>
      <c r="L324" s="850">
        <v>23</v>
      </c>
      <c r="M324" s="850">
        <v>46641.469999999994</v>
      </c>
      <c r="N324" s="833">
        <v>1</v>
      </c>
      <c r="O324" s="833">
        <v>2027.8899999999996</v>
      </c>
      <c r="P324" s="850">
        <v>15</v>
      </c>
      <c r="Q324" s="850">
        <v>27266.850000000006</v>
      </c>
      <c r="R324" s="838">
        <v>0.58460528795511824</v>
      </c>
      <c r="S324" s="851">
        <v>1817.7900000000004</v>
      </c>
    </row>
    <row r="325" spans="1:19" ht="14.45" customHeight="1" x14ac:dyDescent="0.2">
      <c r="A325" s="832" t="s">
        <v>1436</v>
      </c>
      <c r="B325" s="833" t="s">
        <v>1437</v>
      </c>
      <c r="C325" s="833" t="s">
        <v>565</v>
      </c>
      <c r="D325" s="833" t="s">
        <v>850</v>
      </c>
      <c r="E325" s="833" t="s">
        <v>1438</v>
      </c>
      <c r="F325" s="833" t="s">
        <v>1471</v>
      </c>
      <c r="G325" s="833" t="s">
        <v>1472</v>
      </c>
      <c r="H325" s="850">
        <v>154179</v>
      </c>
      <c r="I325" s="850">
        <v>581254.82999999996</v>
      </c>
      <c r="J325" s="833">
        <v>1.6264563273871981</v>
      </c>
      <c r="K325" s="833">
        <v>3.7699999999999996</v>
      </c>
      <c r="L325" s="850">
        <v>95300</v>
      </c>
      <c r="M325" s="850">
        <v>357375</v>
      </c>
      <c r="N325" s="833">
        <v>1</v>
      </c>
      <c r="O325" s="833">
        <v>3.75</v>
      </c>
      <c r="P325" s="850">
        <v>75163</v>
      </c>
      <c r="Q325" s="850">
        <v>287617.78000000003</v>
      </c>
      <c r="R325" s="838">
        <v>0.80480665967121379</v>
      </c>
      <c r="S325" s="851">
        <v>3.8265872836368962</v>
      </c>
    </row>
    <row r="326" spans="1:19" ht="14.45" customHeight="1" x14ac:dyDescent="0.2">
      <c r="A326" s="832" t="s">
        <v>1436</v>
      </c>
      <c r="B326" s="833" t="s">
        <v>1437</v>
      </c>
      <c r="C326" s="833" t="s">
        <v>565</v>
      </c>
      <c r="D326" s="833" t="s">
        <v>850</v>
      </c>
      <c r="E326" s="833" t="s">
        <v>1438</v>
      </c>
      <c r="F326" s="833" t="s">
        <v>1477</v>
      </c>
      <c r="G326" s="833" t="s">
        <v>1478</v>
      </c>
      <c r="H326" s="850">
        <v>728</v>
      </c>
      <c r="I326" s="850">
        <v>115752</v>
      </c>
      <c r="J326" s="833"/>
      <c r="K326" s="833">
        <v>159</v>
      </c>
      <c r="L326" s="850"/>
      <c r="M326" s="850"/>
      <c r="N326" s="833"/>
      <c r="O326" s="833"/>
      <c r="P326" s="850"/>
      <c r="Q326" s="850"/>
      <c r="R326" s="838"/>
      <c r="S326" s="851"/>
    </row>
    <row r="327" spans="1:19" ht="14.45" customHeight="1" x14ac:dyDescent="0.2">
      <c r="A327" s="832" t="s">
        <v>1436</v>
      </c>
      <c r="B327" s="833" t="s">
        <v>1437</v>
      </c>
      <c r="C327" s="833" t="s">
        <v>565</v>
      </c>
      <c r="D327" s="833" t="s">
        <v>850</v>
      </c>
      <c r="E327" s="833" t="s">
        <v>1438</v>
      </c>
      <c r="F327" s="833" t="s">
        <v>1479</v>
      </c>
      <c r="G327" s="833" t="s">
        <v>1480</v>
      </c>
      <c r="H327" s="850">
        <v>8710</v>
      </c>
      <c r="I327" s="850">
        <v>176086.2</v>
      </c>
      <c r="J327" s="833">
        <v>1.773219210030863</v>
      </c>
      <c r="K327" s="833">
        <v>20.216555683122849</v>
      </c>
      <c r="L327" s="850">
        <v>4788</v>
      </c>
      <c r="M327" s="850">
        <v>99303.12000000001</v>
      </c>
      <c r="N327" s="833">
        <v>1</v>
      </c>
      <c r="O327" s="833">
        <v>20.740000000000002</v>
      </c>
      <c r="P327" s="850">
        <v>2505</v>
      </c>
      <c r="Q327" s="850">
        <v>50976.75</v>
      </c>
      <c r="R327" s="838">
        <v>0.51334489792465732</v>
      </c>
      <c r="S327" s="851">
        <v>20.350000000000001</v>
      </c>
    </row>
    <row r="328" spans="1:19" ht="14.45" customHeight="1" x14ac:dyDescent="0.2">
      <c r="A328" s="832" t="s">
        <v>1436</v>
      </c>
      <c r="B328" s="833" t="s">
        <v>1437</v>
      </c>
      <c r="C328" s="833" t="s">
        <v>565</v>
      </c>
      <c r="D328" s="833" t="s">
        <v>850</v>
      </c>
      <c r="E328" s="833" t="s">
        <v>1438</v>
      </c>
      <c r="F328" s="833" t="s">
        <v>1481</v>
      </c>
      <c r="G328" s="833" t="s">
        <v>1482</v>
      </c>
      <c r="H328" s="850">
        <v>2</v>
      </c>
      <c r="I328" s="850">
        <v>136.12</v>
      </c>
      <c r="J328" s="833"/>
      <c r="K328" s="833">
        <v>68.06</v>
      </c>
      <c r="L328" s="850"/>
      <c r="M328" s="850"/>
      <c r="N328" s="833"/>
      <c r="O328" s="833"/>
      <c r="P328" s="850"/>
      <c r="Q328" s="850"/>
      <c r="R328" s="838"/>
      <c r="S328" s="851"/>
    </row>
    <row r="329" spans="1:19" ht="14.45" customHeight="1" x14ac:dyDescent="0.2">
      <c r="A329" s="832" t="s">
        <v>1436</v>
      </c>
      <c r="B329" s="833" t="s">
        <v>1437</v>
      </c>
      <c r="C329" s="833" t="s">
        <v>565</v>
      </c>
      <c r="D329" s="833" t="s">
        <v>850</v>
      </c>
      <c r="E329" s="833" t="s">
        <v>1438</v>
      </c>
      <c r="F329" s="833" t="s">
        <v>1485</v>
      </c>
      <c r="G329" s="833" t="s">
        <v>1486</v>
      </c>
      <c r="H329" s="850">
        <v>11436</v>
      </c>
      <c r="I329" s="850">
        <v>227118.96000000002</v>
      </c>
      <c r="J329" s="833"/>
      <c r="K329" s="833">
        <v>19.860000000000003</v>
      </c>
      <c r="L329" s="850"/>
      <c r="M329" s="850"/>
      <c r="N329" s="833"/>
      <c r="O329" s="833"/>
      <c r="P329" s="850">
        <v>3234</v>
      </c>
      <c r="Q329" s="850">
        <v>61769.4</v>
      </c>
      <c r="R329" s="838"/>
      <c r="S329" s="851">
        <v>19.100000000000001</v>
      </c>
    </row>
    <row r="330" spans="1:19" ht="14.45" customHeight="1" x14ac:dyDescent="0.2">
      <c r="A330" s="832" t="s">
        <v>1436</v>
      </c>
      <c r="B330" s="833" t="s">
        <v>1437</v>
      </c>
      <c r="C330" s="833" t="s">
        <v>565</v>
      </c>
      <c r="D330" s="833" t="s">
        <v>850</v>
      </c>
      <c r="E330" s="833" t="s">
        <v>1438</v>
      </c>
      <c r="F330" s="833" t="s">
        <v>1487</v>
      </c>
      <c r="G330" s="833" t="s">
        <v>1488</v>
      </c>
      <c r="H330" s="850">
        <v>700</v>
      </c>
      <c r="I330" s="850">
        <v>14231</v>
      </c>
      <c r="J330" s="833"/>
      <c r="K330" s="833">
        <v>20.329999999999998</v>
      </c>
      <c r="L330" s="850"/>
      <c r="M330" s="850"/>
      <c r="N330" s="833"/>
      <c r="O330" s="833"/>
      <c r="P330" s="850"/>
      <c r="Q330" s="850"/>
      <c r="R330" s="838"/>
      <c r="S330" s="851"/>
    </row>
    <row r="331" spans="1:19" ht="14.45" customHeight="1" x14ac:dyDescent="0.2">
      <c r="A331" s="832" t="s">
        <v>1436</v>
      </c>
      <c r="B331" s="833" t="s">
        <v>1437</v>
      </c>
      <c r="C331" s="833" t="s">
        <v>565</v>
      </c>
      <c r="D331" s="833" t="s">
        <v>850</v>
      </c>
      <c r="E331" s="833" t="s">
        <v>1496</v>
      </c>
      <c r="F331" s="833" t="s">
        <v>1497</v>
      </c>
      <c r="G331" s="833" t="s">
        <v>1498</v>
      </c>
      <c r="H331" s="850">
        <v>12</v>
      </c>
      <c r="I331" s="850">
        <v>444</v>
      </c>
      <c r="J331" s="833">
        <v>0.36363636363636365</v>
      </c>
      <c r="K331" s="833">
        <v>37</v>
      </c>
      <c r="L331" s="850">
        <v>33</v>
      </c>
      <c r="M331" s="850">
        <v>1221</v>
      </c>
      <c r="N331" s="833">
        <v>1</v>
      </c>
      <c r="O331" s="833">
        <v>37</v>
      </c>
      <c r="P331" s="850">
        <v>29</v>
      </c>
      <c r="Q331" s="850">
        <v>1102</v>
      </c>
      <c r="R331" s="838">
        <v>0.90253890253890257</v>
      </c>
      <c r="S331" s="851">
        <v>38</v>
      </c>
    </row>
    <row r="332" spans="1:19" ht="14.45" customHeight="1" x14ac:dyDescent="0.2">
      <c r="A332" s="832" t="s">
        <v>1436</v>
      </c>
      <c r="B332" s="833" t="s">
        <v>1437</v>
      </c>
      <c r="C332" s="833" t="s">
        <v>565</v>
      </c>
      <c r="D332" s="833" t="s">
        <v>850</v>
      </c>
      <c r="E332" s="833" t="s">
        <v>1496</v>
      </c>
      <c r="F332" s="833" t="s">
        <v>1501</v>
      </c>
      <c r="G332" s="833" t="s">
        <v>1502</v>
      </c>
      <c r="H332" s="850">
        <v>264</v>
      </c>
      <c r="I332" s="850">
        <v>46728</v>
      </c>
      <c r="J332" s="833">
        <v>1.0058117008911274</v>
      </c>
      <c r="K332" s="833">
        <v>177</v>
      </c>
      <c r="L332" s="850">
        <v>261</v>
      </c>
      <c r="M332" s="850">
        <v>46458</v>
      </c>
      <c r="N332" s="833">
        <v>1</v>
      </c>
      <c r="O332" s="833">
        <v>178</v>
      </c>
      <c r="P332" s="850">
        <v>215</v>
      </c>
      <c r="Q332" s="850">
        <v>38485</v>
      </c>
      <c r="R332" s="838">
        <v>0.82838262516681738</v>
      </c>
      <c r="S332" s="851">
        <v>179</v>
      </c>
    </row>
    <row r="333" spans="1:19" ht="14.45" customHeight="1" x14ac:dyDescent="0.2">
      <c r="A333" s="832" t="s">
        <v>1436</v>
      </c>
      <c r="B333" s="833" t="s">
        <v>1437</v>
      </c>
      <c r="C333" s="833" t="s">
        <v>565</v>
      </c>
      <c r="D333" s="833" t="s">
        <v>850</v>
      </c>
      <c r="E333" s="833" t="s">
        <v>1496</v>
      </c>
      <c r="F333" s="833" t="s">
        <v>1505</v>
      </c>
      <c r="G333" s="833" t="s">
        <v>1506</v>
      </c>
      <c r="H333" s="850">
        <v>5</v>
      </c>
      <c r="I333" s="850">
        <v>1590</v>
      </c>
      <c r="J333" s="833">
        <v>1.6666666666666667</v>
      </c>
      <c r="K333" s="833">
        <v>318</v>
      </c>
      <c r="L333" s="850">
        <v>3</v>
      </c>
      <c r="M333" s="850">
        <v>954</v>
      </c>
      <c r="N333" s="833">
        <v>1</v>
      </c>
      <c r="O333" s="833">
        <v>318</v>
      </c>
      <c r="P333" s="850">
        <v>2</v>
      </c>
      <c r="Q333" s="850">
        <v>638</v>
      </c>
      <c r="R333" s="838">
        <v>0.66876310272536688</v>
      </c>
      <c r="S333" s="851">
        <v>319</v>
      </c>
    </row>
    <row r="334" spans="1:19" ht="14.45" customHeight="1" x14ac:dyDescent="0.2">
      <c r="A334" s="832" t="s">
        <v>1436</v>
      </c>
      <c r="B334" s="833" t="s">
        <v>1437</v>
      </c>
      <c r="C334" s="833" t="s">
        <v>565</v>
      </c>
      <c r="D334" s="833" t="s">
        <v>850</v>
      </c>
      <c r="E334" s="833" t="s">
        <v>1496</v>
      </c>
      <c r="F334" s="833" t="s">
        <v>1509</v>
      </c>
      <c r="G334" s="833" t="s">
        <v>1510</v>
      </c>
      <c r="H334" s="850">
        <v>15</v>
      </c>
      <c r="I334" s="850">
        <v>30585</v>
      </c>
      <c r="J334" s="833">
        <v>2.9985294117647059</v>
      </c>
      <c r="K334" s="833">
        <v>2039</v>
      </c>
      <c r="L334" s="850">
        <v>5</v>
      </c>
      <c r="M334" s="850">
        <v>10200</v>
      </c>
      <c r="N334" s="833">
        <v>1</v>
      </c>
      <c r="O334" s="833">
        <v>2040</v>
      </c>
      <c r="P334" s="850">
        <v>17</v>
      </c>
      <c r="Q334" s="850">
        <v>34799</v>
      </c>
      <c r="R334" s="838">
        <v>3.4116666666666666</v>
      </c>
      <c r="S334" s="851">
        <v>2047</v>
      </c>
    </row>
    <row r="335" spans="1:19" ht="14.45" customHeight="1" x14ac:dyDescent="0.2">
      <c r="A335" s="832" t="s">
        <v>1436</v>
      </c>
      <c r="B335" s="833" t="s">
        <v>1437</v>
      </c>
      <c r="C335" s="833" t="s">
        <v>565</v>
      </c>
      <c r="D335" s="833" t="s">
        <v>850</v>
      </c>
      <c r="E335" s="833" t="s">
        <v>1496</v>
      </c>
      <c r="F335" s="833" t="s">
        <v>1513</v>
      </c>
      <c r="G335" s="833" t="s">
        <v>1514</v>
      </c>
      <c r="H335" s="850">
        <v>1</v>
      </c>
      <c r="I335" s="850">
        <v>667</v>
      </c>
      <c r="J335" s="833"/>
      <c r="K335" s="833">
        <v>667</v>
      </c>
      <c r="L335" s="850"/>
      <c r="M335" s="850"/>
      <c r="N335" s="833"/>
      <c r="O335" s="833"/>
      <c r="P335" s="850"/>
      <c r="Q335" s="850"/>
      <c r="R335" s="838"/>
      <c r="S335" s="851"/>
    </row>
    <row r="336" spans="1:19" ht="14.45" customHeight="1" x14ac:dyDescent="0.2">
      <c r="A336" s="832" t="s">
        <v>1436</v>
      </c>
      <c r="B336" s="833" t="s">
        <v>1437</v>
      </c>
      <c r="C336" s="833" t="s">
        <v>565</v>
      </c>
      <c r="D336" s="833" t="s">
        <v>850</v>
      </c>
      <c r="E336" s="833" t="s">
        <v>1496</v>
      </c>
      <c r="F336" s="833" t="s">
        <v>1517</v>
      </c>
      <c r="G336" s="833" t="s">
        <v>1518</v>
      </c>
      <c r="H336" s="850">
        <v>11</v>
      </c>
      <c r="I336" s="850">
        <v>15741</v>
      </c>
      <c r="J336" s="833">
        <v>3.6641061452513966</v>
      </c>
      <c r="K336" s="833">
        <v>1431</v>
      </c>
      <c r="L336" s="850">
        <v>3</v>
      </c>
      <c r="M336" s="850">
        <v>4296</v>
      </c>
      <c r="N336" s="833">
        <v>1</v>
      </c>
      <c r="O336" s="833">
        <v>1432</v>
      </c>
      <c r="P336" s="850">
        <v>5</v>
      </c>
      <c r="Q336" s="850">
        <v>7185</v>
      </c>
      <c r="R336" s="838">
        <v>1.6724860335195531</v>
      </c>
      <c r="S336" s="851">
        <v>1437</v>
      </c>
    </row>
    <row r="337" spans="1:19" ht="14.45" customHeight="1" x14ac:dyDescent="0.2">
      <c r="A337" s="832" t="s">
        <v>1436</v>
      </c>
      <c r="B337" s="833" t="s">
        <v>1437</v>
      </c>
      <c r="C337" s="833" t="s">
        <v>565</v>
      </c>
      <c r="D337" s="833" t="s">
        <v>850</v>
      </c>
      <c r="E337" s="833" t="s">
        <v>1496</v>
      </c>
      <c r="F337" s="833" t="s">
        <v>1519</v>
      </c>
      <c r="G337" s="833" t="s">
        <v>1520</v>
      </c>
      <c r="H337" s="850">
        <v>10</v>
      </c>
      <c r="I337" s="850">
        <v>19120</v>
      </c>
      <c r="J337" s="833">
        <v>9.9895506792058519</v>
      </c>
      <c r="K337" s="833">
        <v>1912</v>
      </c>
      <c r="L337" s="850">
        <v>1</v>
      </c>
      <c r="M337" s="850">
        <v>1914</v>
      </c>
      <c r="N337" s="833">
        <v>1</v>
      </c>
      <c r="O337" s="833">
        <v>1914</v>
      </c>
      <c r="P337" s="850">
        <v>10</v>
      </c>
      <c r="Q337" s="850">
        <v>19200</v>
      </c>
      <c r="R337" s="838">
        <v>10.031347962382446</v>
      </c>
      <c r="S337" s="851">
        <v>1920</v>
      </c>
    </row>
    <row r="338" spans="1:19" ht="14.45" customHeight="1" x14ac:dyDescent="0.2">
      <c r="A338" s="832" t="s">
        <v>1436</v>
      </c>
      <c r="B338" s="833" t="s">
        <v>1437</v>
      </c>
      <c r="C338" s="833" t="s">
        <v>565</v>
      </c>
      <c r="D338" s="833" t="s">
        <v>850</v>
      </c>
      <c r="E338" s="833" t="s">
        <v>1496</v>
      </c>
      <c r="F338" s="833" t="s">
        <v>1523</v>
      </c>
      <c r="G338" s="833" t="s">
        <v>1524</v>
      </c>
      <c r="H338" s="850">
        <v>21</v>
      </c>
      <c r="I338" s="850">
        <v>25473</v>
      </c>
      <c r="J338" s="833">
        <v>3.4971169686985175</v>
      </c>
      <c r="K338" s="833">
        <v>1213</v>
      </c>
      <c r="L338" s="850">
        <v>6</v>
      </c>
      <c r="M338" s="850">
        <v>7284</v>
      </c>
      <c r="N338" s="833">
        <v>1</v>
      </c>
      <c r="O338" s="833">
        <v>1214</v>
      </c>
      <c r="P338" s="850">
        <v>12</v>
      </c>
      <c r="Q338" s="850">
        <v>14628</v>
      </c>
      <c r="R338" s="838">
        <v>2.0082372322899507</v>
      </c>
      <c r="S338" s="851">
        <v>1219</v>
      </c>
    </row>
    <row r="339" spans="1:19" ht="14.45" customHeight="1" x14ac:dyDescent="0.2">
      <c r="A339" s="832" t="s">
        <v>1436</v>
      </c>
      <c r="B339" s="833" t="s">
        <v>1437</v>
      </c>
      <c r="C339" s="833" t="s">
        <v>565</v>
      </c>
      <c r="D339" s="833" t="s">
        <v>850</v>
      </c>
      <c r="E339" s="833" t="s">
        <v>1496</v>
      </c>
      <c r="F339" s="833" t="s">
        <v>1527</v>
      </c>
      <c r="G339" s="833" t="s">
        <v>1528</v>
      </c>
      <c r="H339" s="850">
        <v>12</v>
      </c>
      <c r="I339" s="850">
        <v>8184</v>
      </c>
      <c r="J339" s="833">
        <v>0.52173913043478259</v>
      </c>
      <c r="K339" s="833">
        <v>682</v>
      </c>
      <c r="L339" s="850">
        <v>23</v>
      </c>
      <c r="M339" s="850">
        <v>15686</v>
      </c>
      <c r="N339" s="833">
        <v>1</v>
      </c>
      <c r="O339" s="833">
        <v>682</v>
      </c>
      <c r="P339" s="850">
        <v>15</v>
      </c>
      <c r="Q339" s="850">
        <v>10275</v>
      </c>
      <c r="R339" s="838">
        <v>0.65504271324748187</v>
      </c>
      <c r="S339" s="851">
        <v>685</v>
      </c>
    </row>
    <row r="340" spans="1:19" ht="14.45" customHeight="1" x14ac:dyDescent="0.2">
      <c r="A340" s="832" t="s">
        <v>1436</v>
      </c>
      <c r="B340" s="833" t="s">
        <v>1437</v>
      </c>
      <c r="C340" s="833" t="s">
        <v>565</v>
      </c>
      <c r="D340" s="833" t="s">
        <v>850</v>
      </c>
      <c r="E340" s="833" t="s">
        <v>1496</v>
      </c>
      <c r="F340" s="833" t="s">
        <v>1529</v>
      </c>
      <c r="G340" s="833" t="s">
        <v>1530</v>
      </c>
      <c r="H340" s="850">
        <v>22</v>
      </c>
      <c r="I340" s="850">
        <v>15774</v>
      </c>
      <c r="J340" s="833">
        <v>2</v>
      </c>
      <c r="K340" s="833">
        <v>717</v>
      </c>
      <c r="L340" s="850">
        <v>11</v>
      </c>
      <c r="M340" s="850">
        <v>7887</v>
      </c>
      <c r="N340" s="833">
        <v>1</v>
      </c>
      <c r="O340" s="833">
        <v>717</v>
      </c>
      <c r="P340" s="850">
        <v>5</v>
      </c>
      <c r="Q340" s="850">
        <v>3600</v>
      </c>
      <c r="R340" s="838">
        <v>0.45644731837200458</v>
      </c>
      <c r="S340" s="851">
        <v>720</v>
      </c>
    </row>
    <row r="341" spans="1:19" ht="14.45" customHeight="1" x14ac:dyDescent="0.2">
      <c r="A341" s="832" t="s">
        <v>1436</v>
      </c>
      <c r="B341" s="833" t="s">
        <v>1437</v>
      </c>
      <c r="C341" s="833" t="s">
        <v>565</v>
      </c>
      <c r="D341" s="833" t="s">
        <v>850</v>
      </c>
      <c r="E341" s="833" t="s">
        <v>1496</v>
      </c>
      <c r="F341" s="833" t="s">
        <v>1531</v>
      </c>
      <c r="G341" s="833" t="s">
        <v>1532</v>
      </c>
      <c r="H341" s="850">
        <v>13</v>
      </c>
      <c r="I341" s="850">
        <v>34294</v>
      </c>
      <c r="J341" s="833"/>
      <c r="K341" s="833">
        <v>2638</v>
      </c>
      <c r="L341" s="850"/>
      <c r="M341" s="850"/>
      <c r="N341" s="833"/>
      <c r="O341" s="833"/>
      <c r="P341" s="850">
        <v>1</v>
      </c>
      <c r="Q341" s="850">
        <v>2650</v>
      </c>
      <c r="R341" s="838"/>
      <c r="S341" s="851">
        <v>2650</v>
      </c>
    </row>
    <row r="342" spans="1:19" ht="14.45" customHeight="1" x14ac:dyDescent="0.2">
      <c r="A342" s="832" t="s">
        <v>1436</v>
      </c>
      <c r="B342" s="833" t="s">
        <v>1437</v>
      </c>
      <c r="C342" s="833" t="s">
        <v>565</v>
      </c>
      <c r="D342" s="833" t="s">
        <v>850</v>
      </c>
      <c r="E342" s="833" t="s">
        <v>1496</v>
      </c>
      <c r="F342" s="833" t="s">
        <v>1533</v>
      </c>
      <c r="G342" s="833" t="s">
        <v>1534</v>
      </c>
      <c r="H342" s="850">
        <v>492</v>
      </c>
      <c r="I342" s="850">
        <v>897900</v>
      </c>
      <c r="J342" s="833">
        <v>1.7314456288662974</v>
      </c>
      <c r="K342" s="833">
        <v>1825</v>
      </c>
      <c r="L342" s="850">
        <v>284</v>
      </c>
      <c r="M342" s="850">
        <v>518584</v>
      </c>
      <c r="N342" s="833">
        <v>1</v>
      </c>
      <c r="O342" s="833">
        <v>1826</v>
      </c>
      <c r="P342" s="850">
        <v>242</v>
      </c>
      <c r="Q342" s="850">
        <v>443102</v>
      </c>
      <c r="R342" s="838">
        <v>0.85444595282538605</v>
      </c>
      <c r="S342" s="851">
        <v>1831</v>
      </c>
    </row>
    <row r="343" spans="1:19" ht="14.45" customHeight="1" x14ac:dyDescent="0.2">
      <c r="A343" s="832" t="s">
        <v>1436</v>
      </c>
      <c r="B343" s="833" t="s">
        <v>1437</v>
      </c>
      <c r="C343" s="833" t="s">
        <v>565</v>
      </c>
      <c r="D343" s="833" t="s">
        <v>850</v>
      </c>
      <c r="E343" s="833" t="s">
        <v>1496</v>
      </c>
      <c r="F343" s="833" t="s">
        <v>1535</v>
      </c>
      <c r="G343" s="833" t="s">
        <v>1536</v>
      </c>
      <c r="H343" s="850">
        <v>19</v>
      </c>
      <c r="I343" s="850">
        <v>8151</v>
      </c>
      <c r="J343" s="833">
        <v>1.8955813953488372</v>
      </c>
      <c r="K343" s="833">
        <v>429</v>
      </c>
      <c r="L343" s="850">
        <v>10</v>
      </c>
      <c r="M343" s="850">
        <v>4300</v>
      </c>
      <c r="N343" s="833">
        <v>1</v>
      </c>
      <c r="O343" s="833">
        <v>430</v>
      </c>
      <c r="P343" s="850">
        <v>10</v>
      </c>
      <c r="Q343" s="850">
        <v>4310</v>
      </c>
      <c r="R343" s="838">
        <v>1.0023255813953489</v>
      </c>
      <c r="S343" s="851">
        <v>431</v>
      </c>
    </row>
    <row r="344" spans="1:19" ht="14.45" customHeight="1" x14ac:dyDescent="0.2">
      <c r="A344" s="832" t="s">
        <v>1436</v>
      </c>
      <c r="B344" s="833" t="s">
        <v>1437</v>
      </c>
      <c r="C344" s="833" t="s">
        <v>565</v>
      </c>
      <c r="D344" s="833" t="s">
        <v>850</v>
      </c>
      <c r="E344" s="833" t="s">
        <v>1496</v>
      </c>
      <c r="F344" s="833" t="s">
        <v>1537</v>
      </c>
      <c r="G344" s="833" t="s">
        <v>1538</v>
      </c>
      <c r="H344" s="850">
        <v>40</v>
      </c>
      <c r="I344" s="850">
        <v>140800</v>
      </c>
      <c r="J344" s="833">
        <v>1.6657202347151241</v>
      </c>
      <c r="K344" s="833">
        <v>3520</v>
      </c>
      <c r="L344" s="850">
        <v>24</v>
      </c>
      <c r="M344" s="850">
        <v>84528</v>
      </c>
      <c r="N344" s="833">
        <v>1</v>
      </c>
      <c r="O344" s="833">
        <v>3522</v>
      </c>
      <c r="P344" s="850">
        <v>14</v>
      </c>
      <c r="Q344" s="850">
        <v>49462</v>
      </c>
      <c r="R344" s="838">
        <v>0.58515521484005295</v>
      </c>
      <c r="S344" s="851">
        <v>3533</v>
      </c>
    </row>
    <row r="345" spans="1:19" ht="14.45" customHeight="1" x14ac:dyDescent="0.2">
      <c r="A345" s="832" t="s">
        <v>1436</v>
      </c>
      <c r="B345" s="833" t="s">
        <v>1437</v>
      </c>
      <c r="C345" s="833" t="s">
        <v>565</v>
      </c>
      <c r="D345" s="833" t="s">
        <v>850</v>
      </c>
      <c r="E345" s="833" t="s">
        <v>1496</v>
      </c>
      <c r="F345" s="833" t="s">
        <v>1541</v>
      </c>
      <c r="G345" s="833" t="s">
        <v>1542</v>
      </c>
      <c r="H345" s="850">
        <v>266</v>
      </c>
      <c r="I345" s="850">
        <v>8866.66</v>
      </c>
      <c r="J345" s="833">
        <v>1.0037732089710223</v>
      </c>
      <c r="K345" s="833">
        <v>33.333308270676689</v>
      </c>
      <c r="L345" s="850">
        <v>265</v>
      </c>
      <c r="M345" s="850">
        <v>8833.33</v>
      </c>
      <c r="N345" s="833">
        <v>1</v>
      </c>
      <c r="O345" s="833">
        <v>33.333320754716979</v>
      </c>
      <c r="P345" s="850">
        <v>176</v>
      </c>
      <c r="Q345" s="850">
        <v>5866.66</v>
      </c>
      <c r="R345" s="838">
        <v>0.66415043930205253</v>
      </c>
      <c r="S345" s="851">
        <v>33.333295454545457</v>
      </c>
    </row>
    <row r="346" spans="1:19" ht="14.45" customHeight="1" x14ac:dyDescent="0.2">
      <c r="A346" s="832" t="s">
        <v>1436</v>
      </c>
      <c r="B346" s="833" t="s">
        <v>1437</v>
      </c>
      <c r="C346" s="833" t="s">
        <v>565</v>
      </c>
      <c r="D346" s="833" t="s">
        <v>850</v>
      </c>
      <c r="E346" s="833" t="s">
        <v>1496</v>
      </c>
      <c r="F346" s="833" t="s">
        <v>1543</v>
      </c>
      <c r="G346" s="833" t="s">
        <v>1544</v>
      </c>
      <c r="H346" s="850">
        <v>262</v>
      </c>
      <c r="I346" s="850">
        <v>9694</v>
      </c>
      <c r="J346" s="833">
        <v>1.0115830115830116</v>
      </c>
      <c r="K346" s="833">
        <v>37</v>
      </c>
      <c r="L346" s="850">
        <v>259</v>
      </c>
      <c r="M346" s="850">
        <v>9583</v>
      </c>
      <c r="N346" s="833">
        <v>1</v>
      </c>
      <c r="O346" s="833">
        <v>37</v>
      </c>
      <c r="P346" s="850">
        <v>214</v>
      </c>
      <c r="Q346" s="850">
        <v>8132</v>
      </c>
      <c r="R346" s="838">
        <v>0.84858603777522701</v>
      </c>
      <c r="S346" s="851">
        <v>38</v>
      </c>
    </row>
    <row r="347" spans="1:19" ht="14.45" customHeight="1" x14ac:dyDescent="0.2">
      <c r="A347" s="832" t="s">
        <v>1436</v>
      </c>
      <c r="B347" s="833" t="s">
        <v>1437</v>
      </c>
      <c r="C347" s="833" t="s">
        <v>565</v>
      </c>
      <c r="D347" s="833" t="s">
        <v>850</v>
      </c>
      <c r="E347" s="833" t="s">
        <v>1496</v>
      </c>
      <c r="F347" s="833" t="s">
        <v>1547</v>
      </c>
      <c r="G347" s="833" t="s">
        <v>1548</v>
      </c>
      <c r="H347" s="850">
        <v>11</v>
      </c>
      <c r="I347" s="850">
        <v>4807</v>
      </c>
      <c r="J347" s="833">
        <v>2.7437214611872145</v>
      </c>
      <c r="K347" s="833">
        <v>437</v>
      </c>
      <c r="L347" s="850">
        <v>4</v>
      </c>
      <c r="M347" s="850">
        <v>1752</v>
      </c>
      <c r="N347" s="833">
        <v>1</v>
      </c>
      <c r="O347" s="833">
        <v>438</v>
      </c>
      <c r="P347" s="850">
        <v>9</v>
      </c>
      <c r="Q347" s="850">
        <v>3942</v>
      </c>
      <c r="R347" s="838">
        <v>2.25</v>
      </c>
      <c r="S347" s="851">
        <v>438</v>
      </c>
    </row>
    <row r="348" spans="1:19" ht="14.45" customHeight="1" x14ac:dyDescent="0.2">
      <c r="A348" s="832" t="s">
        <v>1436</v>
      </c>
      <c r="B348" s="833" t="s">
        <v>1437</v>
      </c>
      <c r="C348" s="833" t="s">
        <v>565</v>
      </c>
      <c r="D348" s="833" t="s">
        <v>850</v>
      </c>
      <c r="E348" s="833" t="s">
        <v>1496</v>
      </c>
      <c r="F348" s="833" t="s">
        <v>1549</v>
      </c>
      <c r="G348" s="833" t="s">
        <v>1550</v>
      </c>
      <c r="H348" s="850">
        <v>221</v>
      </c>
      <c r="I348" s="850">
        <v>296582</v>
      </c>
      <c r="J348" s="833">
        <v>1.660416864947178</v>
      </c>
      <c r="K348" s="833">
        <v>1342</v>
      </c>
      <c r="L348" s="850">
        <v>133</v>
      </c>
      <c r="M348" s="850">
        <v>178619</v>
      </c>
      <c r="N348" s="833">
        <v>1</v>
      </c>
      <c r="O348" s="833">
        <v>1343</v>
      </c>
      <c r="P348" s="850">
        <v>104</v>
      </c>
      <c r="Q348" s="850">
        <v>140088</v>
      </c>
      <c r="R348" s="838">
        <v>0.78428386677789041</v>
      </c>
      <c r="S348" s="851">
        <v>1347</v>
      </c>
    </row>
    <row r="349" spans="1:19" ht="14.45" customHeight="1" x14ac:dyDescent="0.2">
      <c r="A349" s="832" t="s">
        <v>1436</v>
      </c>
      <c r="B349" s="833" t="s">
        <v>1437</v>
      </c>
      <c r="C349" s="833" t="s">
        <v>565</v>
      </c>
      <c r="D349" s="833" t="s">
        <v>850</v>
      </c>
      <c r="E349" s="833" t="s">
        <v>1496</v>
      </c>
      <c r="F349" s="833" t="s">
        <v>1551</v>
      </c>
      <c r="G349" s="833" t="s">
        <v>1552</v>
      </c>
      <c r="H349" s="850">
        <v>31</v>
      </c>
      <c r="I349" s="850">
        <v>15779</v>
      </c>
      <c r="J349" s="833">
        <v>0.93755199049316695</v>
      </c>
      <c r="K349" s="833">
        <v>509</v>
      </c>
      <c r="L349" s="850">
        <v>33</v>
      </c>
      <c r="M349" s="850">
        <v>16830</v>
      </c>
      <c r="N349" s="833">
        <v>1</v>
      </c>
      <c r="O349" s="833">
        <v>510</v>
      </c>
      <c r="P349" s="850">
        <v>21</v>
      </c>
      <c r="Q349" s="850">
        <v>10752</v>
      </c>
      <c r="R349" s="838">
        <v>0.63885918003565068</v>
      </c>
      <c r="S349" s="851">
        <v>512</v>
      </c>
    </row>
    <row r="350" spans="1:19" ht="14.45" customHeight="1" x14ac:dyDescent="0.2">
      <c r="A350" s="832" t="s">
        <v>1436</v>
      </c>
      <c r="B350" s="833" t="s">
        <v>1437</v>
      </c>
      <c r="C350" s="833" t="s">
        <v>565</v>
      </c>
      <c r="D350" s="833" t="s">
        <v>850</v>
      </c>
      <c r="E350" s="833" t="s">
        <v>1496</v>
      </c>
      <c r="F350" s="833" t="s">
        <v>1553</v>
      </c>
      <c r="G350" s="833" t="s">
        <v>1554</v>
      </c>
      <c r="H350" s="850">
        <v>4</v>
      </c>
      <c r="I350" s="850">
        <v>9320</v>
      </c>
      <c r="J350" s="833">
        <v>0.39948564080582938</v>
      </c>
      <c r="K350" s="833">
        <v>2330</v>
      </c>
      <c r="L350" s="850">
        <v>10</v>
      </c>
      <c r="M350" s="850">
        <v>23330</v>
      </c>
      <c r="N350" s="833">
        <v>1</v>
      </c>
      <c r="O350" s="833">
        <v>2333</v>
      </c>
      <c r="P350" s="850">
        <v>9</v>
      </c>
      <c r="Q350" s="850">
        <v>21078</v>
      </c>
      <c r="R350" s="838">
        <v>0.90347192456065151</v>
      </c>
      <c r="S350" s="851">
        <v>2342</v>
      </c>
    </row>
    <row r="351" spans="1:19" ht="14.45" customHeight="1" x14ac:dyDescent="0.2">
      <c r="A351" s="832" t="s">
        <v>1436</v>
      </c>
      <c r="B351" s="833" t="s">
        <v>1437</v>
      </c>
      <c r="C351" s="833" t="s">
        <v>565</v>
      </c>
      <c r="D351" s="833" t="s">
        <v>850</v>
      </c>
      <c r="E351" s="833" t="s">
        <v>1496</v>
      </c>
      <c r="F351" s="833" t="s">
        <v>1555</v>
      </c>
      <c r="G351" s="833" t="s">
        <v>1556</v>
      </c>
      <c r="H351" s="850">
        <v>19</v>
      </c>
      <c r="I351" s="850">
        <v>50274</v>
      </c>
      <c r="J351" s="833">
        <v>18.978482446206115</v>
      </c>
      <c r="K351" s="833">
        <v>2646</v>
      </c>
      <c r="L351" s="850">
        <v>1</v>
      </c>
      <c r="M351" s="850">
        <v>2649</v>
      </c>
      <c r="N351" s="833">
        <v>1</v>
      </c>
      <c r="O351" s="833">
        <v>2649</v>
      </c>
      <c r="P351" s="850">
        <v>5</v>
      </c>
      <c r="Q351" s="850">
        <v>13290</v>
      </c>
      <c r="R351" s="838">
        <v>5.0169875424688559</v>
      </c>
      <c r="S351" s="851">
        <v>2658</v>
      </c>
    </row>
    <row r="352" spans="1:19" ht="14.45" customHeight="1" x14ac:dyDescent="0.2">
      <c r="A352" s="832" t="s">
        <v>1436</v>
      </c>
      <c r="B352" s="833" t="s">
        <v>1437</v>
      </c>
      <c r="C352" s="833" t="s">
        <v>565</v>
      </c>
      <c r="D352" s="833" t="s">
        <v>850</v>
      </c>
      <c r="E352" s="833" t="s">
        <v>1496</v>
      </c>
      <c r="F352" s="833" t="s">
        <v>1557</v>
      </c>
      <c r="G352" s="833" t="s">
        <v>1558</v>
      </c>
      <c r="H352" s="850">
        <v>3</v>
      </c>
      <c r="I352" s="850">
        <v>1065</v>
      </c>
      <c r="J352" s="833"/>
      <c r="K352" s="833">
        <v>355</v>
      </c>
      <c r="L352" s="850"/>
      <c r="M352" s="850"/>
      <c r="N352" s="833"/>
      <c r="O352" s="833"/>
      <c r="P352" s="850"/>
      <c r="Q352" s="850"/>
      <c r="R352" s="838"/>
      <c r="S352" s="851"/>
    </row>
    <row r="353" spans="1:19" ht="14.45" customHeight="1" x14ac:dyDescent="0.2">
      <c r="A353" s="832" t="s">
        <v>1436</v>
      </c>
      <c r="B353" s="833" t="s">
        <v>1437</v>
      </c>
      <c r="C353" s="833" t="s">
        <v>565</v>
      </c>
      <c r="D353" s="833" t="s">
        <v>850</v>
      </c>
      <c r="E353" s="833" t="s">
        <v>1496</v>
      </c>
      <c r="F353" s="833" t="s">
        <v>1559</v>
      </c>
      <c r="G353" s="833" t="s">
        <v>1560</v>
      </c>
      <c r="H353" s="850">
        <v>1</v>
      </c>
      <c r="I353" s="850">
        <v>195</v>
      </c>
      <c r="J353" s="833"/>
      <c r="K353" s="833">
        <v>195</v>
      </c>
      <c r="L353" s="850"/>
      <c r="M353" s="850"/>
      <c r="N353" s="833"/>
      <c r="O353" s="833"/>
      <c r="P353" s="850"/>
      <c r="Q353" s="850"/>
      <c r="R353" s="838"/>
      <c r="S353" s="851"/>
    </row>
    <row r="354" spans="1:19" ht="14.45" customHeight="1" x14ac:dyDescent="0.2">
      <c r="A354" s="832" t="s">
        <v>1436</v>
      </c>
      <c r="B354" s="833" t="s">
        <v>1437</v>
      </c>
      <c r="C354" s="833" t="s">
        <v>565</v>
      </c>
      <c r="D354" s="833" t="s">
        <v>850</v>
      </c>
      <c r="E354" s="833" t="s">
        <v>1496</v>
      </c>
      <c r="F354" s="833" t="s">
        <v>1561</v>
      </c>
      <c r="G354" s="833" t="s">
        <v>1562</v>
      </c>
      <c r="H354" s="850"/>
      <c r="I354" s="850"/>
      <c r="J354" s="833"/>
      <c r="K354" s="833"/>
      <c r="L354" s="850">
        <v>4</v>
      </c>
      <c r="M354" s="850">
        <v>4160</v>
      </c>
      <c r="N354" s="833">
        <v>1</v>
      </c>
      <c r="O354" s="833">
        <v>1040</v>
      </c>
      <c r="P354" s="850">
        <v>5</v>
      </c>
      <c r="Q354" s="850">
        <v>5285</v>
      </c>
      <c r="R354" s="838">
        <v>1.2704326923076923</v>
      </c>
      <c r="S354" s="851">
        <v>1057</v>
      </c>
    </row>
    <row r="355" spans="1:19" ht="14.45" customHeight="1" x14ac:dyDescent="0.2">
      <c r="A355" s="832" t="s">
        <v>1436</v>
      </c>
      <c r="B355" s="833" t="s">
        <v>1437</v>
      </c>
      <c r="C355" s="833" t="s">
        <v>565</v>
      </c>
      <c r="D355" s="833" t="s">
        <v>850</v>
      </c>
      <c r="E355" s="833" t="s">
        <v>1496</v>
      </c>
      <c r="F355" s="833" t="s">
        <v>1563</v>
      </c>
      <c r="G355" s="833" t="s">
        <v>1564</v>
      </c>
      <c r="H355" s="850">
        <v>1</v>
      </c>
      <c r="I355" s="850">
        <v>525</v>
      </c>
      <c r="J355" s="833"/>
      <c r="K355" s="833">
        <v>525</v>
      </c>
      <c r="L355" s="850"/>
      <c r="M355" s="850"/>
      <c r="N355" s="833"/>
      <c r="O355" s="833"/>
      <c r="P355" s="850"/>
      <c r="Q355" s="850"/>
      <c r="R355" s="838"/>
      <c r="S355" s="851"/>
    </row>
    <row r="356" spans="1:19" ht="14.45" customHeight="1" x14ac:dyDescent="0.2">
      <c r="A356" s="832" t="s">
        <v>1436</v>
      </c>
      <c r="B356" s="833" t="s">
        <v>1437</v>
      </c>
      <c r="C356" s="833" t="s">
        <v>565</v>
      </c>
      <c r="D356" s="833" t="s">
        <v>850</v>
      </c>
      <c r="E356" s="833" t="s">
        <v>1496</v>
      </c>
      <c r="F356" s="833" t="s">
        <v>1571</v>
      </c>
      <c r="G356" s="833" t="s">
        <v>1572</v>
      </c>
      <c r="H356" s="850">
        <v>15</v>
      </c>
      <c r="I356" s="850">
        <v>10785</v>
      </c>
      <c r="J356" s="833">
        <v>1.6666666666666667</v>
      </c>
      <c r="K356" s="833">
        <v>719</v>
      </c>
      <c r="L356" s="850">
        <v>9</v>
      </c>
      <c r="M356" s="850">
        <v>6471</v>
      </c>
      <c r="N356" s="833">
        <v>1</v>
      </c>
      <c r="O356" s="833">
        <v>719</v>
      </c>
      <c r="P356" s="850">
        <v>10</v>
      </c>
      <c r="Q356" s="850">
        <v>7220</v>
      </c>
      <c r="R356" s="838">
        <v>1.1157471797249265</v>
      </c>
      <c r="S356" s="851">
        <v>722</v>
      </c>
    </row>
    <row r="357" spans="1:19" ht="14.45" customHeight="1" x14ac:dyDescent="0.2">
      <c r="A357" s="832" t="s">
        <v>1436</v>
      </c>
      <c r="B357" s="833" t="s">
        <v>1437</v>
      </c>
      <c r="C357" s="833" t="s">
        <v>565</v>
      </c>
      <c r="D357" s="833" t="s">
        <v>1434</v>
      </c>
      <c r="E357" s="833" t="s">
        <v>1438</v>
      </c>
      <c r="F357" s="833" t="s">
        <v>1439</v>
      </c>
      <c r="G357" s="833" t="s">
        <v>1440</v>
      </c>
      <c r="H357" s="850"/>
      <c r="I357" s="850"/>
      <c r="J357" s="833"/>
      <c r="K357" s="833"/>
      <c r="L357" s="850">
        <v>875</v>
      </c>
      <c r="M357" s="850">
        <v>20300</v>
      </c>
      <c r="N357" s="833">
        <v>1</v>
      </c>
      <c r="O357" s="833">
        <v>23.2</v>
      </c>
      <c r="P357" s="850"/>
      <c r="Q357" s="850"/>
      <c r="R357" s="838"/>
      <c r="S357" s="851"/>
    </row>
    <row r="358" spans="1:19" ht="14.45" customHeight="1" x14ac:dyDescent="0.2">
      <c r="A358" s="832" t="s">
        <v>1436</v>
      </c>
      <c r="B358" s="833" t="s">
        <v>1437</v>
      </c>
      <c r="C358" s="833" t="s">
        <v>565</v>
      </c>
      <c r="D358" s="833" t="s">
        <v>1434</v>
      </c>
      <c r="E358" s="833" t="s">
        <v>1438</v>
      </c>
      <c r="F358" s="833" t="s">
        <v>1441</v>
      </c>
      <c r="G358" s="833" t="s">
        <v>1442</v>
      </c>
      <c r="H358" s="850">
        <v>2497</v>
      </c>
      <c r="I358" s="850">
        <v>6467.23</v>
      </c>
      <c r="J358" s="833">
        <v>0.59626029842379702</v>
      </c>
      <c r="K358" s="833">
        <v>2.59</v>
      </c>
      <c r="L358" s="850">
        <v>4204</v>
      </c>
      <c r="M358" s="850">
        <v>10846.320000000002</v>
      </c>
      <c r="N358" s="833">
        <v>1</v>
      </c>
      <c r="O358" s="833">
        <v>2.5800000000000005</v>
      </c>
      <c r="P358" s="850">
        <v>2543</v>
      </c>
      <c r="Q358" s="850">
        <v>6672.92</v>
      </c>
      <c r="R358" s="838">
        <v>0.61522433415204414</v>
      </c>
      <c r="S358" s="851">
        <v>2.6240346047974832</v>
      </c>
    </row>
    <row r="359" spans="1:19" ht="14.45" customHeight="1" x14ac:dyDescent="0.2">
      <c r="A359" s="832" t="s">
        <v>1436</v>
      </c>
      <c r="B359" s="833" t="s">
        <v>1437</v>
      </c>
      <c r="C359" s="833" t="s">
        <v>565</v>
      </c>
      <c r="D359" s="833" t="s">
        <v>1434</v>
      </c>
      <c r="E359" s="833" t="s">
        <v>1438</v>
      </c>
      <c r="F359" s="833" t="s">
        <v>1443</v>
      </c>
      <c r="G359" s="833" t="s">
        <v>1444</v>
      </c>
      <c r="H359" s="850">
        <v>9430</v>
      </c>
      <c r="I359" s="850">
        <v>66359.60000000002</v>
      </c>
      <c r="J359" s="833">
        <v>1.7381223660189269</v>
      </c>
      <c r="K359" s="833">
        <v>7.0370731707317091</v>
      </c>
      <c r="L359" s="850">
        <v>5310</v>
      </c>
      <c r="M359" s="850">
        <v>38178.900000000009</v>
      </c>
      <c r="N359" s="833">
        <v>1</v>
      </c>
      <c r="O359" s="833">
        <v>7.1900000000000013</v>
      </c>
      <c r="P359" s="850">
        <v>1926</v>
      </c>
      <c r="Q359" s="850">
        <v>14036.1</v>
      </c>
      <c r="R359" s="838">
        <v>0.36764024107556786</v>
      </c>
      <c r="S359" s="851">
        <v>7.2876947040498443</v>
      </c>
    </row>
    <row r="360" spans="1:19" ht="14.45" customHeight="1" x14ac:dyDescent="0.2">
      <c r="A360" s="832" t="s">
        <v>1436</v>
      </c>
      <c r="B360" s="833" t="s">
        <v>1437</v>
      </c>
      <c r="C360" s="833" t="s">
        <v>565</v>
      </c>
      <c r="D360" s="833" t="s">
        <v>1434</v>
      </c>
      <c r="E360" s="833" t="s">
        <v>1438</v>
      </c>
      <c r="F360" s="833" t="s">
        <v>1447</v>
      </c>
      <c r="G360" s="833" t="s">
        <v>1448</v>
      </c>
      <c r="H360" s="850">
        <v>700</v>
      </c>
      <c r="I360" s="850">
        <v>5537</v>
      </c>
      <c r="J360" s="833"/>
      <c r="K360" s="833">
        <v>7.91</v>
      </c>
      <c r="L360" s="850"/>
      <c r="M360" s="850"/>
      <c r="N360" s="833"/>
      <c r="O360" s="833"/>
      <c r="P360" s="850"/>
      <c r="Q360" s="850"/>
      <c r="R360" s="838"/>
      <c r="S360" s="851"/>
    </row>
    <row r="361" spans="1:19" ht="14.45" customHeight="1" x14ac:dyDescent="0.2">
      <c r="A361" s="832" t="s">
        <v>1436</v>
      </c>
      <c r="B361" s="833" t="s">
        <v>1437</v>
      </c>
      <c r="C361" s="833" t="s">
        <v>565</v>
      </c>
      <c r="D361" s="833" t="s">
        <v>1434</v>
      </c>
      <c r="E361" s="833" t="s">
        <v>1438</v>
      </c>
      <c r="F361" s="833" t="s">
        <v>1449</v>
      </c>
      <c r="G361" s="833" t="s">
        <v>1450</v>
      </c>
      <c r="H361" s="850">
        <v>16437</v>
      </c>
      <c r="I361" s="850">
        <v>86951.73</v>
      </c>
      <c r="J361" s="833">
        <v>0.73122570163052925</v>
      </c>
      <c r="K361" s="833">
        <v>5.29</v>
      </c>
      <c r="L361" s="850">
        <v>22310</v>
      </c>
      <c r="M361" s="850">
        <v>118912.30000000002</v>
      </c>
      <c r="N361" s="833">
        <v>1</v>
      </c>
      <c r="O361" s="833">
        <v>5.330000000000001</v>
      </c>
      <c r="P361" s="850">
        <v>12359</v>
      </c>
      <c r="Q361" s="850">
        <v>65529.229999999996</v>
      </c>
      <c r="R361" s="838">
        <v>0.5510719244350667</v>
      </c>
      <c r="S361" s="851">
        <v>5.3021466138037052</v>
      </c>
    </row>
    <row r="362" spans="1:19" ht="14.45" customHeight="1" x14ac:dyDescent="0.2">
      <c r="A362" s="832" t="s">
        <v>1436</v>
      </c>
      <c r="B362" s="833" t="s">
        <v>1437</v>
      </c>
      <c r="C362" s="833" t="s">
        <v>565</v>
      </c>
      <c r="D362" s="833" t="s">
        <v>1434</v>
      </c>
      <c r="E362" s="833" t="s">
        <v>1438</v>
      </c>
      <c r="F362" s="833" t="s">
        <v>1451</v>
      </c>
      <c r="G362" s="833" t="s">
        <v>1452</v>
      </c>
      <c r="H362" s="850">
        <v>807</v>
      </c>
      <c r="I362" s="850">
        <v>7375.98</v>
      </c>
      <c r="J362" s="833">
        <v>0.87384948565240939</v>
      </c>
      <c r="K362" s="833">
        <v>9.1399999999999988</v>
      </c>
      <c r="L362" s="850">
        <v>923.5</v>
      </c>
      <c r="M362" s="850">
        <v>8440.7899999999991</v>
      </c>
      <c r="N362" s="833">
        <v>1</v>
      </c>
      <c r="O362" s="833">
        <v>9.1399999999999988</v>
      </c>
      <c r="P362" s="850">
        <v>2891.6</v>
      </c>
      <c r="Q362" s="850">
        <v>26924.409999999996</v>
      </c>
      <c r="R362" s="838">
        <v>3.1897974004802867</v>
      </c>
      <c r="S362" s="851">
        <v>9.3112498270853497</v>
      </c>
    </row>
    <row r="363" spans="1:19" ht="14.45" customHeight="1" x14ac:dyDescent="0.2">
      <c r="A363" s="832" t="s">
        <v>1436</v>
      </c>
      <c r="B363" s="833" t="s">
        <v>1437</v>
      </c>
      <c r="C363" s="833" t="s">
        <v>565</v>
      </c>
      <c r="D363" s="833" t="s">
        <v>1434</v>
      </c>
      <c r="E363" s="833" t="s">
        <v>1438</v>
      </c>
      <c r="F363" s="833" t="s">
        <v>1453</v>
      </c>
      <c r="G363" s="833" t="s">
        <v>1454</v>
      </c>
      <c r="H363" s="850">
        <v>804</v>
      </c>
      <c r="I363" s="850">
        <v>7380.72</v>
      </c>
      <c r="J363" s="833">
        <v>0.93163383545770573</v>
      </c>
      <c r="K363" s="833">
        <v>9.18</v>
      </c>
      <c r="L363" s="850">
        <v>863</v>
      </c>
      <c r="M363" s="850">
        <v>7922.34</v>
      </c>
      <c r="N363" s="833">
        <v>1</v>
      </c>
      <c r="O363" s="833">
        <v>9.18</v>
      </c>
      <c r="P363" s="850">
        <v>310</v>
      </c>
      <c r="Q363" s="850">
        <v>2914</v>
      </c>
      <c r="R363" s="838">
        <v>0.36782061865559923</v>
      </c>
      <c r="S363" s="851">
        <v>9.4</v>
      </c>
    </row>
    <row r="364" spans="1:19" ht="14.45" customHeight="1" x14ac:dyDescent="0.2">
      <c r="A364" s="832" t="s">
        <v>1436</v>
      </c>
      <c r="B364" s="833" t="s">
        <v>1437</v>
      </c>
      <c r="C364" s="833" t="s">
        <v>565</v>
      </c>
      <c r="D364" s="833" t="s">
        <v>1434</v>
      </c>
      <c r="E364" s="833" t="s">
        <v>1438</v>
      </c>
      <c r="F364" s="833" t="s">
        <v>1455</v>
      </c>
      <c r="G364" s="833" t="s">
        <v>1456</v>
      </c>
      <c r="H364" s="850">
        <v>630</v>
      </c>
      <c r="I364" s="850">
        <v>6444.9</v>
      </c>
      <c r="J364" s="833">
        <v>3.1873887240356082</v>
      </c>
      <c r="K364" s="833">
        <v>10.229999999999999</v>
      </c>
      <c r="L364" s="850">
        <v>200</v>
      </c>
      <c r="M364" s="850">
        <v>2022</v>
      </c>
      <c r="N364" s="833">
        <v>1</v>
      </c>
      <c r="O364" s="833">
        <v>10.11</v>
      </c>
      <c r="P364" s="850">
        <v>352</v>
      </c>
      <c r="Q364" s="850">
        <v>3625.6</v>
      </c>
      <c r="R364" s="838">
        <v>1.7930761622156282</v>
      </c>
      <c r="S364" s="851">
        <v>10.299999999999999</v>
      </c>
    </row>
    <row r="365" spans="1:19" ht="14.45" customHeight="1" x14ac:dyDescent="0.2">
      <c r="A365" s="832" t="s">
        <v>1436</v>
      </c>
      <c r="B365" s="833" t="s">
        <v>1437</v>
      </c>
      <c r="C365" s="833" t="s">
        <v>565</v>
      </c>
      <c r="D365" s="833" t="s">
        <v>1434</v>
      </c>
      <c r="E365" s="833" t="s">
        <v>1438</v>
      </c>
      <c r="F365" s="833" t="s">
        <v>1461</v>
      </c>
      <c r="G365" s="833" t="s">
        <v>1462</v>
      </c>
      <c r="H365" s="850">
        <v>550</v>
      </c>
      <c r="I365" s="850">
        <v>11236.5</v>
      </c>
      <c r="J365" s="833">
        <v>6.5845876172366008E-2</v>
      </c>
      <c r="K365" s="833">
        <v>20.43</v>
      </c>
      <c r="L365" s="850">
        <v>8165</v>
      </c>
      <c r="M365" s="850">
        <v>170648.5</v>
      </c>
      <c r="N365" s="833">
        <v>1</v>
      </c>
      <c r="O365" s="833">
        <v>20.9</v>
      </c>
      <c r="P365" s="850">
        <v>5417</v>
      </c>
      <c r="Q365" s="850">
        <v>108610.85</v>
      </c>
      <c r="R365" s="838">
        <v>0.63645944734351612</v>
      </c>
      <c r="S365" s="851">
        <v>20.05</v>
      </c>
    </row>
    <row r="366" spans="1:19" ht="14.45" customHeight="1" x14ac:dyDescent="0.2">
      <c r="A366" s="832" t="s">
        <v>1436</v>
      </c>
      <c r="B366" s="833" t="s">
        <v>1437</v>
      </c>
      <c r="C366" s="833" t="s">
        <v>565</v>
      </c>
      <c r="D366" s="833" t="s">
        <v>1434</v>
      </c>
      <c r="E366" s="833" t="s">
        <v>1438</v>
      </c>
      <c r="F366" s="833" t="s">
        <v>1463</v>
      </c>
      <c r="G366" s="833" t="s">
        <v>1464</v>
      </c>
      <c r="H366" s="850"/>
      <c r="I366" s="850"/>
      <c r="J366" s="833"/>
      <c r="K366" s="833"/>
      <c r="L366" s="850"/>
      <c r="M366" s="850"/>
      <c r="N366" s="833"/>
      <c r="O366" s="833"/>
      <c r="P366" s="850">
        <v>9.1999999999999993</v>
      </c>
      <c r="Q366" s="850">
        <v>14993.13</v>
      </c>
      <c r="R366" s="838"/>
      <c r="S366" s="851">
        <v>1629.6880434782609</v>
      </c>
    </row>
    <row r="367" spans="1:19" ht="14.45" customHeight="1" x14ac:dyDescent="0.2">
      <c r="A367" s="832" t="s">
        <v>1436</v>
      </c>
      <c r="B367" s="833" t="s">
        <v>1437</v>
      </c>
      <c r="C367" s="833" t="s">
        <v>565</v>
      </c>
      <c r="D367" s="833" t="s">
        <v>1434</v>
      </c>
      <c r="E367" s="833" t="s">
        <v>1438</v>
      </c>
      <c r="F367" s="833" t="s">
        <v>1467</v>
      </c>
      <c r="G367" s="833" t="s">
        <v>1468</v>
      </c>
      <c r="H367" s="850">
        <v>23</v>
      </c>
      <c r="I367" s="850">
        <v>45692.950000000012</v>
      </c>
      <c r="J367" s="833">
        <v>7.51075419935664</v>
      </c>
      <c r="K367" s="833">
        <v>1986.6500000000005</v>
      </c>
      <c r="L367" s="850">
        <v>3</v>
      </c>
      <c r="M367" s="850">
        <v>6083.67</v>
      </c>
      <c r="N367" s="833">
        <v>1</v>
      </c>
      <c r="O367" s="833">
        <v>2027.89</v>
      </c>
      <c r="P367" s="850"/>
      <c r="Q367" s="850"/>
      <c r="R367" s="838"/>
      <c r="S367" s="851"/>
    </row>
    <row r="368" spans="1:19" ht="14.45" customHeight="1" x14ac:dyDescent="0.2">
      <c r="A368" s="832" t="s">
        <v>1436</v>
      </c>
      <c r="B368" s="833" t="s">
        <v>1437</v>
      </c>
      <c r="C368" s="833" t="s">
        <v>565</v>
      </c>
      <c r="D368" s="833" t="s">
        <v>1434</v>
      </c>
      <c r="E368" s="833" t="s">
        <v>1438</v>
      </c>
      <c r="F368" s="833" t="s">
        <v>1469</v>
      </c>
      <c r="G368" s="833" t="s">
        <v>1470</v>
      </c>
      <c r="H368" s="850"/>
      <c r="I368" s="850"/>
      <c r="J368" s="833"/>
      <c r="K368" s="833"/>
      <c r="L368" s="850">
        <v>2334</v>
      </c>
      <c r="M368" s="850">
        <v>461268.42</v>
      </c>
      <c r="N368" s="833">
        <v>1</v>
      </c>
      <c r="O368" s="833">
        <v>197.63</v>
      </c>
      <c r="P368" s="850"/>
      <c r="Q368" s="850"/>
      <c r="R368" s="838"/>
      <c r="S368" s="851"/>
    </row>
    <row r="369" spans="1:19" ht="14.45" customHeight="1" x14ac:dyDescent="0.2">
      <c r="A369" s="832" t="s">
        <v>1436</v>
      </c>
      <c r="B369" s="833" t="s">
        <v>1437</v>
      </c>
      <c r="C369" s="833" t="s">
        <v>565</v>
      </c>
      <c r="D369" s="833" t="s">
        <v>1434</v>
      </c>
      <c r="E369" s="833" t="s">
        <v>1438</v>
      </c>
      <c r="F369" s="833" t="s">
        <v>1471</v>
      </c>
      <c r="G369" s="833" t="s">
        <v>1472</v>
      </c>
      <c r="H369" s="850">
        <v>78334</v>
      </c>
      <c r="I369" s="850">
        <v>295319.18</v>
      </c>
      <c r="J369" s="833">
        <v>0.62487527639360563</v>
      </c>
      <c r="K369" s="833">
        <v>3.77</v>
      </c>
      <c r="L369" s="850">
        <v>126028</v>
      </c>
      <c r="M369" s="850">
        <v>472605</v>
      </c>
      <c r="N369" s="833">
        <v>1</v>
      </c>
      <c r="O369" s="833">
        <v>3.75</v>
      </c>
      <c r="P369" s="850">
        <v>92451</v>
      </c>
      <c r="Q369" s="850">
        <v>355574.45999999996</v>
      </c>
      <c r="R369" s="838">
        <v>0.75237134605008404</v>
      </c>
      <c r="S369" s="851">
        <v>3.8460856021027352</v>
      </c>
    </row>
    <row r="370" spans="1:19" ht="14.45" customHeight="1" x14ac:dyDescent="0.2">
      <c r="A370" s="832" t="s">
        <v>1436</v>
      </c>
      <c r="B370" s="833" t="s">
        <v>1437</v>
      </c>
      <c r="C370" s="833" t="s">
        <v>565</v>
      </c>
      <c r="D370" s="833" t="s">
        <v>1434</v>
      </c>
      <c r="E370" s="833" t="s">
        <v>1438</v>
      </c>
      <c r="F370" s="833" t="s">
        <v>1477</v>
      </c>
      <c r="G370" s="833" t="s">
        <v>1478</v>
      </c>
      <c r="H370" s="850"/>
      <c r="I370" s="850"/>
      <c r="J370" s="833"/>
      <c r="K370" s="833"/>
      <c r="L370" s="850">
        <v>290</v>
      </c>
      <c r="M370" s="850">
        <v>46078.1</v>
      </c>
      <c r="N370" s="833">
        <v>1</v>
      </c>
      <c r="O370" s="833">
        <v>158.88999999999999</v>
      </c>
      <c r="P370" s="850"/>
      <c r="Q370" s="850"/>
      <c r="R370" s="838"/>
      <c r="S370" s="851"/>
    </row>
    <row r="371" spans="1:19" ht="14.45" customHeight="1" x14ac:dyDescent="0.2">
      <c r="A371" s="832" t="s">
        <v>1436</v>
      </c>
      <c r="B371" s="833" t="s">
        <v>1437</v>
      </c>
      <c r="C371" s="833" t="s">
        <v>565</v>
      </c>
      <c r="D371" s="833" t="s">
        <v>1434</v>
      </c>
      <c r="E371" s="833" t="s">
        <v>1438</v>
      </c>
      <c r="F371" s="833" t="s">
        <v>1479</v>
      </c>
      <c r="G371" s="833" t="s">
        <v>1480</v>
      </c>
      <c r="H371" s="850">
        <v>6736</v>
      </c>
      <c r="I371" s="850">
        <v>136179.42000000001</v>
      </c>
      <c r="J371" s="833">
        <v>0.78710476687658537</v>
      </c>
      <c r="K371" s="833">
        <v>20.216659738717343</v>
      </c>
      <c r="L371" s="850">
        <v>8342</v>
      </c>
      <c r="M371" s="850">
        <v>173013.08</v>
      </c>
      <c r="N371" s="833">
        <v>1</v>
      </c>
      <c r="O371" s="833">
        <v>20.74</v>
      </c>
      <c r="P371" s="850">
        <v>8069</v>
      </c>
      <c r="Q371" s="850">
        <v>164204.15</v>
      </c>
      <c r="R371" s="838">
        <v>0.94908517899340328</v>
      </c>
      <c r="S371" s="851">
        <v>20.349999999999998</v>
      </c>
    </row>
    <row r="372" spans="1:19" ht="14.45" customHeight="1" x14ac:dyDescent="0.2">
      <c r="A372" s="832" t="s">
        <v>1436</v>
      </c>
      <c r="B372" s="833" t="s">
        <v>1437</v>
      </c>
      <c r="C372" s="833" t="s">
        <v>565</v>
      </c>
      <c r="D372" s="833" t="s">
        <v>1434</v>
      </c>
      <c r="E372" s="833" t="s">
        <v>1438</v>
      </c>
      <c r="F372" s="833" t="s">
        <v>1483</v>
      </c>
      <c r="G372" s="833" t="s">
        <v>1484</v>
      </c>
      <c r="H372" s="850"/>
      <c r="I372" s="850"/>
      <c r="J372" s="833"/>
      <c r="K372" s="833"/>
      <c r="L372" s="850">
        <v>5</v>
      </c>
      <c r="M372" s="850">
        <v>542811</v>
      </c>
      <c r="N372" s="833">
        <v>1</v>
      </c>
      <c r="O372" s="833">
        <v>108562.2</v>
      </c>
      <c r="P372" s="850"/>
      <c r="Q372" s="850"/>
      <c r="R372" s="838"/>
      <c r="S372" s="851"/>
    </row>
    <row r="373" spans="1:19" ht="14.45" customHeight="1" x14ac:dyDescent="0.2">
      <c r="A373" s="832" t="s">
        <v>1436</v>
      </c>
      <c r="B373" s="833" t="s">
        <v>1437</v>
      </c>
      <c r="C373" s="833" t="s">
        <v>565</v>
      </c>
      <c r="D373" s="833" t="s">
        <v>1434</v>
      </c>
      <c r="E373" s="833" t="s">
        <v>1438</v>
      </c>
      <c r="F373" s="833" t="s">
        <v>1485</v>
      </c>
      <c r="G373" s="833" t="s">
        <v>1486</v>
      </c>
      <c r="H373" s="850">
        <v>3740</v>
      </c>
      <c r="I373" s="850">
        <v>74276.399999999994</v>
      </c>
      <c r="J373" s="833">
        <v>0.18765765219500363</v>
      </c>
      <c r="K373" s="833">
        <v>19.86</v>
      </c>
      <c r="L373" s="850">
        <v>19950</v>
      </c>
      <c r="M373" s="850">
        <v>395808</v>
      </c>
      <c r="N373" s="833">
        <v>1</v>
      </c>
      <c r="O373" s="833">
        <v>19.84</v>
      </c>
      <c r="P373" s="850">
        <v>11938</v>
      </c>
      <c r="Q373" s="850">
        <v>228015.8</v>
      </c>
      <c r="R373" s="838">
        <v>0.57607678470369472</v>
      </c>
      <c r="S373" s="851">
        <v>19.099999999999998</v>
      </c>
    </row>
    <row r="374" spans="1:19" ht="14.45" customHeight="1" x14ac:dyDescent="0.2">
      <c r="A374" s="832" t="s">
        <v>1436</v>
      </c>
      <c r="B374" s="833" t="s">
        <v>1437</v>
      </c>
      <c r="C374" s="833" t="s">
        <v>565</v>
      </c>
      <c r="D374" s="833" t="s">
        <v>1434</v>
      </c>
      <c r="E374" s="833" t="s">
        <v>1496</v>
      </c>
      <c r="F374" s="833" t="s">
        <v>1497</v>
      </c>
      <c r="G374" s="833" t="s">
        <v>1498</v>
      </c>
      <c r="H374" s="850">
        <v>1</v>
      </c>
      <c r="I374" s="850">
        <v>37</v>
      </c>
      <c r="J374" s="833">
        <v>0.5</v>
      </c>
      <c r="K374" s="833">
        <v>37</v>
      </c>
      <c r="L374" s="850">
        <v>2</v>
      </c>
      <c r="M374" s="850">
        <v>74</v>
      </c>
      <c r="N374" s="833">
        <v>1</v>
      </c>
      <c r="O374" s="833">
        <v>37</v>
      </c>
      <c r="P374" s="850">
        <v>1</v>
      </c>
      <c r="Q374" s="850">
        <v>38</v>
      </c>
      <c r="R374" s="838">
        <v>0.51351351351351349</v>
      </c>
      <c r="S374" s="851">
        <v>38</v>
      </c>
    </row>
    <row r="375" spans="1:19" ht="14.45" customHeight="1" x14ac:dyDescent="0.2">
      <c r="A375" s="832" t="s">
        <v>1436</v>
      </c>
      <c r="B375" s="833" t="s">
        <v>1437</v>
      </c>
      <c r="C375" s="833" t="s">
        <v>565</v>
      </c>
      <c r="D375" s="833" t="s">
        <v>1434</v>
      </c>
      <c r="E375" s="833" t="s">
        <v>1496</v>
      </c>
      <c r="F375" s="833" t="s">
        <v>1503</v>
      </c>
      <c r="G375" s="833" t="s">
        <v>1504</v>
      </c>
      <c r="H375" s="850"/>
      <c r="I375" s="850"/>
      <c r="J375" s="833"/>
      <c r="K375" s="833"/>
      <c r="L375" s="850">
        <v>5</v>
      </c>
      <c r="M375" s="850">
        <v>1760</v>
      </c>
      <c r="N375" s="833">
        <v>1</v>
      </c>
      <c r="O375" s="833">
        <v>352</v>
      </c>
      <c r="P375" s="850"/>
      <c r="Q375" s="850"/>
      <c r="R375" s="838"/>
      <c r="S375" s="851"/>
    </row>
    <row r="376" spans="1:19" ht="14.45" customHeight="1" x14ac:dyDescent="0.2">
      <c r="A376" s="832" t="s">
        <v>1436</v>
      </c>
      <c r="B376" s="833" t="s">
        <v>1437</v>
      </c>
      <c r="C376" s="833" t="s">
        <v>565</v>
      </c>
      <c r="D376" s="833" t="s">
        <v>1434</v>
      </c>
      <c r="E376" s="833" t="s">
        <v>1496</v>
      </c>
      <c r="F376" s="833" t="s">
        <v>1505</v>
      </c>
      <c r="G376" s="833" t="s">
        <v>1506</v>
      </c>
      <c r="H376" s="850"/>
      <c r="I376" s="850"/>
      <c r="J376" s="833"/>
      <c r="K376" s="833"/>
      <c r="L376" s="850">
        <v>5</v>
      </c>
      <c r="M376" s="850">
        <v>1590</v>
      </c>
      <c r="N376" s="833">
        <v>1</v>
      </c>
      <c r="O376" s="833">
        <v>318</v>
      </c>
      <c r="P376" s="850"/>
      <c r="Q376" s="850"/>
      <c r="R376" s="838"/>
      <c r="S376" s="851"/>
    </row>
    <row r="377" spans="1:19" ht="14.45" customHeight="1" x14ac:dyDescent="0.2">
      <c r="A377" s="832" t="s">
        <v>1436</v>
      </c>
      <c r="B377" s="833" t="s">
        <v>1437</v>
      </c>
      <c r="C377" s="833" t="s">
        <v>565</v>
      </c>
      <c r="D377" s="833" t="s">
        <v>1434</v>
      </c>
      <c r="E377" s="833" t="s">
        <v>1496</v>
      </c>
      <c r="F377" s="833" t="s">
        <v>1509</v>
      </c>
      <c r="G377" s="833" t="s">
        <v>1510</v>
      </c>
      <c r="H377" s="850">
        <v>15</v>
      </c>
      <c r="I377" s="850">
        <v>30585</v>
      </c>
      <c r="J377" s="833">
        <v>0.57664027149321262</v>
      </c>
      <c r="K377" s="833">
        <v>2039</v>
      </c>
      <c r="L377" s="850">
        <v>26</v>
      </c>
      <c r="M377" s="850">
        <v>53040</v>
      </c>
      <c r="N377" s="833">
        <v>1</v>
      </c>
      <c r="O377" s="833">
        <v>2040</v>
      </c>
      <c r="P377" s="850">
        <v>15</v>
      </c>
      <c r="Q377" s="850">
        <v>30705</v>
      </c>
      <c r="R377" s="838">
        <v>0.57890271493212675</v>
      </c>
      <c r="S377" s="851">
        <v>2047</v>
      </c>
    </row>
    <row r="378" spans="1:19" ht="14.45" customHeight="1" x14ac:dyDescent="0.2">
      <c r="A378" s="832" t="s">
        <v>1436</v>
      </c>
      <c r="B378" s="833" t="s">
        <v>1437</v>
      </c>
      <c r="C378" s="833" t="s">
        <v>565</v>
      </c>
      <c r="D378" s="833" t="s">
        <v>1434</v>
      </c>
      <c r="E378" s="833" t="s">
        <v>1496</v>
      </c>
      <c r="F378" s="833" t="s">
        <v>1515</v>
      </c>
      <c r="G378" s="833" t="s">
        <v>1516</v>
      </c>
      <c r="H378" s="850">
        <v>1</v>
      </c>
      <c r="I378" s="850">
        <v>1349</v>
      </c>
      <c r="J378" s="833">
        <v>0.99925925925925929</v>
      </c>
      <c r="K378" s="833">
        <v>1349</v>
      </c>
      <c r="L378" s="850">
        <v>1</v>
      </c>
      <c r="M378" s="850">
        <v>1350</v>
      </c>
      <c r="N378" s="833">
        <v>1</v>
      </c>
      <c r="O378" s="833">
        <v>1350</v>
      </c>
      <c r="P378" s="850"/>
      <c r="Q378" s="850"/>
      <c r="R378" s="838"/>
      <c r="S378" s="851"/>
    </row>
    <row r="379" spans="1:19" ht="14.45" customHeight="1" x14ac:dyDescent="0.2">
      <c r="A379" s="832" t="s">
        <v>1436</v>
      </c>
      <c r="B379" s="833" t="s">
        <v>1437</v>
      </c>
      <c r="C379" s="833" t="s">
        <v>565</v>
      </c>
      <c r="D379" s="833" t="s">
        <v>1434</v>
      </c>
      <c r="E379" s="833" t="s">
        <v>1496</v>
      </c>
      <c r="F379" s="833" t="s">
        <v>1517</v>
      </c>
      <c r="G379" s="833" t="s">
        <v>1518</v>
      </c>
      <c r="H379" s="850">
        <v>8</v>
      </c>
      <c r="I379" s="850">
        <v>11448</v>
      </c>
      <c r="J379" s="833">
        <v>0.49965083798882681</v>
      </c>
      <c r="K379" s="833">
        <v>1431</v>
      </c>
      <c r="L379" s="850">
        <v>16</v>
      </c>
      <c r="M379" s="850">
        <v>22912</v>
      </c>
      <c r="N379" s="833">
        <v>1</v>
      </c>
      <c r="O379" s="833">
        <v>1432</v>
      </c>
      <c r="P379" s="850">
        <v>28</v>
      </c>
      <c r="Q379" s="850">
        <v>40236</v>
      </c>
      <c r="R379" s="838">
        <v>1.7561103351955307</v>
      </c>
      <c r="S379" s="851">
        <v>1437</v>
      </c>
    </row>
    <row r="380" spans="1:19" ht="14.45" customHeight="1" x14ac:dyDescent="0.2">
      <c r="A380" s="832" t="s">
        <v>1436</v>
      </c>
      <c r="B380" s="833" t="s">
        <v>1437</v>
      </c>
      <c r="C380" s="833" t="s">
        <v>565</v>
      </c>
      <c r="D380" s="833" t="s">
        <v>1434</v>
      </c>
      <c r="E380" s="833" t="s">
        <v>1496</v>
      </c>
      <c r="F380" s="833" t="s">
        <v>1519</v>
      </c>
      <c r="G380" s="833" t="s">
        <v>1520</v>
      </c>
      <c r="H380" s="850">
        <v>8</v>
      </c>
      <c r="I380" s="850">
        <v>15296</v>
      </c>
      <c r="J380" s="833">
        <v>0.88796006037385344</v>
      </c>
      <c r="K380" s="833">
        <v>1912</v>
      </c>
      <c r="L380" s="850">
        <v>9</v>
      </c>
      <c r="M380" s="850">
        <v>17226</v>
      </c>
      <c r="N380" s="833">
        <v>1</v>
      </c>
      <c r="O380" s="833">
        <v>1914</v>
      </c>
      <c r="P380" s="850">
        <v>5</v>
      </c>
      <c r="Q380" s="850">
        <v>9600</v>
      </c>
      <c r="R380" s="838">
        <v>0.55729710902124696</v>
      </c>
      <c r="S380" s="851">
        <v>1920</v>
      </c>
    </row>
    <row r="381" spans="1:19" ht="14.45" customHeight="1" x14ac:dyDescent="0.2">
      <c r="A381" s="832" t="s">
        <v>1436</v>
      </c>
      <c r="B381" s="833" t="s">
        <v>1437</v>
      </c>
      <c r="C381" s="833" t="s">
        <v>565</v>
      </c>
      <c r="D381" s="833" t="s">
        <v>1434</v>
      </c>
      <c r="E381" s="833" t="s">
        <v>1496</v>
      </c>
      <c r="F381" s="833" t="s">
        <v>1523</v>
      </c>
      <c r="G381" s="833" t="s">
        <v>1524</v>
      </c>
      <c r="H381" s="850">
        <v>8</v>
      </c>
      <c r="I381" s="850">
        <v>9704</v>
      </c>
      <c r="J381" s="833">
        <v>0.25785194239251741</v>
      </c>
      <c r="K381" s="833">
        <v>1213</v>
      </c>
      <c r="L381" s="850">
        <v>31</v>
      </c>
      <c r="M381" s="850">
        <v>37634</v>
      </c>
      <c r="N381" s="833">
        <v>1</v>
      </c>
      <c r="O381" s="833">
        <v>1214</v>
      </c>
      <c r="P381" s="850">
        <v>13</v>
      </c>
      <c r="Q381" s="850">
        <v>15847</v>
      </c>
      <c r="R381" s="838">
        <v>0.42108200031886062</v>
      </c>
      <c r="S381" s="851">
        <v>1219</v>
      </c>
    </row>
    <row r="382" spans="1:19" ht="14.45" customHeight="1" x14ac:dyDescent="0.2">
      <c r="A382" s="832" t="s">
        <v>1436</v>
      </c>
      <c r="B382" s="833" t="s">
        <v>1437</v>
      </c>
      <c r="C382" s="833" t="s">
        <v>565</v>
      </c>
      <c r="D382" s="833" t="s">
        <v>1434</v>
      </c>
      <c r="E382" s="833" t="s">
        <v>1496</v>
      </c>
      <c r="F382" s="833" t="s">
        <v>1525</v>
      </c>
      <c r="G382" s="833" t="s">
        <v>1526</v>
      </c>
      <c r="H382" s="850">
        <v>1</v>
      </c>
      <c r="I382" s="850">
        <v>1609</v>
      </c>
      <c r="J382" s="833"/>
      <c r="K382" s="833">
        <v>1609</v>
      </c>
      <c r="L382" s="850"/>
      <c r="M382" s="850"/>
      <c r="N382" s="833"/>
      <c r="O382" s="833"/>
      <c r="P382" s="850"/>
      <c r="Q382" s="850"/>
      <c r="R382" s="838"/>
      <c r="S382" s="851"/>
    </row>
    <row r="383" spans="1:19" ht="14.45" customHeight="1" x14ac:dyDescent="0.2">
      <c r="A383" s="832" t="s">
        <v>1436</v>
      </c>
      <c r="B383" s="833" t="s">
        <v>1437</v>
      </c>
      <c r="C383" s="833" t="s">
        <v>565</v>
      </c>
      <c r="D383" s="833" t="s">
        <v>1434</v>
      </c>
      <c r="E383" s="833" t="s">
        <v>1496</v>
      </c>
      <c r="F383" s="833" t="s">
        <v>1527</v>
      </c>
      <c r="G383" s="833" t="s">
        <v>1528</v>
      </c>
      <c r="H383" s="850">
        <v>23</v>
      </c>
      <c r="I383" s="850">
        <v>15686</v>
      </c>
      <c r="J383" s="833">
        <v>7.666666666666667</v>
      </c>
      <c r="K383" s="833">
        <v>682</v>
      </c>
      <c r="L383" s="850">
        <v>3</v>
      </c>
      <c r="M383" s="850">
        <v>2046</v>
      </c>
      <c r="N383" s="833">
        <v>1</v>
      </c>
      <c r="O383" s="833">
        <v>682</v>
      </c>
      <c r="P383" s="850"/>
      <c r="Q383" s="850"/>
      <c r="R383" s="838"/>
      <c r="S383" s="851"/>
    </row>
    <row r="384" spans="1:19" ht="14.45" customHeight="1" x14ac:dyDescent="0.2">
      <c r="A384" s="832" t="s">
        <v>1436</v>
      </c>
      <c r="B384" s="833" t="s">
        <v>1437</v>
      </c>
      <c r="C384" s="833" t="s">
        <v>565</v>
      </c>
      <c r="D384" s="833" t="s">
        <v>1434</v>
      </c>
      <c r="E384" s="833" t="s">
        <v>1496</v>
      </c>
      <c r="F384" s="833" t="s">
        <v>1529</v>
      </c>
      <c r="G384" s="833" t="s">
        <v>1530</v>
      </c>
      <c r="H384" s="850">
        <v>16</v>
      </c>
      <c r="I384" s="850">
        <v>11472</v>
      </c>
      <c r="J384" s="833">
        <v>0.76190476190476186</v>
      </c>
      <c r="K384" s="833">
        <v>717</v>
      </c>
      <c r="L384" s="850">
        <v>21</v>
      </c>
      <c r="M384" s="850">
        <v>15057</v>
      </c>
      <c r="N384" s="833">
        <v>1</v>
      </c>
      <c r="O384" s="833">
        <v>717</v>
      </c>
      <c r="P384" s="850">
        <v>23</v>
      </c>
      <c r="Q384" s="850">
        <v>16560</v>
      </c>
      <c r="R384" s="838">
        <v>1.0998206814106395</v>
      </c>
      <c r="S384" s="851">
        <v>720</v>
      </c>
    </row>
    <row r="385" spans="1:19" ht="14.45" customHeight="1" x14ac:dyDescent="0.2">
      <c r="A385" s="832" t="s">
        <v>1436</v>
      </c>
      <c r="B385" s="833" t="s">
        <v>1437</v>
      </c>
      <c r="C385" s="833" t="s">
        <v>565</v>
      </c>
      <c r="D385" s="833" t="s">
        <v>1434</v>
      </c>
      <c r="E385" s="833" t="s">
        <v>1496</v>
      </c>
      <c r="F385" s="833" t="s">
        <v>1531</v>
      </c>
      <c r="G385" s="833" t="s">
        <v>1532</v>
      </c>
      <c r="H385" s="850">
        <v>4</v>
      </c>
      <c r="I385" s="850">
        <v>10552</v>
      </c>
      <c r="J385" s="833">
        <v>3.9954562665656947</v>
      </c>
      <c r="K385" s="833">
        <v>2638</v>
      </c>
      <c r="L385" s="850">
        <v>1</v>
      </c>
      <c r="M385" s="850">
        <v>2641</v>
      </c>
      <c r="N385" s="833">
        <v>1</v>
      </c>
      <c r="O385" s="833">
        <v>2641</v>
      </c>
      <c r="P385" s="850">
        <v>1</v>
      </c>
      <c r="Q385" s="850">
        <v>2650</v>
      </c>
      <c r="R385" s="838">
        <v>1.0034078000757289</v>
      </c>
      <c r="S385" s="851">
        <v>2650</v>
      </c>
    </row>
    <row r="386" spans="1:19" ht="14.45" customHeight="1" x14ac:dyDescent="0.2">
      <c r="A386" s="832" t="s">
        <v>1436</v>
      </c>
      <c r="B386" s="833" t="s">
        <v>1437</v>
      </c>
      <c r="C386" s="833" t="s">
        <v>565</v>
      </c>
      <c r="D386" s="833" t="s">
        <v>1434</v>
      </c>
      <c r="E386" s="833" t="s">
        <v>1496</v>
      </c>
      <c r="F386" s="833" t="s">
        <v>1533</v>
      </c>
      <c r="G386" s="833" t="s">
        <v>1534</v>
      </c>
      <c r="H386" s="850">
        <v>294</v>
      </c>
      <c r="I386" s="850">
        <v>536550</v>
      </c>
      <c r="J386" s="833">
        <v>0.67240044012120881</v>
      </c>
      <c r="K386" s="833">
        <v>1825</v>
      </c>
      <c r="L386" s="850">
        <v>437</v>
      </c>
      <c r="M386" s="850">
        <v>797962</v>
      </c>
      <c r="N386" s="833">
        <v>1</v>
      </c>
      <c r="O386" s="833">
        <v>1826</v>
      </c>
      <c r="P386" s="850">
        <v>301</v>
      </c>
      <c r="Q386" s="850">
        <v>551131</v>
      </c>
      <c r="R386" s="838">
        <v>0.69067324007910147</v>
      </c>
      <c r="S386" s="851">
        <v>1831</v>
      </c>
    </row>
    <row r="387" spans="1:19" ht="14.45" customHeight="1" x14ac:dyDescent="0.2">
      <c r="A387" s="832" t="s">
        <v>1436</v>
      </c>
      <c r="B387" s="833" t="s">
        <v>1437</v>
      </c>
      <c r="C387" s="833" t="s">
        <v>565</v>
      </c>
      <c r="D387" s="833" t="s">
        <v>1434</v>
      </c>
      <c r="E387" s="833" t="s">
        <v>1496</v>
      </c>
      <c r="F387" s="833" t="s">
        <v>1535</v>
      </c>
      <c r="G387" s="833" t="s">
        <v>1536</v>
      </c>
      <c r="H387" s="850">
        <v>5</v>
      </c>
      <c r="I387" s="850">
        <v>2145</v>
      </c>
      <c r="J387" s="833">
        <v>0.24941860465116278</v>
      </c>
      <c r="K387" s="833">
        <v>429</v>
      </c>
      <c r="L387" s="850">
        <v>20</v>
      </c>
      <c r="M387" s="850">
        <v>8600</v>
      </c>
      <c r="N387" s="833">
        <v>1</v>
      </c>
      <c r="O387" s="833">
        <v>430</v>
      </c>
      <c r="P387" s="850">
        <v>11</v>
      </c>
      <c r="Q387" s="850">
        <v>4741</v>
      </c>
      <c r="R387" s="838">
        <v>0.5512790697674419</v>
      </c>
      <c r="S387" s="851">
        <v>431</v>
      </c>
    </row>
    <row r="388" spans="1:19" ht="14.45" customHeight="1" x14ac:dyDescent="0.2">
      <c r="A388" s="832" t="s">
        <v>1436</v>
      </c>
      <c r="B388" s="833" t="s">
        <v>1437</v>
      </c>
      <c r="C388" s="833" t="s">
        <v>565</v>
      </c>
      <c r="D388" s="833" t="s">
        <v>1434</v>
      </c>
      <c r="E388" s="833" t="s">
        <v>1496</v>
      </c>
      <c r="F388" s="833" t="s">
        <v>1537</v>
      </c>
      <c r="G388" s="833" t="s">
        <v>1538</v>
      </c>
      <c r="H388" s="850">
        <v>32</v>
      </c>
      <c r="I388" s="850">
        <v>112640</v>
      </c>
      <c r="J388" s="833">
        <v>0.74376345364024143</v>
      </c>
      <c r="K388" s="833">
        <v>3520</v>
      </c>
      <c r="L388" s="850">
        <v>43</v>
      </c>
      <c r="M388" s="850">
        <v>151446</v>
      </c>
      <c r="N388" s="833">
        <v>1</v>
      </c>
      <c r="O388" s="833">
        <v>3522</v>
      </c>
      <c r="P388" s="850">
        <v>40</v>
      </c>
      <c r="Q388" s="850">
        <v>141320</v>
      </c>
      <c r="R388" s="838">
        <v>0.93313788413031706</v>
      </c>
      <c r="S388" s="851">
        <v>3533</v>
      </c>
    </row>
    <row r="389" spans="1:19" ht="14.45" customHeight="1" x14ac:dyDescent="0.2">
      <c r="A389" s="832" t="s">
        <v>1436</v>
      </c>
      <c r="B389" s="833" t="s">
        <v>1437</v>
      </c>
      <c r="C389" s="833" t="s">
        <v>565</v>
      </c>
      <c r="D389" s="833" t="s">
        <v>1434</v>
      </c>
      <c r="E389" s="833" t="s">
        <v>1496</v>
      </c>
      <c r="F389" s="833" t="s">
        <v>1547</v>
      </c>
      <c r="G389" s="833" t="s">
        <v>1548</v>
      </c>
      <c r="H389" s="850">
        <v>5</v>
      </c>
      <c r="I389" s="850">
        <v>2185</v>
      </c>
      <c r="J389" s="833">
        <v>0.7126549249836921</v>
      </c>
      <c r="K389" s="833">
        <v>437</v>
      </c>
      <c r="L389" s="850">
        <v>7</v>
      </c>
      <c r="M389" s="850">
        <v>3066</v>
      </c>
      <c r="N389" s="833">
        <v>1</v>
      </c>
      <c r="O389" s="833">
        <v>438</v>
      </c>
      <c r="P389" s="850">
        <v>5</v>
      </c>
      <c r="Q389" s="850">
        <v>2190</v>
      </c>
      <c r="R389" s="838">
        <v>0.7142857142857143</v>
      </c>
      <c r="S389" s="851">
        <v>438</v>
      </c>
    </row>
    <row r="390" spans="1:19" ht="14.45" customHeight="1" x14ac:dyDescent="0.2">
      <c r="A390" s="832" t="s">
        <v>1436</v>
      </c>
      <c r="B390" s="833" t="s">
        <v>1437</v>
      </c>
      <c r="C390" s="833" t="s">
        <v>565</v>
      </c>
      <c r="D390" s="833" t="s">
        <v>1434</v>
      </c>
      <c r="E390" s="833" t="s">
        <v>1496</v>
      </c>
      <c r="F390" s="833" t="s">
        <v>1549</v>
      </c>
      <c r="G390" s="833" t="s">
        <v>1550</v>
      </c>
      <c r="H390" s="850">
        <v>111</v>
      </c>
      <c r="I390" s="850">
        <v>148962</v>
      </c>
      <c r="J390" s="833">
        <v>0.64114074692582823</v>
      </c>
      <c r="K390" s="833">
        <v>1342</v>
      </c>
      <c r="L390" s="850">
        <v>173</v>
      </c>
      <c r="M390" s="850">
        <v>232339</v>
      </c>
      <c r="N390" s="833">
        <v>1</v>
      </c>
      <c r="O390" s="833">
        <v>1343</v>
      </c>
      <c r="P390" s="850">
        <v>125</v>
      </c>
      <c r="Q390" s="850">
        <v>168375</v>
      </c>
      <c r="R390" s="838">
        <v>0.72469538045700466</v>
      </c>
      <c r="S390" s="851">
        <v>1347</v>
      </c>
    </row>
    <row r="391" spans="1:19" ht="14.45" customHeight="1" x14ac:dyDescent="0.2">
      <c r="A391" s="832" t="s">
        <v>1436</v>
      </c>
      <c r="B391" s="833" t="s">
        <v>1437</v>
      </c>
      <c r="C391" s="833" t="s">
        <v>565</v>
      </c>
      <c r="D391" s="833" t="s">
        <v>1434</v>
      </c>
      <c r="E391" s="833" t="s">
        <v>1496</v>
      </c>
      <c r="F391" s="833" t="s">
        <v>1551</v>
      </c>
      <c r="G391" s="833" t="s">
        <v>1552</v>
      </c>
      <c r="H391" s="850">
        <v>51</v>
      </c>
      <c r="I391" s="850">
        <v>25959</v>
      </c>
      <c r="J391" s="833">
        <v>1.7551724137931035</v>
      </c>
      <c r="K391" s="833">
        <v>509</v>
      </c>
      <c r="L391" s="850">
        <v>29</v>
      </c>
      <c r="M391" s="850">
        <v>14790</v>
      </c>
      <c r="N391" s="833">
        <v>1</v>
      </c>
      <c r="O391" s="833">
        <v>510</v>
      </c>
      <c r="P391" s="850">
        <v>12</v>
      </c>
      <c r="Q391" s="850">
        <v>6144</v>
      </c>
      <c r="R391" s="838">
        <v>0.41541582150101419</v>
      </c>
      <c r="S391" s="851">
        <v>512</v>
      </c>
    </row>
    <row r="392" spans="1:19" ht="14.45" customHeight="1" x14ac:dyDescent="0.2">
      <c r="A392" s="832" t="s">
        <v>1436</v>
      </c>
      <c r="B392" s="833" t="s">
        <v>1437</v>
      </c>
      <c r="C392" s="833" t="s">
        <v>565</v>
      </c>
      <c r="D392" s="833" t="s">
        <v>1434</v>
      </c>
      <c r="E392" s="833" t="s">
        <v>1496</v>
      </c>
      <c r="F392" s="833" t="s">
        <v>1553</v>
      </c>
      <c r="G392" s="833" t="s">
        <v>1554</v>
      </c>
      <c r="H392" s="850">
        <v>1</v>
      </c>
      <c r="I392" s="850">
        <v>2330</v>
      </c>
      <c r="J392" s="833">
        <v>6.2419631375910847E-2</v>
      </c>
      <c r="K392" s="833">
        <v>2330</v>
      </c>
      <c r="L392" s="850">
        <v>16</v>
      </c>
      <c r="M392" s="850">
        <v>37328</v>
      </c>
      <c r="N392" s="833">
        <v>1</v>
      </c>
      <c r="O392" s="833">
        <v>2333</v>
      </c>
      <c r="P392" s="850">
        <v>10</v>
      </c>
      <c r="Q392" s="850">
        <v>23420</v>
      </c>
      <c r="R392" s="838">
        <v>0.62741105872267466</v>
      </c>
      <c r="S392" s="851">
        <v>2342</v>
      </c>
    </row>
    <row r="393" spans="1:19" ht="14.45" customHeight="1" x14ac:dyDescent="0.2">
      <c r="A393" s="832" t="s">
        <v>1436</v>
      </c>
      <c r="B393" s="833" t="s">
        <v>1437</v>
      </c>
      <c r="C393" s="833" t="s">
        <v>565</v>
      </c>
      <c r="D393" s="833" t="s">
        <v>1434</v>
      </c>
      <c r="E393" s="833" t="s">
        <v>1496</v>
      </c>
      <c r="F393" s="833" t="s">
        <v>1555</v>
      </c>
      <c r="G393" s="833" t="s">
        <v>1556</v>
      </c>
      <c r="H393" s="850">
        <v>11</v>
      </c>
      <c r="I393" s="850">
        <v>29106</v>
      </c>
      <c r="J393" s="833">
        <v>0.31392978482446204</v>
      </c>
      <c r="K393" s="833">
        <v>2646</v>
      </c>
      <c r="L393" s="850">
        <v>35</v>
      </c>
      <c r="M393" s="850">
        <v>92715</v>
      </c>
      <c r="N393" s="833">
        <v>1</v>
      </c>
      <c r="O393" s="833">
        <v>2649</v>
      </c>
      <c r="P393" s="850">
        <v>17</v>
      </c>
      <c r="Q393" s="850">
        <v>45186</v>
      </c>
      <c r="R393" s="838">
        <v>0.48736450412554605</v>
      </c>
      <c r="S393" s="851">
        <v>2658</v>
      </c>
    </row>
    <row r="394" spans="1:19" ht="14.45" customHeight="1" x14ac:dyDescent="0.2">
      <c r="A394" s="832" t="s">
        <v>1436</v>
      </c>
      <c r="B394" s="833" t="s">
        <v>1437</v>
      </c>
      <c r="C394" s="833" t="s">
        <v>565</v>
      </c>
      <c r="D394" s="833" t="s">
        <v>1434</v>
      </c>
      <c r="E394" s="833" t="s">
        <v>1496</v>
      </c>
      <c r="F394" s="833" t="s">
        <v>1559</v>
      </c>
      <c r="G394" s="833" t="s">
        <v>1560</v>
      </c>
      <c r="H394" s="850"/>
      <c r="I394" s="850"/>
      <c r="J394" s="833"/>
      <c r="K394" s="833"/>
      <c r="L394" s="850">
        <v>1</v>
      </c>
      <c r="M394" s="850">
        <v>196</v>
      </c>
      <c r="N394" s="833">
        <v>1</v>
      </c>
      <c r="O394" s="833">
        <v>196</v>
      </c>
      <c r="P394" s="850"/>
      <c r="Q394" s="850"/>
      <c r="R394" s="838"/>
      <c r="S394" s="851"/>
    </row>
    <row r="395" spans="1:19" ht="14.45" customHeight="1" x14ac:dyDescent="0.2">
      <c r="A395" s="832" t="s">
        <v>1436</v>
      </c>
      <c r="B395" s="833" t="s">
        <v>1437</v>
      </c>
      <c r="C395" s="833" t="s">
        <v>565</v>
      </c>
      <c r="D395" s="833" t="s">
        <v>1434</v>
      </c>
      <c r="E395" s="833" t="s">
        <v>1496</v>
      </c>
      <c r="F395" s="833" t="s">
        <v>1563</v>
      </c>
      <c r="G395" s="833" t="s">
        <v>1564</v>
      </c>
      <c r="H395" s="850"/>
      <c r="I395" s="850"/>
      <c r="J395" s="833"/>
      <c r="K395" s="833"/>
      <c r="L395" s="850">
        <v>1</v>
      </c>
      <c r="M395" s="850">
        <v>526</v>
      </c>
      <c r="N395" s="833">
        <v>1</v>
      </c>
      <c r="O395" s="833">
        <v>526</v>
      </c>
      <c r="P395" s="850">
        <v>4</v>
      </c>
      <c r="Q395" s="850">
        <v>2108</v>
      </c>
      <c r="R395" s="838">
        <v>4.0076045627376429</v>
      </c>
      <c r="S395" s="851">
        <v>527</v>
      </c>
    </row>
    <row r="396" spans="1:19" ht="14.45" customHeight="1" x14ac:dyDescent="0.2">
      <c r="A396" s="832" t="s">
        <v>1436</v>
      </c>
      <c r="B396" s="833" t="s">
        <v>1437</v>
      </c>
      <c r="C396" s="833" t="s">
        <v>565</v>
      </c>
      <c r="D396" s="833" t="s">
        <v>1434</v>
      </c>
      <c r="E396" s="833" t="s">
        <v>1496</v>
      </c>
      <c r="F396" s="833" t="s">
        <v>1565</v>
      </c>
      <c r="G396" s="833" t="s">
        <v>1566</v>
      </c>
      <c r="H396" s="850"/>
      <c r="I396" s="850"/>
      <c r="J396" s="833"/>
      <c r="K396" s="833"/>
      <c r="L396" s="850"/>
      <c r="M396" s="850"/>
      <c r="N396" s="833"/>
      <c r="O396" s="833"/>
      <c r="P396" s="850">
        <v>4</v>
      </c>
      <c r="Q396" s="850">
        <v>572</v>
      </c>
      <c r="R396" s="838"/>
      <c r="S396" s="851">
        <v>143</v>
      </c>
    </row>
    <row r="397" spans="1:19" ht="14.45" customHeight="1" x14ac:dyDescent="0.2">
      <c r="A397" s="832" t="s">
        <v>1436</v>
      </c>
      <c r="B397" s="833" t="s">
        <v>1437</v>
      </c>
      <c r="C397" s="833" t="s">
        <v>565</v>
      </c>
      <c r="D397" s="833" t="s">
        <v>1434</v>
      </c>
      <c r="E397" s="833" t="s">
        <v>1496</v>
      </c>
      <c r="F397" s="833" t="s">
        <v>1571</v>
      </c>
      <c r="G397" s="833" t="s">
        <v>1572</v>
      </c>
      <c r="H397" s="850">
        <v>5</v>
      </c>
      <c r="I397" s="850">
        <v>3595</v>
      </c>
      <c r="J397" s="833">
        <v>0.29411764705882354</v>
      </c>
      <c r="K397" s="833">
        <v>719</v>
      </c>
      <c r="L397" s="850">
        <v>17</v>
      </c>
      <c r="M397" s="850">
        <v>12223</v>
      </c>
      <c r="N397" s="833">
        <v>1</v>
      </c>
      <c r="O397" s="833">
        <v>719</v>
      </c>
      <c r="P397" s="850">
        <v>11</v>
      </c>
      <c r="Q397" s="850">
        <v>7942</v>
      </c>
      <c r="R397" s="838">
        <v>0.64975865172216318</v>
      </c>
      <c r="S397" s="851">
        <v>722</v>
      </c>
    </row>
    <row r="398" spans="1:19" ht="14.45" customHeight="1" x14ac:dyDescent="0.2">
      <c r="A398" s="832" t="s">
        <v>1436</v>
      </c>
      <c r="B398" s="833" t="s">
        <v>1437</v>
      </c>
      <c r="C398" s="833" t="s">
        <v>565</v>
      </c>
      <c r="D398" s="833" t="s">
        <v>845</v>
      </c>
      <c r="E398" s="833" t="s">
        <v>1438</v>
      </c>
      <c r="F398" s="833" t="s">
        <v>1441</v>
      </c>
      <c r="G398" s="833" t="s">
        <v>1442</v>
      </c>
      <c r="H398" s="850"/>
      <c r="I398" s="850"/>
      <c r="J398" s="833"/>
      <c r="K398" s="833"/>
      <c r="L398" s="850">
        <v>160</v>
      </c>
      <c r="M398" s="850">
        <v>412.8</v>
      </c>
      <c r="N398" s="833">
        <v>1</v>
      </c>
      <c r="O398" s="833">
        <v>2.58</v>
      </c>
      <c r="P398" s="850"/>
      <c r="Q398" s="850"/>
      <c r="R398" s="838"/>
      <c r="S398" s="851"/>
    </row>
    <row r="399" spans="1:19" ht="14.45" customHeight="1" x14ac:dyDescent="0.2">
      <c r="A399" s="832" t="s">
        <v>1436</v>
      </c>
      <c r="B399" s="833" t="s">
        <v>1437</v>
      </c>
      <c r="C399" s="833" t="s">
        <v>565</v>
      </c>
      <c r="D399" s="833" t="s">
        <v>845</v>
      </c>
      <c r="E399" s="833" t="s">
        <v>1438</v>
      </c>
      <c r="F399" s="833" t="s">
        <v>1443</v>
      </c>
      <c r="G399" s="833" t="s">
        <v>1444</v>
      </c>
      <c r="H399" s="850"/>
      <c r="I399" s="850"/>
      <c r="J399" s="833"/>
      <c r="K399" s="833"/>
      <c r="L399" s="850"/>
      <c r="M399" s="850"/>
      <c r="N399" s="833"/>
      <c r="O399" s="833"/>
      <c r="P399" s="850">
        <v>180</v>
      </c>
      <c r="Q399" s="850">
        <v>1278</v>
      </c>
      <c r="R399" s="838"/>
      <c r="S399" s="851">
        <v>7.1</v>
      </c>
    </row>
    <row r="400" spans="1:19" ht="14.45" customHeight="1" x14ac:dyDescent="0.2">
      <c r="A400" s="832" t="s">
        <v>1436</v>
      </c>
      <c r="B400" s="833" t="s">
        <v>1437</v>
      </c>
      <c r="C400" s="833" t="s">
        <v>565</v>
      </c>
      <c r="D400" s="833" t="s">
        <v>845</v>
      </c>
      <c r="E400" s="833" t="s">
        <v>1438</v>
      </c>
      <c r="F400" s="833" t="s">
        <v>1451</v>
      </c>
      <c r="G400" s="833" t="s">
        <v>1452</v>
      </c>
      <c r="H400" s="850"/>
      <c r="I400" s="850"/>
      <c r="J400" s="833"/>
      <c r="K400" s="833"/>
      <c r="L400" s="850">
        <v>120</v>
      </c>
      <c r="M400" s="850">
        <v>1096.8</v>
      </c>
      <c r="N400" s="833">
        <v>1</v>
      </c>
      <c r="O400" s="833">
        <v>9.1399999999999988</v>
      </c>
      <c r="P400" s="850">
        <v>168</v>
      </c>
      <c r="Q400" s="850">
        <v>1572.48</v>
      </c>
      <c r="R400" s="838">
        <v>1.4336980306345735</v>
      </c>
      <c r="S400" s="851">
        <v>9.36</v>
      </c>
    </row>
    <row r="401" spans="1:19" ht="14.45" customHeight="1" x14ac:dyDescent="0.2">
      <c r="A401" s="832" t="s">
        <v>1436</v>
      </c>
      <c r="B401" s="833" t="s">
        <v>1437</v>
      </c>
      <c r="C401" s="833" t="s">
        <v>565</v>
      </c>
      <c r="D401" s="833" t="s">
        <v>845</v>
      </c>
      <c r="E401" s="833" t="s">
        <v>1438</v>
      </c>
      <c r="F401" s="833" t="s">
        <v>1453</v>
      </c>
      <c r="G401" s="833" t="s">
        <v>1454</v>
      </c>
      <c r="H401" s="850"/>
      <c r="I401" s="850"/>
      <c r="J401" s="833"/>
      <c r="K401" s="833"/>
      <c r="L401" s="850"/>
      <c r="M401" s="850"/>
      <c r="N401" s="833"/>
      <c r="O401" s="833"/>
      <c r="P401" s="850">
        <v>151</v>
      </c>
      <c r="Q401" s="850">
        <v>1419.4</v>
      </c>
      <c r="R401" s="838"/>
      <c r="S401" s="851">
        <v>9.4</v>
      </c>
    </row>
    <row r="402" spans="1:19" ht="14.45" customHeight="1" x14ac:dyDescent="0.2">
      <c r="A402" s="832" t="s">
        <v>1436</v>
      </c>
      <c r="B402" s="833" t="s">
        <v>1437</v>
      </c>
      <c r="C402" s="833" t="s">
        <v>565</v>
      </c>
      <c r="D402" s="833" t="s">
        <v>845</v>
      </c>
      <c r="E402" s="833" t="s">
        <v>1438</v>
      </c>
      <c r="F402" s="833" t="s">
        <v>1471</v>
      </c>
      <c r="G402" s="833" t="s">
        <v>1472</v>
      </c>
      <c r="H402" s="850"/>
      <c r="I402" s="850"/>
      <c r="J402" s="833"/>
      <c r="K402" s="833"/>
      <c r="L402" s="850">
        <v>2070</v>
      </c>
      <c r="M402" s="850">
        <v>7762.5</v>
      </c>
      <c r="N402" s="833">
        <v>1</v>
      </c>
      <c r="O402" s="833">
        <v>3.75</v>
      </c>
      <c r="P402" s="850">
        <v>3739</v>
      </c>
      <c r="Q402" s="850">
        <v>14300.539999999999</v>
      </c>
      <c r="R402" s="838">
        <v>1.8422595813204508</v>
      </c>
      <c r="S402" s="851">
        <v>3.8246964428991705</v>
      </c>
    </row>
    <row r="403" spans="1:19" ht="14.45" customHeight="1" x14ac:dyDescent="0.2">
      <c r="A403" s="832" t="s">
        <v>1436</v>
      </c>
      <c r="B403" s="833" t="s">
        <v>1437</v>
      </c>
      <c r="C403" s="833" t="s">
        <v>565</v>
      </c>
      <c r="D403" s="833" t="s">
        <v>845</v>
      </c>
      <c r="E403" s="833" t="s">
        <v>1438</v>
      </c>
      <c r="F403" s="833" t="s">
        <v>1477</v>
      </c>
      <c r="G403" s="833" t="s">
        <v>1478</v>
      </c>
      <c r="H403" s="850"/>
      <c r="I403" s="850"/>
      <c r="J403" s="833"/>
      <c r="K403" s="833"/>
      <c r="L403" s="850">
        <v>480</v>
      </c>
      <c r="M403" s="850">
        <v>76267.200000000012</v>
      </c>
      <c r="N403" s="833">
        <v>1</v>
      </c>
      <c r="O403" s="833">
        <v>158.89000000000001</v>
      </c>
      <c r="P403" s="850"/>
      <c r="Q403" s="850"/>
      <c r="R403" s="838"/>
      <c r="S403" s="851"/>
    </row>
    <row r="404" spans="1:19" ht="14.45" customHeight="1" x14ac:dyDescent="0.2">
      <c r="A404" s="832" t="s">
        <v>1436</v>
      </c>
      <c r="B404" s="833" t="s">
        <v>1437</v>
      </c>
      <c r="C404" s="833" t="s">
        <v>565</v>
      </c>
      <c r="D404" s="833" t="s">
        <v>845</v>
      </c>
      <c r="E404" s="833" t="s">
        <v>1438</v>
      </c>
      <c r="F404" s="833" t="s">
        <v>1479</v>
      </c>
      <c r="G404" s="833" t="s">
        <v>1480</v>
      </c>
      <c r="H404" s="850"/>
      <c r="I404" s="850"/>
      <c r="J404" s="833"/>
      <c r="K404" s="833"/>
      <c r="L404" s="850">
        <v>900</v>
      </c>
      <c r="M404" s="850">
        <v>18666</v>
      </c>
      <c r="N404" s="833">
        <v>1</v>
      </c>
      <c r="O404" s="833">
        <v>20.74</v>
      </c>
      <c r="P404" s="850">
        <v>52</v>
      </c>
      <c r="Q404" s="850">
        <v>1058.2</v>
      </c>
      <c r="R404" s="838">
        <v>5.6691310403942999E-2</v>
      </c>
      <c r="S404" s="851">
        <v>20.350000000000001</v>
      </c>
    </row>
    <row r="405" spans="1:19" ht="14.45" customHeight="1" x14ac:dyDescent="0.2">
      <c r="A405" s="832" t="s">
        <v>1436</v>
      </c>
      <c r="B405" s="833" t="s">
        <v>1437</v>
      </c>
      <c r="C405" s="833" t="s">
        <v>565</v>
      </c>
      <c r="D405" s="833" t="s">
        <v>845</v>
      </c>
      <c r="E405" s="833" t="s">
        <v>1438</v>
      </c>
      <c r="F405" s="833" t="s">
        <v>1485</v>
      </c>
      <c r="G405" s="833" t="s">
        <v>1486</v>
      </c>
      <c r="H405" s="850"/>
      <c r="I405" s="850"/>
      <c r="J405" s="833"/>
      <c r="K405" s="833"/>
      <c r="L405" s="850"/>
      <c r="M405" s="850"/>
      <c r="N405" s="833"/>
      <c r="O405" s="833"/>
      <c r="P405" s="850">
        <v>2597</v>
      </c>
      <c r="Q405" s="850">
        <v>49602.7</v>
      </c>
      <c r="R405" s="838"/>
      <c r="S405" s="851">
        <v>19.099999999999998</v>
      </c>
    </row>
    <row r="406" spans="1:19" ht="14.45" customHeight="1" x14ac:dyDescent="0.2">
      <c r="A406" s="832" t="s">
        <v>1436</v>
      </c>
      <c r="B406" s="833" t="s">
        <v>1437</v>
      </c>
      <c r="C406" s="833" t="s">
        <v>565</v>
      </c>
      <c r="D406" s="833" t="s">
        <v>845</v>
      </c>
      <c r="E406" s="833" t="s">
        <v>1496</v>
      </c>
      <c r="F406" s="833" t="s">
        <v>1497</v>
      </c>
      <c r="G406" s="833" t="s">
        <v>1498</v>
      </c>
      <c r="H406" s="850"/>
      <c r="I406" s="850"/>
      <c r="J406" s="833"/>
      <c r="K406" s="833"/>
      <c r="L406" s="850">
        <v>1</v>
      </c>
      <c r="M406" s="850">
        <v>37</v>
      </c>
      <c r="N406" s="833">
        <v>1</v>
      </c>
      <c r="O406" s="833">
        <v>37</v>
      </c>
      <c r="P406" s="850"/>
      <c r="Q406" s="850"/>
      <c r="R406" s="838"/>
      <c r="S406" s="851"/>
    </row>
    <row r="407" spans="1:19" ht="14.45" customHeight="1" x14ac:dyDescent="0.2">
      <c r="A407" s="832" t="s">
        <v>1436</v>
      </c>
      <c r="B407" s="833" t="s">
        <v>1437</v>
      </c>
      <c r="C407" s="833" t="s">
        <v>565</v>
      </c>
      <c r="D407" s="833" t="s">
        <v>845</v>
      </c>
      <c r="E407" s="833" t="s">
        <v>1496</v>
      </c>
      <c r="F407" s="833" t="s">
        <v>1517</v>
      </c>
      <c r="G407" s="833" t="s">
        <v>1518</v>
      </c>
      <c r="H407" s="850"/>
      <c r="I407" s="850"/>
      <c r="J407" s="833"/>
      <c r="K407" s="833"/>
      <c r="L407" s="850">
        <v>1</v>
      </c>
      <c r="M407" s="850">
        <v>1432</v>
      </c>
      <c r="N407" s="833">
        <v>1</v>
      </c>
      <c r="O407" s="833">
        <v>1432</v>
      </c>
      <c r="P407" s="850"/>
      <c r="Q407" s="850"/>
      <c r="R407" s="838"/>
      <c r="S407" s="851"/>
    </row>
    <row r="408" spans="1:19" ht="14.45" customHeight="1" x14ac:dyDescent="0.2">
      <c r="A408" s="832" t="s">
        <v>1436</v>
      </c>
      <c r="B408" s="833" t="s">
        <v>1437</v>
      </c>
      <c r="C408" s="833" t="s">
        <v>565</v>
      </c>
      <c r="D408" s="833" t="s">
        <v>845</v>
      </c>
      <c r="E408" s="833" t="s">
        <v>1496</v>
      </c>
      <c r="F408" s="833" t="s">
        <v>1519</v>
      </c>
      <c r="G408" s="833" t="s">
        <v>1520</v>
      </c>
      <c r="H408" s="850"/>
      <c r="I408" s="850"/>
      <c r="J408" s="833"/>
      <c r="K408" s="833"/>
      <c r="L408" s="850"/>
      <c r="M408" s="850"/>
      <c r="N408" s="833"/>
      <c r="O408" s="833"/>
      <c r="P408" s="850">
        <v>1</v>
      </c>
      <c r="Q408" s="850">
        <v>1920</v>
      </c>
      <c r="R408" s="838"/>
      <c r="S408" s="851">
        <v>1920</v>
      </c>
    </row>
    <row r="409" spans="1:19" ht="14.45" customHeight="1" x14ac:dyDescent="0.2">
      <c r="A409" s="832" t="s">
        <v>1436</v>
      </c>
      <c r="B409" s="833" t="s">
        <v>1437</v>
      </c>
      <c r="C409" s="833" t="s">
        <v>565</v>
      </c>
      <c r="D409" s="833" t="s">
        <v>845</v>
      </c>
      <c r="E409" s="833" t="s">
        <v>1496</v>
      </c>
      <c r="F409" s="833" t="s">
        <v>1529</v>
      </c>
      <c r="G409" s="833" t="s">
        <v>1530</v>
      </c>
      <c r="H409" s="850"/>
      <c r="I409" s="850"/>
      <c r="J409" s="833"/>
      <c r="K409" s="833"/>
      <c r="L409" s="850">
        <v>1</v>
      </c>
      <c r="M409" s="850">
        <v>717</v>
      </c>
      <c r="N409" s="833">
        <v>1</v>
      </c>
      <c r="O409" s="833">
        <v>717</v>
      </c>
      <c r="P409" s="850"/>
      <c r="Q409" s="850"/>
      <c r="R409" s="838"/>
      <c r="S409" s="851"/>
    </row>
    <row r="410" spans="1:19" ht="14.45" customHeight="1" x14ac:dyDescent="0.2">
      <c r="A410" s="832" t="s">
        <v>1436</v>
      </c>
      <c r="B410" s="833" t="s">
        <v>1437</v>
      </c>
      <c r="C410" s="833" t="s">
        <v>565</v>
      </c>
      <c r="D410" s="833" t="s">
        <v>845</v>
      </c>
      <c r="E410" s="833" t="s">
        <v>1496</v>
      </c>
      <c r="F410" s="833" t="s">
        <v>1533</v>
      </c>
      <c r="G410" s="833" t="s">
        <v>1534</v>
      </c>
      <c r="H410" s="850"/>
      <c r="I410" s="850"/>
      <c r="J410" s="833"/>
      <c r="K410" s="833"/>
      <c r="L410" s="850">
        <v>9</v>
      </c>
      <c r="M410" s="850">
        <v>16434</v>
      </c>
      <c r="N410" s="833">
        <v>1</v>
      </c>
      <c r="O410" s="833">
        <v>1826</v>
      </c>
      <c r="P410" s="850">
        <v>17</v>
      </c>
      <c r="Q410" s="850">
        <v>31127</v>
      </c>
      <c r="R410" s="838">
        <v>1.8940610928562736</v>
      </c>
      <c r="S410" s="851">
        <v>1831</v>
      </c>
    </row>
    <row r="411" spans="1:19" ht="14.45" customHeight="1" x14ac:dyDescent="0.2">
      <c r="A411" s="832" t="s">
        <v>1436</v>
      </c>
      <c r="B411" s="833" t="s">
        <v>1437</v>
      </c>
      <c r="C411" s="833" t="s">
        <v>565</v>
      </c>
      <c r="D411" s="833" t="s">
        <v>845</v>
      </c>
      <c r="E411" s="833" t="s">
        <v>1496</v>
      </c>
      <c r="F411" s="833" t="s">
        <v>1535</v>
      </c>
      <c r="G411" s="833" t="s">
        <v>1536</v>
      </c>
      <c r="H411" s="850"/>
      <c r="I411" s="850"/>
      <c r="J411" s="833"/>
      <c r="K411" s="833"/>
      <c r="L411" s="850">
        <v>3</v>
      </c>
      <c r="M411" s="850">
        <v>1290</v>
      </c>
      <c r="N411" s="833">
        <v>1</v>
      </c>
      <c r="O411" s="833">
        <v>430</v>
      </c>
      <c r="P411" s="850"/>
      <c r="Q411" s="850"/>
      <c r="R411" s="838"/>
      <c r="S411" s="851"/>
    </row>
    <row r="412" spans="1:19" ht="14.45" customHeight="1" x14ac:dyDescent="0.2">
      <c r="A412" s="832" t="s">
        <v>1436</v>
      </c>
      <c r="B412" s="833" t="s">
        <v>1437</v>
      </c>
      <c r="C412" s="833" t="s">
        <v>565</v>
      </c>
      <c r="D412" s="833" t="s">
        <v>845</v>
      </c>
      <c r="E412" s="833" t="s">
        <v>1496</v>
      </c>
      <c r="F412" s="833" t="s">
        <v>1537</v>
      </c>
      <c r="G412" s="833" t="s">
        <v>1538</v>
      </c>
      <c r="H412" s="850"/>
      <c r="I412" s="850"/>
      <c r="J412" s="833"/>
      <c r="K412" s="833"/>
      <c r="L412" s="850">
        <v>6</v>
      </c>
      <c r="M412" s="850">
        <v>21132</v>
      </c>
      <c r="N412" s="833">
        <v>1</v>
      </c>
      <c r="O412" s="833">
        <v>3522</v>
      </c>
      <c r="P412" s="850">
        <v>1</v>
      </c>
      <c r="Q412" s="850">
        <v>3533</v>
      </c>
      <c r="R412" s="838">
        <v>0.16718720424001515</v>
      </c>
      <c r="S412" s="851">
        <v>3533</v>
      </c>
    </row>
    <row r="413" spans="1:19" ht="14.45" customHeight="1" x14ac:dyDescent="0.2">
      <c r="A413" s="832" t="s">
        <v>1436</v>
      </c>
      <c r="B413" s="833" t="s">
        <v>1437</v>
      </c>
      <c r="C413" s="833" t="s">
        <v>565</v>
      </c>
      <c r="D413" s="833" t="s">
        <v>845</v>
      </c>
      <c r="E413" s="833" t="s">
        <v>1496</v>
      </c>
      <c r="F413" s="833" t="s">
        <v>1547</v>
      </c>
      <c r="G413" s="833" t="s">
        <v>1548</v>
      </c>
      <c r="H413" s="850"/>
      <c r="I413" s="850"/>
      <c r="J413" s="833"/>
      <c r="K413" s="833"/>
      <c r="L413" s="850">
        <v>1</v>
      </c>
      <c r="M413" s="850">
        <v>438</v>
      </c>
      <c r="N413" s="833">
        <v>1</v>
      </c>
      <c r="O413" s="833">
        <v>438</v>
      </c>
      <c r="P413" s="850"/>
      <c r="Q413" s="850"/>
      <c r="R413" s="838"/>
      <c r="S413" s="851"/>
    </row>
    <row r="414" spans="1:19" ht="14.45" customHeight="1" x14ac:dyDescent="0.2">
      <c r="A414" s="832" t="s">
        <v>1436</v>
      </c>
      <c r="B414" s="833" t="s">
        <v>1437</v>
      </c>
      <c r="C414" s="833" t="s">
        <v>565</v>
      </c>
      <c r="D414" s="833" t="s">
        <v>845</v>
      </c>
      <c r="E414" s="833" t="s">
        <v>1496</v>
      </c>
      <c r="F414" s="833" t="s">
        <v>1549</v>
      </c>
      <c r="G414" s="833" t="s">
        <v>1550</v>
      </c>
      <c r="H414" s="850"/>
      <c r="I414" s="850"/>
      <c r="J414" s="833"/>
      <c r="K414" s="833"/>
      <c r="L414" s="850">
        <v>3</v>
      </c>
      <c r="M414" s="850">
        <v>4029</v>
      </c>
      <c r="N414" s="833">
        <v>1</v>
      </c>
      <c r="O414" s="833">
        <v>1343</v>
      </c>
      <c r="P414" s="850">
        <v>5</v>
      </c>
      <c r="Q414" s="850">
        <v>6735</v>
      </c>
      <c r="R414" s="838">
        <v>1.6716306775874907</v>
      </c>
      <c r="S414" s="851">
        <v>1347</v>
      </c>
    </row>
    <row r="415" spans="1:19" ht="14.45" customHeight="1" x14ac:dyDescent="0.2">
      <c r="A415" s="832" t="s">
        <v>1436</v>
      </c>
      <c r="B415" s="833" t="s">
        <v>1437</v>
      </c>
      <c r="C415" s="833" t="s">
        <v>565</v>
      </c>
      <c r="D415" s="833" t="s">
        <v>845</v>
      </c>
      <c r="E415" s="833" t="s">
        <v>1496</v>
      </c>
      <c r="F415" s="833" t="s">
        <v>1551</v>
      </c>
      <c r="G415" s="833" t="s">
        <v>1552</v>
      </c>
      <c r="H415" s="850"/>
      <c r="I415" s="850"/>
      <c r="J415" s="833"/>
      <c r="K415" s="833"/>
      <c r="L415" s="850"/>
      <c r="M415" s="850"/>
      <c r="N415" s="833"/>
      <c r="O415" s="833"/>
      <c r="P415" s="850">
        <v>1</v>
      </c>
      <c r="Q415" s="850">
        <v>512</v>
      </c>
      <c r="R415" s="838"/>
      <c r="S415" s="851">
        <v>512</v>
      </c>
    </row>
    <row r="416" spans="1:19" ht="14.45" customHeight="1" x14ac:dyDescent="0.2">
      <c r="A416" s="832" t="s">
        <v>1436</v>
      </c>
      <c r="B416" s="833" t="s">
        <v>1437</v>
      </c>
      <c r="C416" s="833" t="s">
        <v>565</v>
      </c>
      <c r="D416" s="833" t="s">
        <v>845</v>
      </c>
      <c r="E416" s="833" t="s">
        <v>1496</v>
      </c>
      <c r="F416" s="833" t="s">
        <v>1555</v>
      </c>
      <c r="G416" s="833" t="s">
        <v>1556</v>
      </c>
      <c r="H416" s="850"/>
      <c r="I416" s="850"/>
      <c r="J416" s="833"/>
      <c r="K416" s="833"/>
      <c r="L416" s="850"/>
      <c r="M416" s="850"/>
      <c r="N416" s="833"/>
      <c r="O416" s="833"/>
      <c r="P416" s="850">
        <v>3</v>
      </c>
      <c r="Q416" s="850">
        <v>7974</v>
      </c>
      <c r="R416" s="838"/>
      <c r="S416" s="851">
        <v>2658</v>
      </c>
    </row>
    <row r="417" spans="1:19" ht="14.45" customHeight="1" x14ac:dyDescent="0.2">
      <c r="A417" s="832" t="s">
        <v>1436</v>
      </c>
      <c r="B417" s="833" t="s">
        <v>1437</v>
      </c>
      <c r="C417" s="833" t="s">
        <v>565</v>
      </c>
      <c r="D417" s="833" t="s">
        <v>845</v>
      </c>
      <c r="E417" s="833" t="s">
        <v>1496</v>
      </c>
      <c r="F417" s="833" t="s">
        <v>1563</v>
      </c>
      <c r="G417" s="833" t="s">
        <v>1564</v>
      </c>
      <c r="H417" s="850"/>
      <c r="I417" s="850"/>
      <c r="J417" s="833"/>
      <c r="K417" s="833"/>
      <c r="L417" s="850"/>
      <c r="M417" s="850"/>
      <c r="N417" s="833"/>
      <c r="O417" s="833"/>
      <c r="P417" s="850">
        <v>1</v>
      </c>
      <c r="Q417" s="850">
        <v>527</v>
      </c>
      <c r="R417" s="838"/>
      <c r="S417" s="851">
        <v>527</v>
      </c>
    </row>
    <row r="418" spans="1:19" ht="14.45" customHeight="1" x14ac:dyDescent="0.2">
      <c r="A418" s="832" t="s">
        <v>1436</v>
      </c>
      <c r="B418" s="833" t="s">
        <v>1437</v>
      </c>
      <c r="C418" s="833" t="s">
        <v>571</v>
      </c>
      <c r="D418" s="833" t="s">
        <v>840</v>
      </c>
      <c r="E418" s="833" t="s">
        <v>1579</v>
      </c>
      <c r="F418" s="833" t="s">
        <v>1582</v>
      </c>
      <c r="G418" s="833" t="s">
        <v>1583</v>
      </c>
      <c r="H418" s="850">
        <v>0.04</v>
      </c>
      <c r="I418" s="850">
        <v>363.8</v>
      </c>
      <c r="J418" s="833"/>
      <c r="K418" s="833">
        <v>9095</v>
      </c>
      <c r="L418" s="850"/>
      <c r="M418" s="850"/>
      <c r="N418" s="833"/>
      <c r="O418" s="833"/>
      <c r="P418" s="850"/>
      <c r="Q418" s="850"/>
      <c r="R418" s="838"/>
      <c r="S418" s="851"/>
    </row>
    <row r="419" spans="1:19" ht="14.45" customHeight="1" x14ac:dyDescent="0.2">
      <c r="A419" s="832" t="s">
        <v>1436</v>
      </c>
      <c r="B419" s="833" t="s">
        <v>1437</v>
      </c>
      <c r="C419" s="833" t="s">
        <v>571</v>
      </c>
      <c r="D419" s="833" t="s">
        <v>840</v>
      </c>
      <c r="E419" s="833" t="s">
        <v>1579</v>
      </c>
      <c r="F419" s="833" t="s">
        <v>1584</v>
      </c>
      <c r="G419" s="833" t="s">
        <v>1583</v>
      </c>
      <c r="H419" s="850">
        <v>25.18</v>
      </c>
      <c r="I419" s="850">
        <v>45794.369999999988</v>
      </c>
      <c r="J419" s="833">
        <v>0.94699642185729627</v>
      </c>
      <c r="K419" s="833">
        <v>1818.6803018268463</v>
      </c>
      <c r="L419" s="850">
        <v>31.930000000000007</v>
      </c>
      <c r="M419" s="850">
        <v>48357.490000000005</v>
      </c>
      <c r="N419" s="833">
        <v>1</v>
      </c>
      <c r="O419" s="833">
        <v>1514.4844973379265</v>
      </c>
      <c r="P419" s="850">
        <v>1.85</v>
      </c>
      <c r="Q419" s="850">
        <v>3365.22</v>
      </c>
      <c r="R419" s="838">
        <v>6.9590460547063124E-2</v>
      </c>
      <c r="S419" s="851">
        <v>1819.0378378378377</v>
      </c>
    </row>
    <row r="420" spans="1:19" ht="14.45" customHeight="1" x14ac:dyDescent="0.2">
      <c r="A420" s="832" t="s">
        <v>1436</v>
      </c>
      <c r="B420" s="833" t="s">
        <v>1437</v>
      </c>
      <c r="C420" s="833" t="s">
        <v>571</v>
      </c>
      <c r="D420" s="833" t="s">
        <v>840</v>
      </c>
      <c r="E420" s="833" t="s">
        <v>1579</v>
      </c>
      <c r="F420" s="833" t="s">
        <v>1585</v>
      </c>
      <c r="G420" s="833" t="s">
        <v>1586</v>
      </c>
      <c r="H420" s="850">
        <v>1.02</v>
      </c>
      <c r="I420" s="850">
        <v>917.35000000000014</v>
      </c>
      <c r="J420" s="833"/>
      <c r="K420" s="833">
        <v>899.36274509803934</v>
      </c>
      <c r="L420" s="850"/>
      <c r="M420" s="850"/>
      <c r="N420" s="833"/>
      <c r="O420" s="833"/>
      <c r="P420" s="850"/>
      <c r="Q420" s="850"/>
      <c r="R420" s="838"/>
      <c r="S420" s="851"/>
    </row>
    <row r="421" spans="1:19" ht="14.45" customHeight="1" x14ac:dyDescent="0.2">
      <c r="A421" s="832" t="s">
        <v>1436</v>
      </c>
      <c r="B421" s="833" t="s">
        <v>1437</v>
      </c>
      <c r="C421" s="833" t="s">
        <v>571</v>
      </c>
      <c r="D421" s="833" t="s">
        <v>840</v>
      </c>
      <c r="E421" s="833" t="s">
        <v>1579</v>
      </c>
      <c r="F421" s="833" t="s">
        <v>1587</v>
      </c>
      <c r="G421" s="833" t="s">
        <v>1583</v>
      </c>
      <c r="H421" s="850"/>
      <c r="I421" s="850"/>
      <c r="J421" s="833"/>
      <c r="K421" s="833"/>
      <c r="L421" s="850"/>
      <c r="M421" s="850"/>
      <c r="N421" s="833"/>
      <c r="O421" s="833"/>
      <c r="P421" s="850">
        <v>19.799999999999997</v>
      </c>
      <c r="Q421" s="850">
        <v>12979.279999999999</v>
      </c>
      <c r="R421" s="838"/>
      <c r="S421" s="851">
        <v>655.51919191919194</v>
      </c>
    </row>
    <row r="422" spans="1:19" ht="14.45" customHeight="1" x14ac:dyDescent="0.2">
      <c r="A422" s="832" t="s">
        <v>1436</v>
      </c>
      <c r="B422" s="833" t="s">
        <v>1437</v>
      </c>
      <c r="C422" s="833" t="s">
        <v>571</v>
      </c>
      <c r="D422" s="833" t="s">
        <v>840</v>
      </c>
      <c r="E422" s="833" t="s">
        <v>1438</v>
      </c>
      <c r="F422" s="833" t="s">
        <v>1589</v>
      </c>
      <c r="G422" s="833" t="s">
        <v>1590</v>
      </c>
      <c r="H422" s="850">
        <v>14762</v>
      </c>
      <c r="I422" s="850">
        <v>496340.50000000006</v>
      </c>
      <c r="J422" s="833">
        <v>0.81685375255001191</v>
      </c>
      <c r="K422" s="833">
        <v>33.622849207424473</v>
      </c>
      <c r="L422" s="850">
        <v>17772</v>
      </c>
      <c r="M422" s="850">
        <v>607624.67999999982</v>
      </c>
      <c r="N422" s="833">
        <v>1</v>
      </c>
      <c r="O422" s="833">
        <v>34.189999999999991</v>
      </c>
      <c r="P422" s="850">
        <v>19934</v>
      </c>
      <c r="Q422" s="850">
        <v>677357.32</v>
      </c>
      <c r="R422" s="838">
        <v>1.114762685412976</v>
      </c>
      <c r="S422" s="851">
        <v>33.979999999999997</v>
      </c>
    </row>
    <row r="423" spans="1:19" ht="14.45" customHeight="1" x14ac:dyDescent="0.2">
      <c r="A423" s="832" t="s">
        <v>1436</v>
      </c>
      <c r="B423" s="833" t="s">
        <v>1437</v>
      </c>
      <c r="C423" s="833" t="s">
        <v>571</v>
      </c>
      <c r="D423" s="833" t="s">
        <v>840</v>
      </c>
      <c r="E423" s="833" t="s">
        <v>1438</v>
      </c>
      <c r="F423" s="833" t="s">
        <v>1591</v>
      </c>
      <c r="G423" s="833" t="s">
        <v>1592</v>
      </c>
      <c r="H423" s="850"/>
      <c r="I423" s="850"/>
      <c r="J423" s="833"/>
      <c r="K423" s="833"/>
      <c r="L423" s="850"/>
      <c r="M423" s="850"/>
      <c r="N423" s="833"/>
      <c r="O423" s="833"/>
      <c r="P423" s="850">
        <v>1549</v>
      </c>
      <c r="Q423" s="850">
        <v>79277.820000000007</v>
      </c>
      <c r="R423" s="838"/>
      <c r="S423" s="851">
        <v>51.180000000000007</v>
      </c>
    </row>
    <row r="424" spans="1:19" ht="14.45" customHeight="1" x14ac:dyDescent="0.2">
      <c r="A424" s="832" t="s">
        <v>1436</v>
      </c>
      <c r="B424" s="833" t="s">
        <v>1437</v>
      </c>
      <c r="C424" s="833" t="s">
        <v>571</v>
      </c>
      <c r="D424" s="833" t="s">
        <v>840</v>
      </c>
      <c r="E424" s="833" t="s">
        <v>1438</v>
      </c>
      <c r="F424" s="833" t="s">
        <v>1593</v>
      </c>
      <c r="G424" s="833" t="s">
        <v>1594</v>
      </c>
      <c r="H424" s="850"/>
      <c r="I424" s="850"/>
      <c r="J424" s="833"/>
      <c r="K424" s="833"/>
      <c r="L424" s="850">
        <v>262</v>
      </c>
      <c r="M424" s="850">
        <v>15358.44</v>
      </c>
      <c r="N424" s="833">
        <v>1</v>
      </c>
      <c r="O424" s="833">
        <v>58.620000000000005</v>
      </c>
      <c r="P424" s="850"/>
      <c r="Q424" s="850"/>
      <c r="R424" s="838"/>
      <c r="S424" s="851"/>
    </row>
    <row r="425" spans="1:19" ht="14.45" customHeight="1" x14ac:dyDescent="0.2">
      <c r="A425" s="832" t="s">
        <v>1436</v>
      </c>
      <c r="B425" s="833" t="s">
        <v>1437</v>
      </c>
      <c r="C425" s="833" t="s">
        <v>571</v>
      </c>
      <c r="D425" s="833" t="s">
        <v>840</v>
      </c>
      <c r="E425" s="833" t="s">
        <v>1496</v>
      </c>
      <c r="F425" s="833" t="s">
        <v>1600</v>
      </c>
      <c r="G425" s="833" t="s">
        <v>1601</v>
      </c>
      <c r="H425" s="850">
        <v>57</v>
      </c>
      <c r="I425" s="850">
        <v>826899</v>
      </c>
      <c r="J425" s="833">
        <v>0.79155753899878234</v>
      </c>
      <c r="K425" s="833">
        <v>14507</v>
      </c>
      <c r="L425" s="850">
        <v>72</v>
      </c>
      <c r="M425" s="850">
        <v>1044648</v>
      </c>
      <c r="N425" s="833">
        <v>1</v>
      </c>
      <c r="O425" s="833">
        <v>14509</v>
      </c>
      <c r="P425" s="850">
        <v>81</v>
      </c>
      <c r="Q425" s="850">
        <v>1175715</v>
      </c>
      <c r="R425" s="838">
        <v>1.1254652284788751</v>
      </c>
      <c r="S425" s="851">
        <v>14515</v>
      </c>
    </row>
    <row r="426" spans="1:19" ht="14.45" customHeight="1" x14ac:dyDescent="0.2">
      <c r="A426" s="832" t="s">
        <v>1436</v>
      </c>
      <c r="B426" s="833" t="s">
        <v>1437</v>
      </c>
      <c r="C426" s="833" t="s">
        <v>571</v>
      </c>
      <c r="D426" s="833" t="s">
        <v>841</v>
      </c>
      <c r="E426" s="833" t="s">
        <v>1579</v>
      </c>
      <c r="F426" s="833" t="s">
        <v>1580</v>
      </c>
      <c r="G426" s="833" t="s">
        <v>1581</v>
      </c>
      <c r="H426" s="850">
        <v>36.459999999999994</v>
      </c>
      <c r="I426" s="850">
        <v>73251.47</v>
      </c>
      <c r="J426" s="833"/>
      <c r="K426" s="833">
        <v>2009.0913329676362</v>
      </c>
      <c r="L426" s="850"/>
      <c r="M426" s="850"/>
      <c r="N426" s="833"/>
      <c r="O426" s="833"/>
      <c r="P426" s="850"/>
      <c r="Q426" s="850"/>
      <c r="R426" s="838"/>
      <c r="S426" s="851"/>
    </row>
    <row r="427" spans="1:19" ht="14.45" customHeight="1" x14ac:dyDescent="0.2">
      <c r="A427" s="832" t="s">
        <v>1436</v>
      </c>
      <c r="B427" s="833" t="s">
        <v>1437</v>
      </c>
      <c r="C427" s="833" t="s">
        <v>571</v>
      </c>
      <c r="D427" s="833" t="s">
        <v>841</v>
      </c>
      <c r="E427" s="833" t="s">
        <v>1579</v>
      </c>
      <c r="F427" s="833" t="s">
        <v>1582</v>
      </c>
      <c r="G427" s="833" t="s">
        <v>1583</v>
      </c>
      <c r="H427" s="850">
        <v>0.25999999999999995</v>
      </c>
      <c r="I427" s="850">
        <v>2364.7000000000003</v>
      </c>
      <c r="J427" s="833"/>
      <c r="K427" s="833">
        <v>9095.0000000000018</v>
      </c>
      <c r="L427" s="850"/>
      <c r="M427" s="850"/>
      <c r="N427" s="833"/>
      <c r="O427" s="833"/>
      <c r="P427" s="850"/>
      <c r="Q427" s="850"/>
      <c r="R427" s="838"/>
      <c r="S427" s="851"/>
    </row>
    <row r="428" spans="1:19" ht="14.45" customHeight="1" x14ac:dyDescent="0.2">
      <c r="A428" s="832" t="s">
        <v>1436</v>
      </c>
      <c r="B428" s="833" t="s">
        <v>1437</v>
      </c>
      <c r="C428" s="833" t="s">
        <v>571</v>
      </c>
      <c r="D428" s="833" t="s">
        <v>841</v>
      </c>
      <c r="E428" s="833" t="s">
        <v>1579</v>
      </c>
      <c r="F428" s="833" t="s">
        <v>1584</v>
      </c>
      <c r="G428" s="833" t="s">
        <v>1583</v>
      </c>
      <c r="H428" s="850">
        <v>202.64999999999998</v>
      </c>
      <c r="I428" s="850">
        <v>368583.39000000013</v>
      </c>
      <c r="J428" s="833">
        <v>1.0666435405456547</v>
      </c>
      <c r="K428" s="833">
        <v>1818.8176165803118</v>
      </c>
      <c r="L428" s="850">
        <v>209.25000000000009</v>
      </c>
      <c r="M428" s="850">
        <v>345554.41999999993</v>
      </c>
      <c r="N428" s="833">
        <v>1</v>
      </c>
      <c r="O428" s="833">
        <v>1651.3950776583024</v>
      </c>
      <c r="P428" s="850">
        <v>1.8</v>
      </c>
      <c r="Q428" s="850">
        <v>3274.28</v>
      </c>
      <c r="R428" s="838">
        <v>9.4754394980680647E-3</v>
      </c>
      <c r="S428" s="851">
        <v>1819.0444444444445</v>
      </c>
    </row>
    <row r="429" spans="1:19" ht="14.45" customHeight="1" x14ac:dyDescent="0.2">
      <c r="A429" s="832" t="s">
        <v>1436</v>
      </c>
      <c r="B429" s="833" t="s">
        <v>1437</v>
      </c>
      <c r="C429" s="833" t="s">
        <v>571</v>
      </c>
      <c r="D429" s="833" t="s">
        <v>841</v>
      </c>
      <c r="E429" s="833" t="s">
        <v>1579</v>
      </c>
      <c r="F429" s="833" t="s">
        <v>1585</v>
      </c>
      <c r="G429" s="833" t="s">
        <v>1586</v>
      </c>
      <c r="H429" s="850">
        <v>12.460000000000008</v>
      </c>
      <c r="I429" s="850">
        <v>11229.779999999992</v>
      </c>
      <c r="J429" s="833"/>
      <c r="K429" s="833">
        <v>901.26645264847389</v>
      </c>
      <c r="L429" s="850"/>
      <c r="M429" s="850"/>
      <c r="N429" s="833"/>
      <c r="O429" s="833"/>
      <c r="P429" s="850"/>
      <c r="Q429" s="850"/>
      <c r="R429" s="838"/>
      <c r="S429" s="851"/>
    </row>
    <row r="430" spans="1:19" ht="14.45" customHeight="1" x14ac:dyDescent="0.2">
      <c r="A430" s="832" t="s">
        <v>1436</v>
      </c>
      <c r="B430" s="833" t="s">
        <v>1437</v>
      </c>
      <c r="C430" s="833" t="s">
        <v>571</v>
      </c>
      <c r="D430" s="833" t="s">
        <v>841</v>
      </c>
      <c r="E430" s="833" t="s">
        <v>1579</v>
      </c>
      <c r="F430" s="833" t="s">
        <v>1587</v>
      </c>
      <c r="G430" s="833" t="s">
        <v>1583</v>
      </c>
      <c r="H430" s="850"/>
      <c r="I430" s="850"/>
      <c r="J430" s="833"/>
      <c r="K430" s="833"/>
      <c r="L430" s="850"/>
      <c r="M430" s="850"/>
      <c r="N430" s="833"/>
      <c r="O430" s="833"/>
      <c r="P430" s="850">
        <v>150.22</v>
      </c>
      <c r="Q430" s="850">
        <v>98470.880000000019</v>
      </c>
      <c r="R430" s="838"/>
      <c r="S430" s="851">
        <v>655.51111702835851</v>
      </c>
    </row>
    <row r="431" spans="1:19" ht="14.45" customHeight="1" x14ac:dyDescent="0.2">
      <c r="A431" s="832" t="s">
        <v>1436</v>
      </c>
      <c r="B431" s="833" t="s">
        <v>1437</v>
      </c>
      <c r="C431" s="833" t="s">
        <v>571</v>
      </c>
      <c r="D431" s="833" t="s">
        <v>841</v>
      </c>
      <c r="E431" s="833" t="s">
        <v>1579</v>
      </c>
      <c r="F431" s="833" t="s">
        <v>1588</v>
      </c>
      <c r="G431" s="833" t="s">
        <v>1583</v>
      </c>
      <c r="H431" s="850"/>
      <c r="I431" s="850"/>
      <c r="J431" s="833"/>
      <c r="K431" s="833"/>
      <c r="L431" s="850"/>
      <c r="M431" s="850"/>
      <c r="N431" s="833"/>
      <c r="O431" s="833"/>
      <c r="P431" s="850">
        <v>0.38</v>
      </c>
      <c r="Q431" s="850">
        <v>1244.8400000000001</v>
      </c>
      <c r="R431" s="838"/>
      <c r="S431" s="851">
        <v>3275.8947368421054</v>
      </c>
    </row>
    <row r="432" spans="1:19" ht="14.45" customHeight="1" x14ac:dyDescent="0.2">
      <c r="A432" s="832" t="s">
        <v>1436</v>
      </c>
      <c r="B432" s="833" t="s">
        <v>1437</v>
      </c>
      <c r="C432" s="833" t="s">
        <v>571</v>
      </c>
      <c r="D432" s="833" t="s">
        <v>841</v>
      </c>
      <c r="E432" s="833" t="s">
        <v>1438</v>
      </c>
      <c r="F432" s="833" t="s">
        <v>1589</v>
      </c>
      <c r="G432" s="833" t="s">
        <v>1590</v>
      </c>
      <c r="H432" s="850">
        <v>135005</v>
      </c>
      <c r="I432" s="850">
        <v>4555707.1599999983</v>
      </c>
      <c r="J432" s="833">
        <v>1.1530826582601432</v>
      </c>
      <c r="K432" s="833">
        <v>33.744729158179311</v>
      </c>
      <c r="L432" s="850">
        <v>115557</v>
      </c>
      <c r="M432" s="850">
        <v>3950893.83</v>
      </c>
      <c r="N432" s="833">
        <v>1</v>
      </c>
      <c r="O432" s="833">
        <v>34.19</v>
      </c>
      <c r="P432" s="850">
        <v>123435</v>
      </c>
      <c r="Q432" s="850">
        <v>4194321.3</v>
      </c>
      <c r="R432" s="838">
        <v>1.0616132653708894</v>
      </c>
      <c r="S432" s="851">
        <v>33.979999999999997</v>
      </c>
    </row>
    <row r="433" spans="1:19" ht="14.45" customHeight="1" x14ac:dyDescent="0.2">
      <c r="A433" s="832" t="s">
        <v>1436</v>
      </c>
      <c r="B433" s="833" t="s">
        <v>1437</v>
      </c>
      <c r="C433" s="833" t="s">
        <v>571</v>
      </c>
      <c r="D433" s="833" t="s">
        <v>841</v>
      </c>
      <c r="E433" s="833" t="s">
        <v>1438</v>
      </c>
      <c r="F433" s="833" t="s">
        <v>1591</v>
      </c>
      <c r="G433" s="833" t="s">
        <v>1592</v>
      </c>
      <c r="H433" s="850">
        <v>23</v>
      </c>
      <c r="I433" s="850">
        <v>1328.9399999999996</v>
      </c>
      <c r="J433" s="833">
        <v>0.60182593810287199</v>
      </c>
      <c r="K433" s="833">
        <v>57.77999999999998</v>
      </c>
      <c r="L433" s="850">
        <v>39</v>
      </c>
      <c r="M433" s="850">
        <v>2208.1799999999994</v>
      </c>
      <c r="N433" s="833">
        <v>1</v>
      </c>
      <c r="O433" s="833">
        <v>56.619999999999983</v>
      </c>
      <c r="P433" s="850">
        <v>10404</v>
      </c>
      <c r="Q433" s="850">
        <v>532476.72</v>
      </c>
      <c r="R433" s="838">
        <v>241.13827677091547</v>
      </c>
      <c r="S433" s="851">
        <v>51.18</v>
      </c>
    </row>
    <row r="434" spans="1:19" ht="14.45" customHeight="1" x14ac:dyDescent="0.2">
      <c r="A434" s="832" t="s">
        <v>1436</v>
      </c>
      <c r="B434" s="833" t="s">
        <v>1437</v>
      </c>
      <c r="C434" s="833" t="s">
        <v>571</v>
      </c>
      <c r="D434" s="833" t="s">
        <v>841</v>
      </c>
      <c r="E434" s="833" t="s">
        <v>1438</v>
      </c>
      <c r="F434" s="833" t="s">
        <v>1593</v>
      </c>
      <c r="G434" s="833" t="s">
        <v>1594</v>
      </c>
      <c r="H434" s="850">
        <v>2871</v>
      </c>
      <c r="I434" s="850">
        <v>163991.52000000002</v>
      </c>
      <c r="J434" s="833">
        <v>2.5879142573359331</v>
      </c>
      <c r="K434" s="833">
        <v>57.120000000000005</v>
      </c>
      <c r="L434" s="850">
        <v>1081</v>
      </c>
      <c r="M434" s="850">
        <v>63368.22</v>
      </c>
      <c r="N434" s="833">
        <v>1</v>
      </c>
      <c r="O434" s="833">
        <v>58.620000000000005</v>
      </c>
      <c r="P434" s="850">
        <v>2551</v>
      </c>
      <c r="Q434" s="850">
        <v>152677.35</v>
      </c>
      <c r="R434" s="838">
        <v>2.409367818758362</v>
      </c>
      <c r="S434" s="851">
        <v>59.85</v>
      </c>
    </row>
    <row r="435" spans="1:19" ht="14.45" customHeight="1" x14ac:dyDescent="0.2">
      <c r="A435" s="832" t="s">
        <v>1436</v>
      </c>
      <c r="B435" s="833" t="s">
        <v>1437</v>
      </c>
      <c r="C435" s="833" t="s">
        <v>571</v>
      </c>
      <c r="D435" s="833" t="s">
        <v>841</v>
      </c>
      <c r="E435" s="833" t="s">
        <v>1496</v>
      </c>
      <c r="F435" s="833" t="s">
        <v>1600</v>
      </c>
      <c r="G435" s="833" t="s">
        <v>1601</v>
      </c>
      <c r="H435" s="850">
        <v>545</v>
      </c>
      <c r="I435" s="850">
        <v>7906315</v>
      </c>
      <c r="J435" s="833">
        <v>1.1668626856873745</v>
      </c>
      <c r="K435" s="833">
        <v>14507</v>
      </c>
      <c r="L435" s="850">
        <v>467</v>
      </c>
      <c r="M435" s="850">
        <v>6775703</v>
      </c>
      <c r="N435" s="833">
        <v>1</v>
      </c>
      <c r="O435" s="833">
        <v>14509</v>
      </c>
      <c r="P435" s="850">
        <v>520</v>
      </c>
      <c r="Q435" s="850">
        <v>7547800</v>
      </c>
      <c r="R435" s="838">
        <v>1.1139508328508496</v>
      </c>
      <c r="S435" s="851">
        <v>14515</v>
      </c>
    </row>
    <row r="436" spans="1:19" ht="14.45" customHeight="1" x14ac:dyDescent="0.2">
      <c r="A436" s="832" t="s">
        <v>1436</v>
      </c>
      <c r="B436" s="833" t="s">
        <v>1437</v>
      </c>
      <c r="C436" s="833" t="s">
        <v>571</v>
      </c>
      <c r="D436" s="833" t="s">
        <v>842</v>
      </c>
      <c r="E436" s="833" t="s">
        <v>1579</v>
      </c>
      <c r="F436" s="833" t="s">
        <v>1580</v>
      </c>
      <c r="G436" s="833" t="s">
        <v>1581</v>
      </c>
      <c r="H436" s="850"/>
      <c r="I436" s="850"/>
      <c r="J436" s="833"/>
      <c r="K436" s="833"/>
      <c r="L436" s="850"/>
      <c r="M436" s="850"/>
      <c r="N436" s="833"/>
      <c r="O436" s="833"/>
      <c r="P436" s="850">
        <v>0.6</v>
      </c>
      <c r="Q436" s="850">
        <v>1205.79</v>
      </c>
      <c r="R436" s="838"/>
      <c r="S436" s="851">
        <v>2009.65</v>
      </c>
    </row>
    <row r="437" spans="1:19" ht="14.45" customHeight="1" x14ac:dyDescent="0.2">
      <c r="A437" s="832" t="s">
        <v>1436</v>
      </c>
      <c r="B437" s="833" t="s">
        <v>1437</v>
      </c>
      <c r="C437" s="833" t="s">
        <v>571</v>
      </c>
      <c r="D437" s="833" t="s">
        <v>842</v>
      </c>
      <c r="E437" s="833" t="s">
        <v>1579</v>
      </c>
      <c r="F437" s="833" t="s">
        <v>1584</v>
      </c>
      <c r="G437" s="833" t="s">
        <v>1583</v>
      </c>
      <c r="H437" s="850"/>
      <c r="I437" s="850"/>
      <c r="J437" s="833"/>
      <c r="K437" s="833"/>
      <c r="L437" s="850">
        <v>17.300000000000004</v>
      </c>
      <c r="M437" s="850">
        <v>30364.080000000005</v>
      </c>
      <c r="N437" s="833">
        <v>1</v>
      </c>
      <c r="O437" s="833">
        <v>1755.1491329479768</v>
      </c>
      <c r="P437" s="850"/>
      <c r="Q437" s="850"/>
      <c r="R437" s="838"/>
      <c r="S437" s="851"/>
    </row>
    <row r="438" spans="1:19" ht="14.45" customHeight="1" x14ac:dyDescent="0.2">
      <c r="A438" s="832" t="s">
        <v>1436</v>
      </c>
      <c r="B438" s="833" t="s">
        <v>1437</v>
      </c>
      <c r="C438" s="833" t="s">
        <v>571</v>
      </c>
      <c r="D438" s="833" t="s">
        <v>842</v>
      </c>
      <c r="E438" s="833" t="s">
        <v>1579</v>
      </c>
      <c r="F438" s="833" t="s">
        <v>1587</v>
      </c>
      <c r="G438" s="833" t="s">
        <v>1583</v>
      </c>
      <c r="H438" s="850"/>
      <c r="I438" s="850"/>
      <c r="J438" s="833"/>
      <c r="K438" s="833"/>
      <c r="L438" s="850"/>
      <c r="M438" s="850"/>
      <c r="N438" s="833"/>
      <c r="O438" s="833"/>
      <c r="P438" s="850">
        <v>24.349999999999994</v>
      </c>
      <c r="Q438" s="850">
        <v>15961.92</v>
      </c>
      <c r="R438" s="838"/>
      <c r="S438" s="851">
        <v>655.5203285420946</v>
      </c>
    </row>
    <row r="439" spans="1:19" ht="14.45" customHeight="1" x14ac:dyDescent="0.2">
      <c r="A439" s="832" t="s">
        <v>1436</v>
      </c>
      <c r="B439" s="833" t="s">
        <v>1437</v>
      </c>
      <c r="C439" s="833" t="s">
        <v>571</v>
      </c>
      <c r="D439" s="833" t="s">
        <v>842</v>
      </c>
      <c r="E439" s="833" t="s">
        <v>1438</v>
      </c>
      <c r="F439" s="833" t="s">
        <v>1589</v>
      </c>
      <c r="G439" s="833" t="s">
        <v>1590</v>
      </c>
      <c r="H439" s="850"/>
      <c r="I439" s="850"/>
      <c r="J439" s="833"/>
      <c r="K439" s="833"/>
      <c r="L439" s="850">
        <v>10623</v>
      </c>
      <c r="M439" s="850">
        <v>363200.37</v>
      </c>
      <c r="N439" s="833">
        <v>1</v>
      </c>
      <c r="O439" s="833">
        <v>34.19</v>
      </c>
      <c r="P439" s="850">
        <v>16232</v>
      </c>
      <c r="Q439" s="850">
        <v>551563.3600000001</v>
      </c>
      <c r="R439" s="838">
        <v>1.5186200388507316</v>
      </c>
      <c r="S439" s="851">
        <v>33.980000000000004</v>
      </c>
    </row>
    <row r="440" spans="1:19" ht="14.45" customHeight="1" x14ac:dyDescent="0.2">
      <c r="A440" s="832" t="s">
        <v>1436</v>
      </c>
      <c r="B440" s="833" t="s">
        <v>1437</v>
      </c>
      <c r="C440" s="833" t="s">
        <v>571</v>
      </c>
      <c r="D440" s="833" t="s">
        <v>842</v>
      </c>
      <c r="E440" s="833" t="s">
        <v>1438</v>
      </c>
      <c r="F440" s="833" t="s">
        <v>1591</v>
      </c>
      <c r="G440" s="833" t="s">
        <v>1592</v>
      </c>
      <c r="H440" s="850"/>
      <c r="I440" s="850"/>
      <c r="J440" s="833"/>
      <c r="K440" s="833"/>
      <c r="L440" s="850"/>
      <c r="M440" s="850"/>
      <c r="N440" s="833"/>
      <c r="O440" s="833"/>
      <c r="P440" s="850">
        <v>673</v>
      </c>
      <c r="Q440" s="850">
        <v>34444.14</v>
      </c>
      <c r="R440" s="838"/>
      <c r="S440" s="851">
        <v>51.18</v>
      </c>
    </row>
    <row r="441" spans="1:19" ht="14.45" customHeight="1" x14ac:dyDescent="0.2">
      <c r="A441" s="832" t="s">
        <v>1436</v>
      </c>
      <c r="B441" s="833" t="s">
        <v>1437</v>
      </c>
      <c r="C441" s="833" t="s">
        <v>571</v>
      </c>
      <c r="D441" s="833" t="s">
        <v>842</v>
      </c>
      <c r="E441" s="833" t="s">
        <v>1496</v>
      </c>
      <c r="F441" s="833" t="s">
        <v>1600</v>
      </c>
      <c r="G441" s="833" t="s">
        <v>1601</v>
      </c>
      <c r="H441" s="850"/>
      <c r="I441" s="850"/>
      <c r="J441" s="833"/>
      <c r="K441" s="833"/>
      <c r="L441" s="850">
        <v>40</v>
      </c>
      <c r="M441" s="850">
        <v>580360</v>
      </c>
      <c r="N441" s="833">
        <v>1</v>
      </c>
      <c r="O441" s="833">
        <v>14509</v>
      </c>
      <c r="P441" s="850">
        <v>67</v>
      </c>
      <c r="Q441" s="850">
        <v>972505</v>
      </c>
      <c r="R441" s="838">
        <v>1.675692673512992</v>
      </c>
      <c r="S441" s="851">
        <v>14515</v>
      </c>
    </row>
    <row r="442" spans="1:19" ht="14.45" customHeight="1" x14ac:dyDescent="0.2">
      <c r="A442" s="832" t="s">
        <v>1436</v>
      </c>
      <c r="B442" s="833" t="s">
        <v>1437</v>
      </c>
      <c r="C442" s="833" t="s">
        <v>571</v>
      </c>
      <c r="D442" s="833" t="s">
        <v>843</v>
      </c>
      <c r="E442" s="833" t="s">
        <v>1579</v>
      </c>
      <c r="F442" s="833" t="s">
        <v>1580</v>
      </c>
      <c r="G442" s="833" t="s">
        <v>1581</v>
      </c>
      <c r="H442" s="850">
        <v>18.149999999999999</v>
      </c>
      <c r="I442" s="850">
        <v>36464.950000000004</v>
      </c>
      <c r="J442" s="833">
        <v>36.290032045540499</v>
      </c>
      <c r="K442" s="833">
        <v>2009.0881542699728</v>
      </c>
      <c r="L442" s="850">
        <v>0.5</v>
      </c>
      <c r="M442" s="850">
        <v>1004.82</v>
      </c>
      <c r="N442" s="833">
        <v>1</v>
      </c>
      <c r="O442" s="833">
        <v>2009.64</v>
      </c>
      <c r="P442" s="850">
        <v>1</v>
      </c>
      <c r="Q442" s="850">
        <v>2009.64</v>
      </c>
      <c r="R442" s="838">
        <v>2</v>
      </c>
      <c r="S442" s="851">
        <v>2009.64</v>
      </c>
    </row>
    <row r="443" spans="1:19" ht="14.45" customHeight="1" x14ac:dyDescent="0.2">
      <c r="A443" s="832" t="s">
        <v>1436</v>
      </c>
      <c r="B443" s="833" t="s">
        <v>1437</v>
      </c>
      <c r="C443" s="833" t="s">
        <v>571</v>
      </c>
      <c r="D443" s="833" t="s">
        <v>843</v>
      </c>
      <c r="E443" s="833" t="s">
        <v>1579</v>
      </c>
      <c r="F443" s="833" t="s">
        <v>1582</v>
      </c>
      <c r="G443" s="833" t="s">
        <v>1583</v>
      </c>
      <c r="H443" s="850">
        <v>0.28000000000000003</v>
      </c>
      <c r="I443" s="850">
        <v>2546.6400000000003</v>
      </c>
      <c r="J443" s="833"/>
      <c r="K443" s="833">
        <v>9095.1428571428569</v>
      </c>
      <c r="L443" s="850"/>
      <c r="M443" s="850"/>
      <c r="N443" s="833"/>
      <c r="O443" s="833"/>
      <c r="P443" s="850"/>
      <c r="Q443" s="850"/>
      <c r="R443" s="838"/>
      <c r="S443" s="851"/>
    </row>
    <row r="444" spans="1:19" ht="14.45" customHeight="1" x14ac:dyDescent="0.2">
      <c r="A444" s="832" t="s">
        <v>1436</v>
      </c>
      <c r="B444" s="833" t="s">
        <v>1437</v>
      </c>
      <c r="C444" s="833" t="s">
        <v>571</v>
      </c>
      <c r="D444" s="833" t="s">
        <v>843</v>
      </c>
      <c r="E444" s="833" t="s">
        <v>1579</v>
      </c>
      <c r="F444" s="833" t="s">
        <v>1584</v>
      </c>
      <c r="G444" s="833" t="s">
        <v>1583</v>
      </c>
      <c r="H444" s="850">
        <v>223.57</v>
      </c>
      <c r="I444" s="850">
        <v>406663.27999999997</v>
      </c>
      <c r="J444" s="833">
        <v>0.94799240810275487</v>
      </c>
      <c r="K444" s="833">
        <v>1818.9528112000714</v>
      </c>
      <c r="L444" s="850">
        <v>259.64999999999998</v>
      </c>
      <c r="M444" s="850">
        <v>428973.13999999978</v>
      </c>
      <c r="N444" s="833">
        <v>1</v>
      </c>
      <c r="O444" s="833">
        <v>1652.1207009435773</v>
      </c>
      <c r="P444" s="850">
        <v>6.2</v>
      </c>
      <c r="Q444" s="850">
        <v>11278.08</v>
      </c>
      <c r="R444" s="838">
        <v>2.629087686002906E-2</v>
      </c>
      <c r="S444" s="851">
        <v>1819.0451612903225</v>
      </c>
    </row>
    <row r="445" spans="1:19" ht="14.45" customHeight="1" x14ac:dyDescent="0.2">
      <c r="A445" s="832" t="s">
        <v>1436</v>
      </c>
      <c r="B445" s="833" t="s">
        <v>1437</v>
      </c>
      <c r="C445" s="833" t="s">
        <v>571</v>
      </c>
      <c r="D445" s="833" t="s">
        <v>843</v>
      </c>
      <c r="E445" s="833" t="s">
        <v>1579</v>
      </c>
      <c r="F445" s="833" t="s">
        <v>1585</v>
      </c>
      <c r="G445" s="833" t="s">
        <v>1586</v>
      </c>
      <c r="H445" s="850">
        <v>12.85000000000001</v>
      </c>
      <c r="I445" s="850">
        <v>11568.659999999996</v>
      </c>
      <c r="J445" s="833">
        <v>36.564556401909023</v>
      </c>
      <c r="K445" s="833">
        <v>900.28482490272268</v>
      </c>
      <c r="L445" s="850">
        <v>0.35</v>
      </c>
      <c r="M445" s="850">
        <v>316.39</v>
      </c>
      <c r="N445" s="833">
        <v>1</v>
      </c>
      <c r="O445" s="833">
        <v>903.97142857142865</v>
      </c>
      <c r="P445" s="850"/>
      <c r="Q445" s="850"/>
      <c r="R445" s="838"/>
      <c r="S445" s="851"/>
    </row>
    <row r="446" spans="1:19" ht="14.45" customHeight="1" x14ac:dyDescent="0.2">
      <c r="A446" s="832" t="s">
        <v>1436</v>
      </c>
      <c r="B446" s="833" t="s">
        <v>1437</v>
      </c>
      <c r="C446" s="833" t="s">
        <v>571</v>
      </c>
      <c r="D446" s="833" t="s">
        <v>843</v>
      </c>
      <c r="E446" s="833" t="s">
        <v>1579</v>
      </c>
      <c r="F446" s="833" t="s">
        <v>1587</v>
      </c>
      <c r="G446" s="833" t="s">
        <v>1583</v>
      </c>
      <c r="H446" s="850"/>
      <c r="I446" s="850"/>
      <c r="J446" s="833"/>
      <c r="K446" s="833"/>
      <c r="L446" s="850"/>
      <c r="M446" s="850"/>
      <c r="N446" s="833"/>
      <c r="O446" s="833"/>
      <c r="P446" s="850">
        <v>225.25000000000003</v>
      </c>
      <c r="Q446" s="850">
        <v>147655.73999999993</v>
      </c>
      <c r="R446" s="838"/>
      <c r="S446" s="851">
        <v>655.51937846836813</v>
      </c>
    </row>
    <row r="447" spans="1:19" ht="14.45" customHeight="1" x14ac:dyDescent="0.2">
      <c r="A447" s="832" t="s">
        <v>1436</v>
      </c>
      <c r="B447" s="833" t="s">
        <v>1437</v>
      </c>
      <c r="C447" s="833" t="s">
        <v>571</v>
      </c>
      <c r="D447" s="833" t="s">
        <v>843</v>
      </c>
      <c r="E447" s="833" t="s">
        <v>1579</v>
      </c>
      <c r="F447" s="833" t="s">
        <v>1588</v>
      </c>
      <c r="G447" s="833" t="s">
        <v>1583</v>
      </c>
      <c r="H447" s="850"/>
      <c r="I447" s="850"/>
      <c r="J447" s="833"/>
      <c r="K447" s="833"/>
      <c r="L447" s="850"/>
      <c r="M447" s="850"/>
      <c r="N447" s="833"/>
      <c r="O447" s="833"/>
      <c r="P447" s="850">
        <v>0.38</v>
      </c>
      <c r="Q447" s="850">
        <v>1244.8399999999999</v>
      </c>
      <c r="R447" s="838"/>
      <c r="S447" s="851">
        <v>3275.894736842105</v>
      </c>
    </row>
    <row r="448" spans="1:19" ht="14.45" customHeight="1" x14ac:dyDescent="0.2">
      <c r="A448" s="832" t="s">
        <v>1436</v>
      </c>
      <c r="B448" s="833" t="s">
        <v>1437</v>
      </c>
      <c r="C448" s="833" t="s">
        <v>571</v>
      </c>
      <c r="D448" s="833" t="s">
        <v>843</v>
      </c>
      <c r="E448" s="833" t="s">
        <v>1438</v>
      </c>
      <c r="F448" s="833" t="s">
        <v>1589</v>
      </c>
      <c r="G448" s="833" t="s">
        <v>1590</v>
      </c>
      <c r="H448" s="850">
        <v>140203</v>
      </c>
      <c r="I448" s="850">
        <v>4728848.2499999991</v>
      </c>
      <c r="J448" s="833">
        <v>0.94193465160783463</v>
      </c>
      <c r="K448" s="833">
        <v>33.72858105746667</v>
      </c>
      <c r="L448" s="850">
        <v>146837</v>
      </c>
      <c r="M448" s="850">
        <v>5020357.0300000058</v>
      </c>
      <c r="N448" s="833">
        <v>1</v>
      </c>
      <c r="O448" s="833">
        <v>34.19000000000004</v>
      </c>
      <c r="P448" s="850">
        <v>174736</v>
      </c>
      <c r="Q448" s="850">
        <v>5937529.2799999975</v>
      </c>
      <c r="R448" s="838">
        <v>1.1826906422231072</v>
      </c>
      <c r="S448" s="851">
        <v>33.979999999999983</v>
      </c>
    </row>
    <row r="449" spans="1:19" ht="14.45" customHeight="1" x14ac:dyDescent="0.2">
      <c r="A449" s="832" t="s">
        <v>1436</v>
      </c>
      <c r="B449" s="833" t="s">
        <v>1437</v>
      </c>
      <c r="C449" s="833" t="s">
        <v>571</v>
      </c>
      <c r="D449" s="833" t="s">
        <v>843</v>
      </c>
      <c r="E449" s="833" t="s">
        <v>1438</v>
      </c>
      <c r="F449" s="833" t="s">
        <v>1591</v>
      </c>
      <c r="G449" s="833" t="s">
        <v>1592</v>
      </c>
      <c r="H449" s="850">
        <v>19</v>
      </c>
      <c r="I449" s="850">
        <v>1097.82</v>
      </c>
      <c r="J449" s="833">
        <v>1.3849472674976031</v>
      </c>
      <c r="K449" s="833">
        <v>57.779999999999994</v>
      </c>
      <c r="L449" s="850">
        <v>14</v>
      </c>
      <c r="M449" s="850">
        <v>792.68</v>
      </c>
      <c r="N449" s="833">
        <v>1</v>
      </c>
      <c r="O449" s="833">
        <v>56.62</v>
      </c>
      <c r="P449" s="850">
        <v>12680</v>
      </c>
      <c r="Q449" s="850">
        <v>648962.4</v>
      </c>
      <c r="R449" s="838">
        <v>818.69405056264827</v>
      </c>
      <c r="S449" s="851">
        <v>51.18</v>
      </c>
    </row>
    <row r="450" spans="1:19" ht="14.45" customHeight="1" x14ac:dyDescent="0.2">
      <c r="A450" s="832" t="s">
        <v>1436</v>
      </c>
      <c r="B450" s="833" t="s">
        <v>1437</v>
      </c>
      <c r="C450" s="833" t="s">
        <v>571</v>
      </c>
      <c r="D450" s="833" t="s">
        <v>843</v>
      </c>
      <c r="E450" s="833" t="s">
        <v>1438</v>
      </c>
      <c r="F450" s="833" t="s">
        <v>1593</v>
      </c>
      <c r="G450" s="833" t="s">
        <v>1594</v>
      </c>
      <c r="H450" s="850">
        <v>560</v>
      </c>
      <c r="I450" s="850">
        <v>31987.199999999997</v>
      </c>
      <c r="J450" s="833">
        <v>1.1320963063319414</v>
      </c>
      <c r="K450" s="833">
        <v>57.12</v>
      </c>
      <c r="L450" s="850">
        <v>482</v>
      </c>
      <c r="M450" s="850">
        <v>28254.840000000004</v>
      </c>
      <c r="N450" s="833">
        <v>1</v>
      </c>
      <c r="O450" s="833">
        <v>58.620000000000005</v>
      </c>
      <c r="P450" s="850">
        <v>1909</v>
      </c>
      <c r="Q450" s="850">
        <v>114253.65</v>
      </c>
      <c r="R450" s="838">
        <v>4.0436841971145467</v>
      </c>
      <c r="S450" s="851">
        <v>59.849999999999994</v>
      </c>
    </row>
    <row r="451" spans="1:19" ht="14.45" customHeight="1" x14ac:dyDescent="0.2">
      <c r="A451" s="832" t="s">
        <v>1436</v>
      </c>
      <c r="B451" s="833" t="s">
        <v>1437</v>
      </c>
      <c r="C451" s="833" t="s">
        <v>571</v>
      </c>
      <c r="D451" s="833" t="s">
        <v>843</v>
      </c>
      <c r="E451" s="833" t="s">
        <v>1496</v>
      </c>
      <c r="F451" s="833" t="s">
        <v>1598</v>
      </c>
      <c r="G451" s="833" t="s">
        <v>1599</v>
      </c>
      <c r="H451" s="850"/>
      <c r="I451" s="850"/>
      <c r="J451" s="833"/>
      <c r="K451" s="833"/>
      <c r="L451" s="850">
        <v>1</v>
      </c>
      <c r="M451" s="850">
        <v>8596</v>
      </c>
      <c r="N451" s="833">
        <v>1</v>
      </c>
      <c r="O451" s="833">
        <v>8596</v>
      </c>
      <c r="P451" s="850"/>
      <c r="Q451" s="850"/>
      <c r="R451" s="838"/>
      <c r="S451" s="851"/>
    </row>
    <row r="452" spans="1:19" ht="14.45" customHeight="1" x14ac:dyDescent="0.2">
      <c r="A452" s="832" t="s">
        <v>1436</v>
      </c>
      <c r="B452" s="833" t="s">
        <v>1437</v>
      </c>
      <c r="C452" s="833" t="s">
        <v>571</v>
      </c>
      <c r="D452" s="833" t="s">
        <v>843</v>
      </c>
      <c r="E452" s="833" t="s">
        <v>1496</v>
      </c>
      <c r="F452" s="833" t="s">
        <v>1600</v>
      </c>
      <c r="G452" s="833" t="s">
        <v>1601</v>
      </c>
      <c r="H452" s="850">
        <v>551</v>
      </c>
      <c r="I452" s="850">
        <v>7993357</v>
      </c>
      <c r="J452" s="833">
        <v>0.94660489199854381</v>
      </c>
      <c r="K452" s="833">
        <v>14507</v>
      </c>
      <c r="L452" s="850">
        <v>582</v>
      </c>
      <c r="M452" s="850">
        <v>8444238</v>
      </c>
      <c r="N452" s="833">
        <v>1</v>
      </c>
      <c r="O452" s="833">
        <v>14509</v>
      </c>
      <c r="P452" s="850">
        <v>704</v>
      </c>
      <c r="Q452" s="850">
        <v>10218560</v>
      </c>
      <c r="R452" s="838">
        <v>1.2101222158825935</v>
      </c>
      <c r="S452" s="851">
        <v>14515</v>
      </c>
    </row>
    <row r="453" spans="1:19" ht="14.45" customHeight="1" x14ac:dyDescent="0.2">
      <c r="A453" s="832" t="s">
        <v>1436</v>
      </c>
      <c r="B453" s="833" t="s">
        <v>1437</v>
      </c>
      <c r="C453" s="833" t="s">
        <v>571</v>
      </c>
      <c r="D453" s="833" t="s">
        <v>1430</v>
      </c>
      <c r="E453" s="833" t="s">
        <v>1579</v>
      </c>
      <c r="F453" s="833" t="s">
        <v>1580</v>
      </c>
      <c r="G453" s="833" t="s">
        <v>1581</v>
      </c>
      <c r="H453" s="850">
        <v>7.45</v>
      </c>
      <c r="I453" s="850">
        <v>14971.830000000002</v>
      </c>
      <c r="J453" s="833"/>
      <c r="K453" s="833">
        <v>2009.6416107382552</v>
      </c>
      <c r="L453" s="850"/>
      <c r="M453" s="850"/>
      <c r="N453" s="833"/>
      <c r="O453" s="833"/>
      <c r="P453" s="850"/>
      <c r="Q453" s="850"/>
      <c r="R453" s="838"/>
      <c r="S453" s="851"/>
    </row>
    <row r="454" spans="1:19" ht="14.45" customHeight="1" x14ac:dyDescent="0.2">
      <c r="A454" s="832" t="s">
        <v>1436</v>
      </c>
      <c r="B454" s="833" t="s">
        <v>1437</v>
      </c>
      <c r="C454" s="833" t="s">
        <v>571</v>
      </c>
      <c r="D454" s="833" t="s">
        <v>1430</v>
      </c>
      <c r="E454" s="833" t="s">
        <v>1579</v>
      </c>
      <c r="F454" s="833" t="s">
        <v>1584</v>
      </c>
      <c r="G454" s="833" t="s">
        <v>1583</v>
      </c>
      <c r="H454" s="850">
        <v>25.999999999999996</v>
      </c>
      <c r="I454" s="850">
        <v>47295.1</v>
      </c>
      <c r="J454" s="833">
        <v>1.879393238808206</v>
      </c>
      <c r="K454" s="833">
        <v>1819.042307692308</v>
      </c>
      <c r="L454" s="850">
        <v>17.8</v>
      </c>
      <c r="M454" s="850">
        <v>25165.09</v>
      </c>
      <c r="N454" s="833">
        <v>1</v>
      </c>
      <c r="O454" s="833">
        <v>1413.7691011235954</v>
      </c>
      <c r="P454" s="850"/>
      <c r="Q454" s="850"/>
      <c r="R454" s="838"/>
      <c r="S454" s="851"/>
    </row>
    <row r="455" spans="1:19" ht="14.45" customHeight="1" x14ac:dyDescent="0.2">
      <c r="A455" s="832" t="s">
        <v>1436</v>
      </c>
      <c r="B455" s="833" t="s">
        <v>1437</v>
      </c>
      <c r="C455" s="833" t="s">
        <v>571</v>
      </c>
      <c r="D455" s="833" t="s">
        <v>1430</v>
      </c>
      <c r="E455" s="833" t="s">
        <v>1579</v>
      </c>
      <c r="F455" s="833" t="s">
        <v>1585</v>
      </c>
      <c r="G455" s="833" t="s">
        <v>1586</v>
      </c>
      <c r="H455" s="850">
        <v>1.5800000000000005</v>
      </c>
      <c r="I455" s="850">
        <v>1423.4800000000002</v>
      </c>
      <c r="J455" s="833"/>
      <c r="K455" s="833">
        <v>900.93670886075938</v>
      </c>
      <c r="L455" s="850"/>
      <c r="M455" s="850"/>
      <c r="N455" s="833"/>
      <c r="O455" s="833"/>
      <c r="P455" s="850">
        <v>0.05</v>
      </c>
      <c r="Q455" s="850">
        <v>35.94</v>
      </c>
      <c r="R455" s="838"/>
      <c r="S455" s="851">
        <v>718.8</v>
      </c>
    </row>
    <row r="456" spans="1:19" ht="14.45" customHeight="1" x14ac:dyDescent="0.2">
      <c r="A456" s="832" t="s">
        <v>1436</v>
      </c>
      <c r="B456" s="833" t="s">
        <v>1437</v>
      </c>
      <c r="C456" s="833" t="s">
        <v>571</v>
      </c>
      <c r="D456" s="833" t="s">
        <v>1430</v>
      </c>
      <c r="E456" s="833" t="s">
        <v>1579</v>
      </c>
      <c r="F456" s="833" t="s">
        <v>1587</v>
      </c>
      <c r="G456" s="833" t="s">
        <v>1583</v>
      </c>
      <c r="H456" s="850"/>
      <c r="I456" s="850"/>
      <c r="J456" s="833"/>
      <c r="K456" s="833"/>
      <c r="L456" s="850"/>
      <c r="M456" s="850"/>
      <c r="N456" s="833"/>
      <c r="O456" s="833"/>
      <c r="P456" s="850">
        <v>18.850000000000001</v>
      </c>
      <c r="Q456" s="850">
        <v>12356.560000000001</v>
      </c>
      <c r="R456" s="838"/>
      <c r="S456" s="851">
        <v>655.52042440318303</v>
      </c>
    </row>
    <row r="457" spans="1:19" ht="14.45" customHeight="1" x14ac:dyDescent="0.2">
      <c r="A457" s="832" t="s">
        <v>1436</v>
      </c>
      <c r="B457" s="833" t="s">
        <v>1437</v>
      </c>
      <c r="C457" s="833" t="s">
        <v>571</v>
      </c>
      <c r="D457" s="833" t="s">
        <v>1430</v>
      </c>
      <c r="E457" s="833" t="s">
        <v>1438</v>
      </c>
      <c r="F457" s="833" t="s">
        <v>1589</v>
      </c>
      <c r="G457" s="833" t="s">
        <v>1590</v>
      </c>
      <c r="H457" s="850">
        <v>21316</v>
      </c>
      <c r="I457" s="850">
        <v>720018.57</v>
      </c>
      <c r="J457" s="833">
        <v>2.1143907892464853</v>
      </c>
      <c r="K457" s="833">
        <v>33.778315349971848</v>
      </c>
      <c r="L457" s="850">
        <v>9960</v>
      </c>
      <c r="M457" s="850">
        <v>340532.40000000008</v>
      </c>
      <c r="N457" s="833">
        <v>1</v>
      </c>
      <c r="O457" s="833">
        <v>34.190000000000005</v>
      </c>
      <c r="P457" s="850">
        <v>14157</v>
      </c>
      <c r="Q457" s="850">
        <v>481054.86000000004</v>
      </c>
      <c r="R457" s="838">
        <v>1.4126551834715284</v>
      </c>
      <c r="S457" s="851">
        <v>33.980000000000004</v>
      </c>
    </row>
    <row r="458" spans="1:19" ht="14.45" customHeight="1" x14ac:dyDescent="0.2">
      <c r="A458" s="832" t="s">
        <v>1436</v>
      </c>
      <c r="B458" s="833" t="s">
        <v>1437</v>
      </c>
      <c r="C458" s="833" t="s">
        <v>571</v>
      </c>
      <c r="D458" s="833" t="s">
        <v>1430</v>
      </c>
      <c r="E458" s="833" t="s">
        <v>1496</v>
      </c>
      <c r="F458" s="833" t="s">
        <v>1600</v>
      </c>
      <c r="G458" s="833" t="s">
        <v>1601</v>
      </c>
      <c r="H458" s="850">
        <v>81</v>
      </c>
      <c r="I458" s="850">
        <v>1175067</v>
      </c>
      <c r="J458" s="833">
        <v>2.0766367824745382</v>
      </c>
      <c r="K458" s="833">
        <v>14507</v>
      </c>
      <c r="L458" s="850">
        <v>39</v>
      </c>
      <c r="M458" s="850">
        <v>565851</v>
      </c>
      <c r="N458" s="833">
        <v>1</v>
      </c>
      <c r="O458" s="833">
        <v>14509</v>
      </c>
      <c r="P458" s="850">
        <v>53</v>
      </c>
      <c r="Q458" s="850">
        <v>769295</v>
      </c>
      <c r="R458" s="838">
        <v>1.3595363443733421</v>
      </c>
      <c r="S458" s="851">
        <v>14515</v>
      </c>
    </row>
    <row r="459" spans="1:19" ht="14.45" customHeight="1" x14ac:dyDescent="0.2">
      <c r="A459" s="832" t="s">
        <v>1436</v>
      </c>
      <c r="B459" s="833" t="s">
        <v>1437</v>
      </c>
      <c r="C459" s="833" t="s">
        <v>571</v>
      </c>
      <c r="D459" s="833" t="s">
        <v>844</v>
      </c>
      <c r="E459" s="833" t="s">
        <v>1579</v>
      </c>
      <c r="F459" s="833" t="s">
        <v>1580</v>
      </c>
      <c r="G459" s="833" t="s">
        <v>1581</v>
      </c>
      <c r="H459" s="850">
        <v>2.78</v>
      </c>
      <c r="I459" s="850">
        <v>5576.75</v>
      </c>
      <c r="J459" s="833"/>
      <c r="K459" s="833">
        <v>2006.0251798561153</v>
      </c>
      <c r="L459" s="850"/>
      <c r="M459" s="850"/>
      <c r="N459" s="833"/>
      <c r="O459" s="833"/>
      <c r="P459" s="850"/>
      <c r="Q459" s="850"/>
      <c r="R459" s="838"/>
      <c r="S459" s="851"/>
    </row>
    <row r="460" spans="1:19" ht="14.45" customHeight="1" x14ac:dyDescent="0.2">
      <c r="A460" s="832" t="s">
        <v>1436</v>
      </c>
      <c r="B460" s="833" t="s">
        <v>1437</v>
      </c>
      <c r="C460" s="833" t="s">
        <v>571</v>
      </c>
      <c r="D460" s="833" t="s">
        <v>844</v>
      </c>
      <c r="E460" s="833" t="s">
        <v>1579</v>
      </c>
      <c r="F460" s="833" t="s">
        <v>1584</v>
      </c>
      <c r="G460" s="833" t="s">
        <v>1583</v>
      </c>
      <c r="H460" s="850">
        <v>20.949999999999996</v>
      </c>
      <c r="I460" s="850">
        <v>38108.94</v>
      </c>
      <c r="J460" s="833">
        <v>0.81523877897750707</v>
      </c>
      <c r="K460" s="833">
        <v>1819.0424821002391</v>
      </c>
      <c r="L460" s="850">
        <v>27.43</v>
      </c>
      <c r="M460" s="850">
        <v>46745.739999999991</v>
      </c>
      <c r="N460" s="833">
        <v>1</v>
      </c>
      <c r="O460" s="833">
        <v>1704.1830113014944</v>
      </c>
      <c r="P460" s="850">
        <v>2.2000000000000002</v>
      </c>
      <c r="Q460" s="850">
        <v>4001.8900000000003</v>
      </c>
      <c r="R460" s="838">
        <v>8.5609726148307863E-2</v>
      </c>
      <c r="S460" s="851">
        <v>1819.0409090909091</v>
      </c>
    </row>
    <row r="461" spans="1:19" ht="14.45" customHeight="1" x14ac:dyDescent="0.2">
      <c r="A461" s="832" t="s">
        <v>1436</v>
      </c>
      <c r="B461" s="833" t="s">
        <v>1437</v>
      </c>
      <c r="C461" s="833" t="s">
        <v>571</v>
      </c>
      <c r="D461" s="833" t="s">
        <v>844</v>
      </c>
      <c r="E461" s="833" t="s">
        <v>1579</v>
      </c>
      <c r="F461" s="833" t="s">
        <v>1585</v>
      </c>
      <c r="G461" s="833" t="s">
        <v>1586</v>
      </c>
      <c r="H461" s="850">
        <v>1.5300000000000005</v>
      </c>
      <c r="I461" s="850">
        <v>1378.2900000000004</v>
      </c>
      <c r="J461" s="833"/>
      <c r="K461" s="833">
        <v>900.84313725490199</v>
      </c>
      <c r="L461" s="850"/>
      <c r="M461" s="850"/>
      <c r="N461" s="833"/>
      <c r="O461" s="833"/>
      <c r="P461" s="850"/>
      <c r="Q461" s="850"/>
      <c r="R461" s="838"/>
      <c r="S461" s="851"/>
    </row>
    <row r="462" spans="1:19" ht="14.45" customHeight="1" x14ac:dyDescent="0.2">
      <c r="A462" s="832" t="s">
        <v>1436</v>
      </c>
      <c r="B462" s="833" t="s">
        <v>1437</v>
      </c>
      <c r="C462" s="833" t="s">
        <v>571</v>
      </c>
      <c r="D462" s="833" t="s">
        <v>844</v>
      </c>
      <c r="E462" s="833" t="s">
        <v>1579</v>
      </c>
      <c r="F462" s="833" t="s">
        <v>1587</v>
      </c>
      <c r="G462" s="833" t="s">
        <v>1583</v>
      </c>
      <c r="H462" s="850"/>
      <c r="I462" s="850"/>
      <c r="J462" s="833"/>
      <c r="K462" s="833"/>
      <c r="L462" s="850"/>
      <c r="M462" s="850"/>
      <c r="N462" s="833"/>
      <c r="O462" s="833"/>
      <c r="P462" s="850">
        <v>21.3</v>
      </c>
      <c r="Q462" s="850">
        <v>13962.589999999998</v>
      </c>
      <c r="R462" s="838"/>
      <c r="S462" s="851">
        <v>655.52065727699517</v>
      </c>
    </row>
    <row r="463" spans="1:19" ht="14.45" customHeight="1" x14ac:dyDescent="0.2">
      <c r="A463" s="832" t="s">
        <v>1436</v>
      </c>
      <c r="B463" s="833" t="s">
        <v>1437</v>
      </c>
      <c r="C463" s="833" t="s">
        <v>571</v>
      </c>
      <c r="D463" s="833" t="s">
        <v>844</v>
      </c>
      <c r="E463" s="833" t="s">
        <v>1579</v>
      </c>
      <c r="F463" s="833" t="s">
        <v>1588</v>
      </c>
      <c r="G463" s="833" t="s">
        <v>1583</v>
      </c>
      <c r="H463" s="850"/>
      <c r="I463" s="850"/>
      <c r="J463" s="833"/>
      <c r="K463" s="833"/>
      <c r="L463" s="850"/>
      <c r="M463" s="850"/>
      <c r="N463" s="833"/>
      <c r="O463" s="833"/>
      <c r="P463" s="850">
        <v>0.08</v>
      </c>
      <c r="Q463" s="850">
        <v>262.07</v>
      </c>
      <c r="R463" s="838"/>
      <c r="S463" s="851">
        <v>3275.875</v>
      </c>
    </row>
    <row r="464" spans="1:19" ht="14.45" customHeight="1" x14ac:dyDescent="0.2">
      <c r="A464" s="832" t="s">
        <v>1436</v>
      </c>
      <c r="B464" s="833" t="s">
        <v>1437</v>
      </c>
      <c r="C464" s="833" t="s">
        <v>571</v>
      </c>
      <c r="D464" s="833" t="s">
        <v>844</v>
      </c>
      <c r="E464" s="833" t="s">
        <v>1438</v>
      </c>
      <c r="F464" s="833" t="s">
        <v>1589</v>
      </c>
      <c r="G464" s="833" t="s">
        <v>1590</v>
      </c>
      <c r="H464" s="850">
        <v>13770</v>
      </c>
      <c r="I464" s="850">
        <v>463776.39</v>
      </c>
      <c r="J464" s="833">
        <v>0.90557977424609726</v>
      </c>
      <c r="K464" s="833">
        <v>33.680202614379084</v>
      </c>
      <c r="L464" s="850">
        <v>14979</v>
      </c>
      <c r="M464" s="850">
        <v>512132.01</v>
      </c>
      <c r="N464" s="833">
        <v>1</v>
      </c>
      <c r="O464" s="833">
        <v>34.19</v>
      </c>
      <c r="P464" s="850">
        <v>19738</v>
      </c>
      <c r="Q464" s="850">
        <v>670697.24</v>
      </c>
      <c r="R464" s="838">
        <v>1.3096178854354368</v>
      </c>
      <c r="S464" s="851">
        <v>33.979999999999997</v>
      </c>
    </row>
    <row r="465" spans="1:19" ht="14.45" customHeight="1" x14ac:dyDescent="0.2">
      <c r="A465" s="832" t="s">
        <v>1436</v>
      </c>
      <c r="B465" s="833" t="s">
        <v>1437</v>
      </c>
      <c r="C465" s="833" t="s">
        <v>571</v>
      </c>
      <c r="D465" s="833" t="s">
        <v>844</v>
      </c>
      <c r="E465" s="833" t="s">
        <v>1438</v>
      </c>
      <c r="F465" s="833" t="s">
        <v>1591</v>
      </c>
      <c r="G465" s="833" t="s">
        <v>1592</v>
      </c>
      <c r="H465" s="850">
        <v>1</v>
      </c>
      <c r="I465" s="850">
        <v>57.78</v>
      </c>
      <c r="J465" s="833">
        <v>0.25512186506534795</v>
      </c>
      <c r="K465" s="833">
        <v>57.78</v>
      </c>
      <c r="L465" s="850">
        <v>4</v>
      </c>
      <c r="M465" s="850">
        <v>226.48</v>
      </c>
      <c r="N465" s="833">
        <v>1</v>
      </c>
      <c r="O465" s="833">
        <v>56.62</v>
      </c>
      <c r="P465" s="850">
        <v>1276</v>
      </c>
      <c r="Q465" s="850">
        <v>65305.679999999993</v>
      </c>
      <c r="R465" s="838">
        <v>288.35075944895794</v>
      </c>
      <c r="S465" s="851">
        <v>51.179999999999993</v>
      </c>
    </row>
    <row r="466" spans="1:19" ht="14.45" customHeight="1" x14ac:dyDescent="0.2">
      <c r="A466" s="832" t="s">
        <v>1436</v>
      </c>
      <c r="B466" s="833" t="s">
        <v>1437</v>
      </c>
      <c r="C466" s="833" t="s">
        <v>571</v>
      </c>
      <c r="D466" s="833" t="s">
        <v>844</v>
      </c>
      <c r="E466" s="833" t="s">
        <v>1496</v>
      </c>
      <c r="F466" s="833" t="s">
        <v>1600</v>
      </c>
      <c r="G466" s="833" t="s">
        <v>1601</v>
      </c>
      <c r="H466" s="850">
        <v>54</v>
      </c>
      <c r="I466" s="850">
        <v>783378</v>
      </c>
      <c r="J466" s="833">
        <v>0.84363369288028123</v>
      </c>
      <c r="K466" s="833">
        <v>14507</v>
      </c>
      <c r="L466" s="850">
        <v>64</v>
      </c>
      <c r="M466" s="850">
        <v>928576</v>
      </c>
      <c r="N466" s="833">
        <v>1</v>
      </c>
      <c r="O466" s="833">
        <v>14509</v>
      </c>
      <c r="P466" s="850">
        <v>81</v>
      </c>
      <c r="Q466" s="850">
        <v>1175715</v>
      </c>
      <c r="R466" s="838">
        <v>1.2661483820387345</v>
      </c>
      <c r="S466" s="851">
        <v>14515</v>
      </c>
    </row>
    <row r="467" spans="1:19" ht="14.45" customHeight="1" x14ac:dyDescent="0.2">
      <c r="A467" s="832" t="s">
        <v>1436</v>
      </c>
      <c r="B467" s="833" t="s">
        <v>1437</v>
      </c>
      <c r="C467" s="833" t="s">
        <v>571</v>
      </c>
      <c r="D467" s="833" t="s">
        <v>846</v>
      </c>
      <c r="E467" s="833" t="s">
        <v>1579</v>
      </c>
      <c r="F467" s="833" t="s">
        <v>1580</v>
      </c>
      <c r="G467" s="833" t="s">
        <v>1581</v>
      </c>
      <c r="H467" s="850">
        <v>0.45</v>
      </c>
      <c r="I467" s="850">
        <v>904.34</v>
      </c>
      <c r="J467" s="833"/>
      <c r="K467" s="833">
        <v>2009.6444444444444</v>
      </c>
      <c r="L467" s="850"/>
      <c r="M467" s="850"/>
      <c r="N467" s="833"/>
      <c r="O467" s="833"/>
      <c r="P467" s="850"/>
      <c r="Q467" s="850"/>
      <c r="R467" s="838"/>
      <c r="S467" s="851"/>
    </row>
    <row r="468" spans="1:19" ht="14.45" customHeight="1" x14ac:dyDescent="0.2">
      <c r="A468" s="832" t="s">
        <v>1436</v>
      </c>
      <c r="B468" s="833" t="s">
        <v>1437</v>
      </c>
      <c r="C468" s="833" t="s">
        <v>571</v>
      </c>
      <c r="D468" s="833" t="s">
        <v>846</v>
      </c>
      <c r="E468" s="833" t="s">
        <v>1579</v>
      </c>
      <c r="F468" s="833" t="s">
        <v>1584</v>
      </c>
      <c r="G468" s="833" t="s">
        <v>1583</v>
      </c>
      <c r="H468" s="850"/>
      <c r="I468" s="850"/>
      <c r="J468" s="833"/>
      <c r="K468" s="833"/>
      <c r="L468" s="850">
        <v>1.6</v>
      </c>
      <c r="M468" s="850">
        <v>1048.83</v>
      </c>
      <c r="N468" s="833">
        <v>1</v>
      </c>
      <c r="O468" s="833">
        <v>655.51874999999995</v>
      </c>
      <c r="P468" s="850"/>
      <c r="Q468" s="850"/>
      <c r="R468" s="838"/>
      <c r="S468" s="851"/>
    </row>
    <row r="469" spans="1:19" ht="14.45" customHeight="1" x14ac:dyDescent="0.2">
      <c r="A469" s="832" t="s">
        <v>1436</v>
      </c>
      <c r="B469" s="833" t="s">
        <v>1437</v>
      </c>
      <c r="C469" s="833" t="s">
        <v>571</v>
      </c>
      <c r="D469" s="833" t="s">
        <v>846</v>
      </c>
      <c r="E469" s="833" t="s">
        <v>1438</v>
      </c>
      <c r="F469" s="833" t="s">
        <v>1589</v>
      </c>
      <c r="G469" s="833" t="s">
        <v>1590</v>
      </c>
      <c r="H469" s="850">
        <v>358</v>
      </c>
      <c r="I469" s="850">
        <v>11821.16</v>
      </c>
      <c r="J469" s="833">
        <v>0.37911079981322121</v>
      </c>
      <c r="K469" s="833">
        <v>33.020000000000003</v>
      </c>
      <c r="L469" s="850">
        <v>912</v>
      </c>
      <c r="M469" s="850">
        <v>31181.280000000002</v>
      </c>
      <c r="N469" s="833">
        <v>1</v>
      </c>
      <c r="O469" s="833">
        <v>34.190000000000005</v>
      </c>
      <c r="P469" s="850"/>
      <c r="Q469" s="850"/>
      <c r="R469" s="838"/>
      <c r="S469" s="851"/>
    </row>
    <row r="470" spans="1:19" ht="14.45" customHeight="1" x14ac:dyDescent="0.2">
      <c r="A470" s="832" t="s">
        <v>1436</v>
      </c>
      <c r="B470" s="833" t="s">
        <v>1437</v>
      </c>
      <c r="C470" s="833" t="s">
        <v>571</v>
      </c>
      <c r="D470" s="833" t="s">
        <v>846</v>
      </c>
      <c r="E470" s="833" t="s">
        <v>1496</v>
      </c>
      <c r="F470" s="833" t="s">
        <v>1600</v>
      </c>
      <c r="G470" s="833" t="s">
        <v>1601</v>
      </c>
      <c r="H470" s="850">
        <v>1</v>
      </c>
      <c r="I470" s="850">
        <v>14507</v>
      </c>
      <c r="J470" s="833">
        <v>0.33328738484159259</v>
      </c>
      <c r="K470" s="833">
        <v>14507</v>
      </c>
      <c r="L470" s="850">
        <v>3</v>
      </c>
      <c r="M470" s="850">
        <v>43527</v>
      </c>
      <c r="N470" s="833">
        <v>1</v>
      </c>
      <c r="O470" s="833">
        <v>14509</v>
      </c>
      <c r="P470" s="850"/>
      <c r="Q470" s="850"/>
      <c r="R470" s="838"/>
      <c r="S470" s="851"/>
    </row>
    <row r="471" spans="1:19" ht="14.45" customHeight="1" x14ac:dyDescent="0.2">
      <c r="A471" s="832" t="s">
        <v>1436</v>
      </c>
      <c r="B471" s="833" t="s">
        <v>1437</v>
      </c>
      <c r="C471" s="833" t="s">
        <v>571</v>
      </c>
      <c r="D471" s="833" t="s">
        <v>847</v>
      </c>
      <c r="E471" s="833" t="s">
        <v>1579</v>
      </c>
      <c r="F471" s="833" t="s">
        <v>1580</v>
      </c>
      <c r="G471" s="833" t="s">
        <v>1581</v>
      </c>
      <c r="H471" s="850">
        <v>0.7</v>
      </c>
      <c r="I471" s="850">
        <v>1406.74</v>
      </c>
      <c r="J471" s="833"/>
      <c r="K471" s="833">
        <v>2009.6285714285716</v>
      </c>
      <c r="L471" s="850"/>
      <c r="M471" s="850"/>
      <c r="N471" s="833"/>
      <c r="O471" s="833"/>
      <c r="P471" s="850"/>
      <c r="Q471" s="850"/>
      <c r="R471" s="838"/>
      <c r="S471" s="851"/>
    </row>
    <row r="472" spans="1:19" ht="14.45" customHeight="1" x14ac:dyDescent="0.2">
      <c r="A472" s="832" t="s">
        <v>1436</v>
      </c>
      <c r="B472" s="833" t="s">
        <v>1437</v>
      </c>
      <c r="C472" s="833" t="s">
        <v>571</v>
      </c>
      <c r="D472" s="833" t="s">
        <v>847</v>
      </c>
      <c r="E472" s="833" t="s">
        <v>1579</v>
      </c>
      <c r="F472" s="833" t="s">
        <v>1584</v>
      </c>
      <c r="G472" s="833" t="s">
        <v>1583</v>
      </c>
      <c r="H472" s="850">
        <v>14.200000000000001</v>
      </c>
      <c r="I472" s="850">
        <v>25830.410000000003</v>
      </c>
      <c r="J472" s="833">
        <v>0.69721808192762758</v>
      </c>
      <c r="K472" s="833">
        <v>1819.042957746479</v>
      </c>
      <c r="L472" s="850">
        <v>21.549999999999994</v>
      </c>
      <c r="M472" s="850">
        <v>37047.820000000007</v>
      </c>
      <c r="N472" s="833">
        <v>1</v>
      </c>
      <c r="O472" s="833">
        <v>1719.1563805104417</v>
      </c>
      <c r="P472" s="850"/>
      <c r="Q472" s="850"/>
      <c r="R472" s="838"/>
      <c r="S472" s="851"/>
    </row>
    <row r="473" spans="1:19" ht="14.45" customHeight="1" x14ac:dyDescent="0.2">
      <c r="A473" s="832" t="s">
        <v>1436</v>
      </c>
      <c r="B473" s="833" t="s">
        <v>1437</v>
      </c>
      <c r="C473" s="833" t="s">
        <v>571</v>
      </c>
      <c r="D473" s="833" t="s">
        <v>847</v>
      </c>
      <c r="E473" s="833" t="s">
        <v>1579</v>
      </c>
      <c r="F473" s="833" t="s">
        <v>1585</v>
      </c>
      <c r="G473" s="833" t="s">
        <v>1586</v>
      </c>
      <c r="H473" s="850">
        <v>0.63000000000000012</v>
      </c>
      <c r="I473" s="850">
        <v>564.87000000000012</v>
      </c>
      <c r="J473" s="833"/>
      <c r="K473" s="833">
        <v>896.61904761904759</v>
      </c>
      <c r="L473" s="850"/>
      <c r="M473" s="850"/>
      <c r="N473" s="833"/>
      <c r="O473" s="833"/>
      <c r="P473" s="850"/>
      <c r="Q473" s="850"/>
      <c r="R473" s="838"/>
      <c r="S473" s="851"/>
    </row>
    <row r="474" spans="1:19" ht="14.45" customHeight="1" x14ac:dyDescent="0.2">
      <c r="A474" s="832" t="s">
        <v>1436</v>
      </c>
      <c r="B474" s="833" t="s">
        <v>1437</v>
      </c>
      <c r="C474" s="833" t="s">
        <v>571</v>
      </c>
      <c r="D474" s="833" t="s">
        <v>847</v>
      </c>
      <c r="E474" s="833" t="s">
        <v>1579</v>
      </c>
      <c r="F474" s="833" t="s">
        <v>1587</v>
      </c>
      <c r="G474" s="833" t="s">
        <v>1583</v>
      </c>
      <c r="H474" s="850"/>
      <c r="I474" s="850"/>
      <c r="J474" s="833"/>
      <c r="K474" s="833"/>
      <c r="L474" s="850"/>
      <c r="M474" s="850"/>
      <c r="N474" s="833"/>
      <c r="O474" s="833"/>
      <c r="P474" s="850">
        <v>3.15</v>
      </c>
      <c r="Q474" s="850">
        <v>2064.89</v>
      </c>
      <c r="R474" s="838"/>
      <c r="S474" s="851">
        <v>655.52063492063485</v>
      </c>
    </row>
    <row r="475" spans="1:19" ht="14.45" customHeight="1" x14ac:dyDescent="0.2">
      <c r="A475" s="832" t="s">
        <v>1436</v>
      </c>
      <c r="B475" s="833" t="s">
        <v>1437</v>
      </c>
      <c r="C475" s="833" t="s">
        <v>571</v>
      </c>
      <c r="D475" s="833" t="s">
        <v>847</v>
      </c>
      <c r="E475" s="833" t="s">
        <v>1438</v>
      </c>
      <c r="F475" s="833" t="s">
        <v>1589</v>
      </c>
      <c r="G475" s="833" t="s">
        <v>1590</v>
      </c>
      <c r="H475" s="850">
        <v>7963</v>
      </c>
      <c r="I475" s="850">
        <v>268083.43</v>
      </c>
      <c r="J475" s="833">
        <v>0.65713958017142482</v>
      </c>
      <c r="K475" s="833">
        <v>33.666134622629663</v>
      </c>
      <c r="L475" s="850">
        <v>11932</v>
      </c>
      <c r="M475" s="850">
        <v>407955.07999999996</v>
      </c>
      <c r="N475" s="833">
        <v>1</v>
      </c>
      <c r="O475" s="833">
        <v>34.19</v>
      </c>
      <c r="P475" s="850">
        <v>3067</v>
      </c>
      <c r="Q475" s="850">
        <v>104216.66</v>
      </c>
      <c r="R475" s="838">
        <v>0.25546111596404197</v>
      </c>
      <c r="S475" s="851">
        <v>33.980000000000004</v>
      </c>
    </row>
    <row r="476" spans="1:19" ht="14.45" customHeight="1" x14ac:dyDescent="0.2">
      <c r="A476" s="832" t="s">
        <v>1436</v>
      </c>
      <c r="B476" s="833" t="s">
        <v>1437</v>
      </c>
      <c r="C476" s="833" t="s">
        <v>571</v>
      </c>
      <c r="D476" s="833" t="s">
        <v>847</v>
      </c>
      <c r="E476" s="833" t="s">
        <v>1438</v>
      </c>
      <c r="F476" s="833" t="s">
        <v>1591</v>
      </c>
      <c r="G476" s="833" t="s">
        <v>1592</v>
      </c>
      <c r="H476" s="850">
        <v>2</v>
      </c>
      <c r="I476" s="850">
        <v>115.56</v>
      </c>
      <c r="J476" s="833"/>
      <c r="K476" s="833">
        <v>57.78</v>
      </c>
      <c r="L476" s="850"/>
      <c r="M476" s="850"/>
      <c r="N476" s="833"/>
      <c r="O476" s="833"/>
      <c r="P476" s="850"/>
      <c r="Q476" s="850"/>
      <c r="R476" s="838"/>
      <c r="S476" s="851"/>
    </row>
    <row r="477" spans="1:19" ht="14.45" customHeight="1" x14ac:dyDescent="0.2">
      <c r="A477" s="832" t="s">
        <v>1436</v>
      </c>
      <c r="B477" s="833" t="s">
        <v>1437</v>
      </c>
      <c r="C477" s="833" t="s">
        <v>571</v>
      </c>
      <c r="D477" s="833" t="s">
        <v>847</v>
      </c>
      <c r="E477" s="833" t="s">
        <v>1438</v>
      </c>
      <c r="F477" s="833" t="s">
        <v>1593</v>
      </c>
      <c r="G477" s="833" t="s">
        <v>1594</v>
      </c>
      <c r="H477" s="850">
        <v>381</v>
      </c>
      <c r="I477" s="850">
        <v>21762.720000000001</v>
      </c>
      <c r="J477" s="833">
        <v>0.43987057779157596</v>
      </c>
      <c r="K477" s="833">
        <v>57.120000000000005</v>
      </c>
      <c r="L477" s="850">
        <v>844</v>
      </c>
      <c r="M477" s="850">
        <v>49475.28</v>
      </c>
      <c r="N477" s="833">
        <v>1</v>
      </c>
      <c r="O477" s="833">
        <v>58.62</v>
      </c>
      <c r="P477" s="850"/>
      <c r="Q477" s="850"/>
      <c r="R477" s="838"/>
      <c r="S477" s="851"/>
    </row>
    <row r="478" spans="1:19" ht="14.45" customHeight="1" x14ac:dyDescent="0.2">
      <c r="A478" s="832" t="s">
        <v>1436</v>
      </c>
      <c r="B478" s="833" t="s">
        <v>1437</v>
      </c>
      <c r="C478" s="833" t="s">
        <v>571</v>
      </c>
      <c r="D478" s="833" t="s">
        <v>847</v>
      </c>
      <c r="E478" s="833" t="s">
        <v>1496</v>
      </c>
      <c r="F478" s="833" t="s">
        <v>1600</v>
      </c>
      <c r="G478" s="833" t="s">
        <v>1601</v>
      </c>
      <c r="H478" s="850">
        <v>36</v>
      </c>
      <c r="I478" s="850">
        <v>522252</v>
      </c>
      <c r="J478" s="833">
        <v>0.76585186304025532</v>
      </c>
      <c r="K478" s="833">
        <v>14507</v>
      </c>
      <c r="L478" s="850">
        <v>47</v>
      </c>
      <c r="M478" s="850">
        <v>681923</v>
      </c>
      <c r="N478" s="833">
        <v>1</v>
      </c>
      <c r="O478" s="833">
        <v>14509</v>
      </c>
      <c r="P478" s="850">
        <v>12</v>
      </c>
      <c r="Q478" s="850">
        <v>174180</v>
      </c>
      <c r="R478" s="838">
        <v>0.25542473270442556</v>
      </c>
      <c r="S478" s="851">
        <v>14515</v>
      </c>
    </row>
    <row r="479" spans="1:19" ht="14.45" customHeight="1" x14ac:dyDescent="0.2">
      <c r="A479" s="832" t="s">
        <v>1436</v>
      </c>
      <c r="B479" s="833" t="s">
        <v>1437</v>
      </c>
      <c r="C479" s="833" t="s">
        <v>571</v>
      </c>
      <c r="D479" s="833" t="s">
        <v>848</v>
      </c>
      <c r="E479" s="833" t="s">
        <v>1579</v>
      </c>
      <c r="F479" s="833" t="s">
        <v>1584</v>
      </c>
      <c r="G479" s="833" t="s">
        <v>1583</v>
      </c>
      <c r="H479" s="850">
        <v>14.2</v>
      </c>
      <c r="I479" s="850">
        <v>25830.38</v>
      </c>
      <c r="J479" s="833">
        <v>1.7749996048742713</v>
      </c>
      <c r="K479" s="833">
        <v>1819.0408450704226</v>
      </c>
      <c r="L479" s="850">
        <v>8</v>
      </c>
      <c r="M479" s="850">
        <v>14552.329999999998</v>
      </c>
      <c r="N479" s="833">
        <v>1</v>
      </c>
      <c r="O479" s="833">
        <v>1819.0412499999998</v>
      </c>
      <c r="P479" s="850"/>
      <c r="Q479" s="850"/>
      <c r="R479" s="838"/>
      <c r="S479" s="851"/>
    </row>
    <row r="480" spans="1:19" ht="14.45" customHeight="1" x14ac:dyDescent="0.2">
      <c r="A480" s="832" t="s">
        <v>1436</v>
      </c>
      <c r="B480" s="833" t="s">
        <v>1437</v>
      </c>
      <c r="C480" s="833" t="s">
        <v>571</v>
      </c>
      <c r="D480" s="833" t="s">
        <v>848</v>
      </c>
      <c r="E480" s="833" t="s">
        <v>1579</v>
      </c>
      <c r="F480" s="833" t="s">
        <v>1585</v>
      </c>
      <c r="G480" s="833" t="s">
        <v>1586</v>
      </c>
      <c r="H480" s="850">
        <v>0.75</v>
      </c>
      <c r="I480" s="850">
        <v>677.85000000000014</v>
      </c>
      <c r="J480" s="833">
        <v>15.000000000000004</v>
      </c>
      <c r="K480" s="833">
        <v>903.80000000000018</v>
      </c>
      <c r="L480" s="850">
        <v>0.05</v>
      </c>
      <c r="M480" s="850">
        <v>45.19</v>
      </c>
      <c r="N480" s="833">
        <v>1</v>
      </c>
      <c r="O480" s="833">
        <v>903.8</v>
      </c>
      <c r="P480" s="850"/>
      <c r="Q480" s="850"/>
      <c r="R480" s="838"/>
      <c r="S480" s="851"/>
    </row>
    <row r="481" spans="1:19" ht="14.45" customHeight="1" x14ac:dyDescent="0.2">
      <c r="A481" s="832" t="s">
        <v>1436</v>
      </c>
      <c r="B481" s="833" t="s">
        <v>1437</v>
      </c>
      <c r="C481" s="833" t="s">
        <v>571</v>
      </c>
      <c r="D481" s="833" t="s">
        <v>848</v>
      </c>
      <c r="E481" s="833" t="s">
        <v>1579</v>
      </c>
      <c r="F481" s="833" t="s">
        <v>1587</v>
      </c>
      <c r="G481" s="833" t="s">
        <v>1583</v>
      </c>
      <c r="H481" s="850"/>
      <c r="I481" s="850"/>
      <c r="J481" s="833"/>
      <c r="K481" s="833"/>
      <c r="L481" s="850"/>
      <c r="M481" s="850"/>
      <c r="N481" s="833"/>
      <c r="O481" s="833"/>
      <c r="P481" s="850">
        <v>37.449999999999989</v>
      </c>
      <c r="Q481" s="850">
        <v>24549.249999999993</v>
      </c>
      <c r="R481" s="838"/>
      <c r="S481" s="851">
        <v>655.52069425901198</v>
      </c>
    </row>
    <row r="482" spans="1:19" ht="14.45" customHeight="1" x14ac:dyDescent="0.2">
      <c r="A482" s="832" t="s">
        <v>1436</v>
      </c>
      <c r="B482" s="833" t="s">
        <v>1437</v>
      </c>
      <c r="C482" s="833" t="s">
        <v>571</v>
      </c>
      <c r="D482" s="833" t="s">
        <v>848</v>
      </c>
      <c r="E482" s="833" t="s">
        <v>1438</v>
      </c>
      <c r="F482" s="833" t="s">
        <v>1589</v>
      </c>
      <c r="G482" s="833" t="s">
        <v>1590</v>
      </c>
      <c r="H482" s="850">
        <v>8526</v>
      </c>
      <c r="I482" s="850">
        <v>287316.11</v>
      </c>
      <c r="J482" s="833">
        <v>1.798697135167296</v>
      </c>
      <c r="K482" s="833">
        <v>33.698816561107201</v>
      </c>
      <c r="L482" s="850">
        <v>4672</v>
      </c>
      <c r="M482" s="850">
        <v>159735.68000000002</v>
      </c>
      <c r="N482" s="833">
        <v>1</v>
      </c>
      <c r="O482" s="833">
        <v>34.190000000000005</v>
      </c>
      <c r="P482" s="850">
        <v>25193</v>
      </c>
      <c r="Q482" s="850">
        <v>856058.14000000025</v>
      </c>
      <c r="R482" s="838">
        <v>5.3592168011555099</v>
      </c>
      <c r="S482" s="851">
        <v>33.980000000000011</v>
      </c>
    </row>
    <row r="483" spans="1:19" ht="14.45" customHeight="1" x14ac:dyDescent="0.2">
      <c r="A483" s="832" t="s">
        <v>1436</v>
      </c>
      <c r="B483" s="833" t="s">
        <v>1437</v>
      </c>
      <c r="C483" s="833" t="s">
        <v>571</v>
      </c>
      <c r="D483" s="833" t="s">
        <v>848</v>
      </c>
      <c r="E483" s="833" t="s">
        <v>1438</v>
      </c>
      <c r="F483" s="833" t="s">
        <v>1591</v>
      </c>
      <c r="G483" s="833" t="s">
        <v>1592</v>
      </c>
      <c r="H483" s="850"/>
      <c r="I483" s="850"/>
      <c r="J483" s="833"/>
      <c r="K483" s="833"/>
      <c r="L483" s="850"/>
      <c r="M483" s="850"/>
      <c r="N483" s="833"/>
      <c r="O483" s="833"/>
      <c r="P483" s="850">
        <v>2480</v>
      </c>
      <c r="Q483" s="850">
        <v>126926.40000000001</v>
      </c>
      <c r="R483" s="838"/>
      <c r="S483" s="851">
        <v>51.180000000000007</v>
      </c>
    </row>
    <row r="484" spans="1:19" ht="14.45" customHeight="1" x14ac:dyDescent="0.2">
      <c r="A484" s="832" t="s">
        <v>1436</v>
      </c>
      <c r="B484" s="833" t="s">
        <v>1437</v>
      </c>
      <c r="C484" s="833" t="s">
        <v>571</v>
      </c>
      <c r="D484" s="833" t="s">
        <v>848</v>
      </c>
      <c r="E484" s="833" t="s">
        <v>1496</v>
      </c>
      <c r="F484" s="833" t="s">
        <v>1600</v>
      </c>
      <c r="G484" s="833" t="s">
        <v>1601</v>
      </c>
      <c r="H484" s="850">
        <v>33</v>
      </c>
      <c r="I484" s="850">
        <v>478731</v>
      </c>
      <c r="J484" s="833">
        <v>1.7366026894377717</v>
      </c>
      <c r="K484" s="833">
        <v>14507</v>
      </c>
      <c r="L484" s="850">
        <v>19</v>
      </c>
      <c r="M484" s="850">
        <v>275671</v>
      </c>
      <c r="N484" s="833">
        <v>1</v>
      </c>
      <c r="O484" s="833">
        <v>14509</v>
      </c>
      <c r="P484" s="850">
        <v>104</v>
      </c>
      <c r="Q484" s="850">
        <v>1509560</v>
      </c>
      <c r="R484" s="838">
        <v>5.4759477783299655</v>
      </c>
      <c r="S484" s="851">
        <v>14515</v>
      </c>
    </row>
    <row r="485" spans="1:19" ht="14.45" customHeight="1" x14ac:dyDescent="0.2">
      <c r="A485" s="832" t="s">
        <v>1436</v>
      </c>
      <c r="B485" s="833" t="s">
        <v>1437</v>
      </c>
      <c r="C485" s="833" t="s">
        <v>571</v>
      </c>
      <c r="D485" s="833" t="s">
        <v>1432</v>
      </c>
      <c r="E485" s="833" t="s">
        <v>1579</v>
      </c>
      <c r="F485" s="833" t="s">
        <v>1580</v>
      </c>
      <c r="G485" s="833" t="s">
        <v>1581</v>
      </c>
      <c r="H485" s="850">
        <v>12.14</v>
      </c>
      <c r="I485" s="850">
        <v>24397.050000000003</v>
      </c>
      <c r="J485" s="833">
        <v>20.233249570820792</v>
      </c>
      <c r="K485" s="833">
        <v>2009.6416803953873</v>
      </c>
      <c r="L485" s="850">
        <v>0.6</v>
      </c>
      <c r="M485" s="850">
        <v>1205.79</v>
      </c>
      <c r="N485" s="833">
        <v>1</v>
      </c>
      <c r="O485" s="833">
        <v>2009.65</v>
      </c>
      <c r="P485" s="850"/>
      <c r="Q485" s="850"/>
      <c r="R485" s="838"/>
      <c r="S485" s="851"/>
    </row>
    <row r="486" spans="1:19" ht="14.45" customHeight="1" x14ac:dyDescent="0.2">
      <c r="A486" s="832" t="s">
        <v>1436</v>
      </c>
      <c r="B486" s="833" t="s">
        <v>1437</v>
      </c>
      <c r="C486" s="833" t="s">
        <v>571</v>
      </c>
      <c r="D486" s="833" t="s">
        <v>1432</v>
      </c>
      <c r="E486" s="833" t="s">
        <v>1579</v>
      </c>
      <c r="F486" s="833" t="s">
        <v>1582</v>
      </c>
      <c r="G486" s="833" t="s">
        <v>1583</v>
      </c>
      <c r="H486" s="850">
        <v>0.16</v>
      </c>
      <c r="I486" s="850">
        <v>1455.2</v>
      </c>
      <c r="J486" s="833"/>
      <c r="K486" s="833">
        <v>9095</v>
      </c>
      <c r="L486" s="850"/>
      <c r="M486" s="850"/>
      <c r="N486" s="833"/>
      <c r="O486" s="833"/>
      <c r="P486" s="850"/>
      <c r="Q486" s="850"/>
      <c r="R486" s="838"/>
      <c r="S486" s="851"/>
    </row>
    <row r="487" spans="1:19" ht="14.45" customHeight="1" x14ac:dyDescent="0.2">
      <c r="A487" s="832" t="s">
        <v>1436</v>
      </c>
      <c r="B487" s="833" t="s">
        <v>1437</v>
      </c>
      <c r="C487" s="833" t="s">
        <v>571</v>
      </c>
      <c r="D487" s="833" t="s">
        <v>1432</v>
      </c>
      <c r="E487" s="833" t="s">
        <v>1579</v>
      </c>
      <c r="F487" s="833" t="s">
        <v>1584</v>
      </c>
      <c r="G487" s="833" t="s">
        <v>1583</v>
      </c>
      <c r="H487" s="850">
        <v>145.62999999999997</v>
      </c>
      <c r="I487" s="850">
        <v>264898.05999999988</v>
      </c>
      <c r="J487" s="833">
        <v>0.89945298325511225</v>
      </c>
      <c r="K487" s="833">
        <v>1818.9800178534638</v>
      </c>
      <c r="L487" s="850">
        <v>181.13</v>
      </c>
      <c r="M487" s="850">
        <v>294510.17999999976</v>
      </c>
      <c r="N487" s="833">
        <v>1</v>
      </c>
      <c r="O487" s="833">
        <v>1625.9602495445247</v>
      </c>
      <c r="P487" s="850"/>
      <c r="Q487" s="850"/>
      <c r="R487" s="838"/>
      <c r="S487" s="851"/>
    </row>
    <row r="488" spans="1:19" ht="14.45" customHeight="1" x14ac:dyDescent="0.2">
      <c r="A488" s="832" t="s">
        <v>1436</v>
      </c>
      <c r="B488" s="833" t="s">
        <v>1437</v>
      </c>
      <c r="C488" s="833" t="s">
        <v>571</v>
      </c>
      <c r="D488" s="833" t="s">
        <v>1432</v>
      </c>
      <c r="E488" s="833" t="s">
        <v>1579</v>
      </c>
      <c r="F488" s="833" t="s">
        <v>1585</v>
      </c>
      <c r="G488" s="833" t="s">
        <v>1586</v>
      </c>
      <c r="H488" s="850">
        <v>8.9399999999999977</v>
      </c>
      <c r="I488" s="850">
        <v>8066.4199999999955</v>
      </c>
      <c r="J488" s="833"/>
      <c r="K488" s="833">
        <v>902.2841163310959</v>
      </c>
      <c r="L488" s="850"/>
      <c r="M488" s="850"/>
      <c r="N488" s="833"/>
      <c r="O488" s="833"/>
      <c r="P488" s="850"/>
      <c r="Q488" s="850"/>
      <c r="R488" s="838"/>
      <c r="S488" s="851"/>
    </row>
    <row r="489" spans="1:19" ht="14.45" customHeight="1" x14ac:dyDescent="0.2">
      <c r="A489" s="832" t="s">
        <v>1436</v>
      </c>
      <c r="B489" s="833" t="s">
        <v>1437</v>
      </c>
      <c r="C489" s="833" t="s">
        <v>571</v>
      </c>
      <c r="D489" s="833" t="s">
        <v>1432</v>
      </c>
      <c r="E489" s="833" t="s">
        <v>1438</v>
      </c>
      <c r="F489" s="833" t="s">
        <v>1589</v>
      </c>
      <c r="G489" s="833" t="s">
        <v>1590</v>
      </c>
      <c r="H489" s="850">
        <v>86365</v>
      </c>
      <c r="I489" s="850">
        <v>2912251.0800000005</v>
      </c>
      <c r="J489" s="833">
        <v>0.95025989635235519</v>
      </c>
      <c r="K489" s="833">
        <v>33.72026955363863</v>
      </c>
      <c r="L489" s="850">
        <v>89637</v>
      </c>
      <c r="M489" s="850">
        <v>3064689.0300000007</v>
      </c>
      <c r="N489" s="833">
        <v>1</v>
      </c>
      <c r="O489" s="833">
        <v>34.190000000000005</v>
      </c>
      <c r="P489" s="850"/>
      <c r="Q489" s="850"/>
      <c r="R489" s="838"/>
      <c r="S489" s="851"/>
    </row>
    <row r="490" spans="1:19" ht="14.45" customHeight="1" x14ac:dyDescent="0.2">
      <c r="A490" s="832" t="s">
        <v>1436</v>
      </c>
      <c r="B490" s="833" t="s">
        <v>1437</v>
      </c>
      <c r="C490" s="833" t="s">
        <v>571</v>
      </c>
      <c r="D490" s="833" t="s">
        <v>1432</v>
      </c>
      <c r="E490" s="833" t="s">
        <v>1438</v>
      </c>
      <c r="F490" s="833" t="s">
        <v>1591</v>
      </c>
      <c r="G490" s="833" t="s">
        <v>1592</v>
      </c>
      <c r="H490" s="850">
        <v>22</v>
      </c>
      <c r="I490" s="850">
        <v>1271.1599999999996</v>
      </c>
      <c r="J490" s="833">
        <v>0.38708145044397629</v>
      </c>
      <c r="K490" s="833">
        <v>57.77999999999998</v>
      </c>
      <c r="L490" s="850">
        <v>58</v>
      </c>
      <c r="M490" s="850">
        <v>3283.9599999999982</v>
      </c>
      <c r="N490" s="833">
        <v>1</v>
      </c>
      <c r="O490" s="833">
        <v>56.619999999999969</v>
      </c>
      <c r="P490" s="850"/>
      <c r="Q490" s="850"/>
      <c r="R490" s="838"/>
      <c r="S490" s="851"/>
    </row>
    <row r="491" spans="1:19" ht="14.45" customHeight="1" x14ac:dyDescent="0.2">
      <c r="A491" s="832" t="s">
        <v>1436</v>
      </c>
      <c r="B491" s="833" t="s">
        <v>1437</v>
      </c>
      <c r="C491" s="833" t="s">
        <v>571</v>
      </c>
      <c r="D491" s="833" t="s">
        <v>1432</v>
      </c>
      <c r="E491" s="833" t="s">
        <v>1438</v>
      </c>
      <c r="F491" s="833" t="s">
        <v>1593</v>
      </c>
      <c r="G491" s="833" t="s">
        <v>1594</v>
      </c>
      <c r="H491" s="850">
        <v>953</v>
      </c>
      <c r="I491" s="850">
        <v>54435.360000000001</v>
      </c>
      <c r="J491" s="833">
        <v>1.0624875570618506</v>
      </c>
      <c r="K491" s="833">
        <v>57.12</v>
      </c>
      <c r="L491" s="850">
        <v>874</v>
      </c>
      <c r="M491" s="850">
        <v>51233.88</v>
      </c>
      <c r="N491" s="833">
        <v>1</v>
      </c>
      <c r="O491" s="833">
        <v>58.62</v>
      </c>
      <c r="P491" s="850"/>
      <c r="Q491" s="850"/>
      <c r="R491" s="838"/>
      <c r="S491" s="851"/>
    </row>
    <row r="492" spans="1:19" ht="14.45" customHeight="1" x14ac:dyDescent="0.2">
      <c r="A492" s="832" t="s">
        <v>1436</v>
      </c>
      <c r="B492" s="833" t="s">
        <v>1437</v>
      </c>
      <c r="C492" s="833" t="s">
        <v>571</v>
      </c>
      <c r="D492" s="833" t="s">
        <v>1432</v>
      </c>
      <c r="E492" s="833" t="s">
        <v>1595</v>
      </c>
      <c r="F492" s="833" t="s">
        <v>1596</v>
      </c>
      <c r="G492" s="833" t="s">
        <v>1597</v>
      </c>
      <c r="H492" s="850">
        <v>1</v>
      </c>
      <c r="I492" s="850">
        <v>442.16</v>
      </c>
      <c r="J492" s="833"/>
      <c r="K492" s="833">
        <v>442.16</v>
      </c>
      <c r="L492" s="850"/>
      <c r="M492" s="850"/>
      <c r="N492" s="833"/>
      <c r="O492" s="833"/>
      <c r="P492" s="850"/>
      <c r="Q492" s="850"/>
      <c r="R492" s="838"/>
      <c r="S492" s="851"/>
    </row>
    <row r="493" spans="1:19" ht="14.45" customHeight="1" x14ac:dyDescent="0.2">
      <c r="A493" s="832" t="s">
        <v>1436</v>
      </c>
      <c r="B493" s="833" t="s">
        <v>1437</v>
      </c>
      <c r="C493" s="833" t="s">
        <v>571</v>
      </c>
      <c r="D493" s="833" t="s">
        <v>1432</v>
      </c>
      <c r="E493" s="833" t="s">
        <v>1496</v>
      </c>
      <c r="F493" s="833" t="s">
        <v>1600</v>
      </c>
      <c r="G493" s="833" t="s">
        <v>1601</v>
      </c>
      <c r="H493" s="850">
        <v>353</v>
      </c>
      <c r="I493" s="850">
        <v>5120971</v>
      </c>
      <c r="J493" s="833">
        <v>0.87798840932150879</v>
      </c>
      <c r="K493" s="833">
        <v>14507</v>
      </c>
      <c r="L493" s="850">
        <v>402</v>
      </c>
      <c r="M493" s="850">
        <v>5832618</v>
      </c>
      <c r="N493" s="833">
        <v>1</v>
      </c>
      <c r="O493" s="833">
        <v>14509</v>
      </c>
      <c r="P493" s="850"/>
      <c r="Q493" s="850"/>
      <c r="R493" s="838"/>
      <c r="S493" s="851"/>
    </row>
    <row r="494" spans="1:19" ht="14.45" customHeight="1" x14ac:dyDescent="0.2">
      <c r="A494" s="832" t="s">
        <v>1436</v>
      </c>
      <c r="B494" s="833" t="s">
        <v>1437</v>
      </c>
      <c r="C494" s="833" t="s">
        <v>571</v>
      </c>
      <c r="D494" s="833" t="s">
        <v>849</v>
      </c>
      <c r="E494" s="833" t="s">
        <v>1579</v>
      </c>
      <c r="F494" s="833" t="s">
        <v>1580</v>
      </c>
      <c r="G494" s="833" t="s">
        <v>1581</v>
      </c>
      <c r="H494" s="850">
        <v>5.8000000000000007</v>
      </c>
      <c r="I494" s="850">
        <v>11655.91</v>
      </c>
      <c r="J494" s="833"/>
      <c r="K494" s="833">
        <v>2009.6396551724135</v>
      </c>
      <c r="L494" s="850"/>
      <c r="M494" s="850"/>
      <c r="N494" s="833"/>
      <c r="O494" s="833"/>
      <c r="P494" s="850"/>
      <c r="Q494" s="850"/>
      <c r="R494" s="838"/>
      <c r="S494" s="851"/>
    </row>
    <row r="495" spans="1:19" ht="14.45" customHeight="1" x14ac:dyDescent="0.2">
      <c r="A495" s="832" t="s">
        <v>1436</v>
      </c>
      <c r="B495" s="833" t="s">
        <v>1437</v>
      </c>
      <c r="C495" s="833" t="s">
        <v>571</v>
      </c>
      <c r="D495" s="833" t="s">
        <v>849</v>
      </c>
      <c r="E495" s="833" t="s">
        <v>1579</v>
      </c>
      <c r="F495" s="833" t="s">
        <v>1584</v>
      </c>
      <c r="G495" s="833" t="s">
        <v>1583</v>
      </c>
      <c r="H495" s="850">
        <v>27.05</v>
      </c>
      <c r="I495" s="850">
        <v>49205.069999999992</v>
      </c>
      <c r="J495" s="833">
        <v>1.1759251270979556</v>
      </c>
      <c r="K495" s="833">
        <v>1819.0414048059147</v>
      </c>
      <c r="L495" s="850">
        <v>25.05</v>
      </c>
      <c r="M495" s="850">
        <v>41843.71</v>
      </c>
      <c r="N495" s="833">
        <v>1</v>
      </c>
      <c r="O495" s="833">
        <v>1670.4075848303391</v>
      </c>
      <c r="P495" s="850"/>
      <c r="Q495" s="850"/>
      <c r="R495" s="838"/>
      <c r="S495" s="851"/>
    </row>
    <row r="496" spans="1:19" ht="14.45" customHeight="1" x14ac:dyDescent="0.2">
      <c r="A496" s="832" t="s">
        <v>1436</v>
      </c>
      <c r="B496" s="833" t="s">
        <v>1437</v>
      </c>
      <c r="C496" s="833" t="s">
        <v>571</v>
      </c>
      <c r="D496" s="833" t="s">
        <v>849</v>
      </c>
      <c r="E496" s="833" t="s">
        <v>1579</v>
      </c>
      <c r="F496" s="833" t="s">
        <v>1585</v>
      </c>
      <c r="G496" s="833" t="s">
        <v>1586</v>
      </c>
      <c r="H496" s="850">
        <v>1.1500000000000001</v>
      </c>
      <c r="I496" s="850">
        <v>1039.3700000000001</v>
      </c>
      <c r="J496" s="833"/>
      <c r="K496" s="833">
        <v>903.8</v>
      </c>
      <c r="L496" s="850"/>
      <c r="M496" s="850"/>
      <c r="N496" s="833"/>
      <c r="O496" s="833"/>
      <c r="P496" s="850"/>
      <c r="Q496" s="850"/>
      <c r="R496" s="838"/>
      <c r="S496" s="851"/>
    </row>
    <row r="497" spans="1:19" ht="14.45" customHeight="1" x14ac:dyDescent="0.2">
      <c r="A497" s="832" t="s">
        <v>1436</v>
      </c>
      <c r="B497" s="833" t="s">
        <v>1437</v>
      </c>
      <c r="C497" s="833" t="s">
        <v>571</v>
      </c>
      <c r="D497" s="833" t="s">
        <v>849</v>
      </c>
      <c r="E497" s="833" t="s">
        <v>1579</v>
      </c>
      <c r="F497" s="833" t="s">
        <v>1587</v>
      </c>
      <c r="G497" s="833" t="s">
        <v>1583</v>
      </c>
      <c r="H497" s="850"/>
      <c r="I497" s="850"/>
      <c r="J497" s="833"/>
      <c r="K497" s="833"/>
      <c r="L497" s="850"/>
      <c r="M497" s="850"/>
      <c r="N497" s="833"/>
      <c r="O497" s="833"/>
      <c r="P497" s="850">
        <v>48.550000000000011</v>
      </c>
      <c r="Q497" s="850">
        <v>31825.469999999998</v>
      </c>
      <c r="R497" s="838"/>
      <c r="S497" s="851">
        <v>655.5194644696187</v>
      </c>
    </row>
    <row r="498" spans="1:19" ht="14.45" customHeight="1" x14ac:dyDescent="0.2">
      <c r="A498" s="832" t="s">
        <v>1436</v>
      </c>
      <c r="B498" s="833" t="s">
        <v>1437</v>
      </c>
      <c r="C498" s="833" t="s">
        <v>571</v>
      </c>
      <c r="D498" s="833" t="s">
        <v>849</v>
      </c>
      <c r="E498" s="833" t="s">
        <v>1579</v>
      </c>
      <c r="F498" s="833" t="s">
        <v>1588</v>
      </c>
      <c r="G498" s="833" t="s">
        <v>1583</v>
      </c>
      <c r="H498" s="850"/>
      <c r="I498" s="850"/>
      <c r="J498" s="833"/>
      <c r="K498" s="833"/>
      <c r="L498" s="850"/>
      <c r="M498" s="850"/>
      <c r="N498" s="833"/>
      <c r="O498" s="833"/>
      <c r="P498" s="850">
        <v>0.1</v>
      </c>
      <c r="Q498" s="850">
        <v>327.58999999999997</v>
      </c>
      <c r="R498" s="838"/>
      <c r="S498" s="851">
        <v>3275.8999999999996</v>
      </c>
    </row>
    <row r="499" spans="1:19" ht="14.45" customHeight="1" x14ac:dyDescent="0.2">
      <c r="A499" s="832" t="s">
        <v>1436</v>
      </c>
      <c r="B499" s="833" t="s">
        <v>1437</v>
      </c>
      <c r="C499" s="833" t="s">
        <v>571</v>
      </c>
      <c r="D499" s="833" t="s">
        <v>849</v>
      </c>
      <c r="E499" s="833" t="s">
        <v>1438</v>
      </c>
      <c r="F499" s="833" t="s">
        <v>1589</v>
      </c>
      <c r="G499" s="833" t="s">
        <v>1590</v>
      </c>
      <c r="H499" s="850">
        <v>19589</v>
      </c>
      <c r="I499" s="850">
        <v>661423.50000000023</v>
      </c>
      <c r="J499" s="833">
        <v>1.3463376022904927</v>
      </c>
      <c r="K499" s="833">
        <v>33.765046709888217</v>
      </c>
      <c r="L499" s="850">
        <v>14369</v>
      </c>
      <c r="M499" s="850">
        <v>491276.10999999993</v>
      </c>
      <c r="N499" s="833">
        <v>1</v>
      </c>
      <c r="O499" s="833">
        <v>34.19</v>
      </c>
      <c r="P499" s="850">
        <v>36134</v>
      </c>
      <c r="Q499" s="850">
        <v>1227833.3200000003</v>
      </c>
      <c r="R499" s="838">
        <v>2.4992734126640119</v>
      </c>
      <c r="S499" s="851">
        <v>33.980000000000011</v>
      </c>
    </row>
    <row r="500" spans="1:19" ht="14.45" customHeight="1" x14ac:dyDescent="0.2">
      <c r="A500" s="832" t="s">
        <v>1436</v>
      </c>
      <c r="B500" s="833" t="s">
        <v>1437</v>
      </c>
      <c r="C500" s="833" t="s">
        <v>571</v>
      </c>
      <c r="D500" s="833" t="s">
        <v>849</v>
      </c>
      <c r="E500" s="833" t="s">
        <v>1438</v>
      </c>
      <c r="F500" s="833" t="s">
        <v>1591</v>
      </c>
      <c r="G500" s="833" t="s">
        <v>1592</v>
      </c>
      <c r="H500" s="850"/>
      <c r="I500" s="850"/>
      <c r="J500" s="833"/>
      <c r="K500" s="833"/>
      <c r="L500" s="850"/>
      <c r="M500" s="850"/>
      <c r="N500" s="833"/>
      <c r="O500" s="833"/>
      <c r="P500" s="850">
        <v>2705</v>
      </c>
      <c r="Q500" s="850">
        <v>138441.9</v>
      </c>
      <c r="R500" s="838"/>
      <c r="S500" s="851">
        <v>51.18</v>
      </c>
    </row>
    <row r="501" spans="1:19" ht="14.45" customHeight="1" x14ac:dyDescent="0.2">
      <c r="A501" s="832" t="s">
        <v>1436</v>
      </c>
      <c r="B501" s="833" t="s">
        <v>1437</v>
      </c>
      <c r="C501" s="833" t="s">
        <v>571</v>
      </c>
      <c r="D501" s="833" t="s">
        <v>849</v>
      </c>
      <c r="E501" s="833" t="s">
        <v>1496</v>
      </c>
      <c r="F501" s="833" t="s">
        <v>1600</v>
      </c>
      <c r="G501" s="833" t="s">
        <v>1601</v>
      </c>
      <c r="H501" s="850">
        <v>77</v>
      </c>
      <c r="I501" s="850">
        <v>1117039</v>
      </c>
      <c r="J501" s="833">
        <v>1.3506909806738225</v>
      </c>
      <c r="K501" s="833">
        <v>14507</v>
      </c>
      <c r="L501" s="850">
        <v>57</v>
      </c>
      <c r="M501" s="850">
        <v>827013</v>
      </c>
      <c r="N501" s="833">
        <v>1</v>
      </c>
      <c r="O501" s="833">
        <v>14509</v>
      </c>
      <c r="P501" s="850">
        <v>143</v>
      </c>
      <c r="Q501" s="850">
        <v>2075645</v>
      </c>
      <c r="R501" s="838">
        <v>2.5098093984012344</v>
      </c>
      <c r="S501" s="851">
        <v>14515</v>
      </c>
    </row>
    <row r="502" spans="1:19" ht="14.45" customHeight="1" x14ac:dyDescent="0.2">
      <c r="A502" s="832" t="s">
        <v>1436</v>
      </c>
      <c r="B502" s="833" t="s">
        <v>1437</v>
      </c>
      <c r="C502" s="833" t="s">
        <v>571</v>
      </c>
      <c r="D502" s="833" t="s">
        <v>850</v>
      </c>
      <c r="E502" s="833" t="s">
        <v>1579</v>
      </c>
      <c r="F502" s="833" t="s">
        <v>1580</v>
      </c>
      <c r="G502" s="833" t="s">
        <v>1581</v>
      </c>
      <c r="H502" s="850">
        <v>6.5500000000000007</v>
      </c>
      <c r="I502" s="850">
        <v>13163.16</v>
      </c>
      <c r="J502" s="833"/>
      <c r="K502" s="833">
        <v>2009.6427480916029</v>
      </c>
      <c r="L502" s="850"/>
      <c r="M502" s="850"/>
      <c r="N502" s="833"/>
      <c r="O502" s="833"/>
      <c r="P502" s="850"/>
      <c r="Q502" s="850"/>
      <c r="R502" s="838"/>
      <c r="S502" s="851"/>
    </row>
    <row r="503" spans="1:19" ht="14.45" customHeight="1" x14ac:dyDescent="0.2">
      <c r="A503" s="832" t="s">
        <v>1436</v>
      </c>
      <c r="B503" s="833" t="s">
        <v>1437</v>
      </c>
      <c r="C503" s="833" t="s">
        <v>571</v>
      </c>
      <c r="D503" s="833" t="s">
        <v>850</v>
      </c>
      <c r="E503" s="833" t="s">
        <v>1579</v>
      </c>
      <c r="F503" s="833" t="s">
        <v>1582</v>
      </c>
      <c r="G503" s="833" t="s">
        <v>1583</v>
      </c>
      <c r="H503" s="850">
        <v>0.19999999999999998</v>
      </c>
      <c r="I503" s="850">
        <v>1819.02</v>
      </c>
      <c r="J503" s="833"/>
      <c r="K503" s="833">
        <v>9095.1</v>
      </c>
      <c r="L503" s="850"/>
      <c r="M503" s="850"/>
      <c r="N503" s="833"/>
      <c r="O503" s="833"/>
      <c r="P503" s="850"/>
      <c r="Q503" s="850"/>
      <c r="R503" s="838"/>
      <c r="S503" s="851"/>
    </row>
    <row r="504" spans="1:19" ht="14.45" customHeight="1" x14ac:dyDescent="0.2">
      <c r="A504" s="832" t="s">
        <v>1436</v>
      </c>
      <c r="B504" s="833" t="s">
        <v>1437</v>
      </c>
      <c r="C504" s="833" t="s">
        <v>571</v>
      </c>
      <c r="D504" s="833" t="s">
        <v>850</v>
      </c>
      <c r="E504" s="833" t="s">
        <v>1579</v>
      </c>
      <c r="F504" s="833" t="s">
        <v>1584</v>
      </c>
      <c r="G504" s="833" t="s">
        <v>1583</v>
      </c>
      <c r="H504" s="850">
        <v>32.699999999999996</v>
      </c>
      <c r="I504" s="850">
        <v>59482.720000000008</v>
      </c>
      <c r="J504" s="833">
        <v>1.4991311334480728</v>
      </c>
      <c r="K504" s="833">
        <v>1819.0434250764531</v>
      </c>
      <c r="L504" s="850">
        <v>26.449999999999996</v>
      </c>
      <c r="M504" s="850">
        <v>39678.130000000019</v>
      </c>
      <c r="N504" s="833">
        <v>1</v>
      </c>
      <c r="O504" s="833">
        <v>1500.1183364839328</v>
      </c>
      <c r="P504" s="850">
        <v>0.6</v>
      </c>
      <c r="Q504" s="850">
        <v>1091.43</v>
      </c>
      <c r="R504" s="838">
        <v>2.7507092698168981E-2</v>
      </c>
      <c r="S504" s="851">
        <v>1819.0500000000002</v>
      </c>
    </row>
    <row r="505" spans="1:19" ht="14.45" customHeight="1" x14ac:dyDescent="0.2">
      <c r="A505" s="832" t="s">
        <v>1436</v>
      </c>
      <c r="B505" s="833" t="s">
        <v>1437</v>
      </c>
      <c r="C505" s="833" t="s">
        <v>571</v>
      </c>
      <c r="D505" s="833" t="s">
        <v>850</v>
      </c>
      <c r="E505" s="833" t="s">
        <v>1579</v>
      </c>
      <c r="F505" s="833" t="s">
        <v>1585</v>
      </c>
      <c r="G505" s="833" t="s">
        <v>1586</v>
      </c>
      <c r="H505" s="850">
        <v>2.0900000000000003</v>
      </c>
      <c r="I505" s="850">
        <v>1875.3700000000003</v>
      </c>
      <c r="J505" s="833"/>
      <c r="K505" s="833">
        <v>897.30622009569379</v>
      </c>
      <c r="L505" s="850"/>
      <c r="M505" s="850"/>
      <c r="N505" s="833"/>
      <c r="O505" s="833"/>
      <c r="P505" s="850"/>
      <c r="Q505" s="850"/>
      <c r="R505" s="838"/>
      <c r="S505" s="851"/>
    </row>
    <row r="506" spans="1:19" ht="14.45" customHeight="1" x14ac:dyDescent="0.2">
      <c r="A506" s="832" t="s">
        <v>1436</v>
      </c>
      <c r="B506" s="833" t="s">
        <v>1437</v>
      </c>
      <c r="C506" s="833" t="s">
        <v>571</v>
      </c>
      <c r="D506" s="833" t="s">
        <v>850</v>
      </c>
      <c r="E506" s="833" t="s">
        <v>1579</v>
      </c>
      <c r="F506" s="833" t="s">
        <v>1587</v>
      </c>
      <c r="G506" s="833" t="s">
        <v>1583</v>
      </c>
      <c r="H506" s="850"/>
      <c r="I506" s="850"/>
      <c r="J506" s="833"/>
      <c r="K506" s="833"/>
      <c r="L506" s="850"/>
      <c r="M506" s="850"/>
      <c r="N506" s="833"/>
      <c r="O506" s="833"/>
      <c r="P506" s="850">
        <v>22.05</v>
      </c>
      <c r="Q506" s="850">
        <v>14454.24</v>
      </c>
      <c r="R506" s="838"/>
      <c r="S506" s="851">
        <v>655.52108843537417</v>
      </c>
    </row>
    <row r="507" spans="1:19" ht="14.45" customHeight="1" x14ac:dyDescent="0.2">
      <c r="A507" s="832" t="s">
        <v>1436</v>
      </c>
      <c r="B507" s="833" t="s">
        <v>1437</v>
      </c>
      <c r="C507" s="833" t="s">
        <v>571</v>
      </c>
      <c r="D507" s="833" t="s">
        <v>850</v>
      </c>
      <c r="E507" s="833" t="s">
        <v>1438</v>
      </c>
      <c r="F507" s="833" t="s">
        <v>1589</v>
      </c>
      <c r="G507" s="833" t="s">
        <v>1590</v>
      </c>
      <c r="H507" s="850">
        <v>22944</v>
      </c>
      <c r="I507" s="850">
        <v>773562.65</v>
      </c>
      <c r="J507" s="833">
        <v>1.4309914965292065</v>
      </c>
      <c r="K507" s="833">
        <v>33.715247995118553</v>
      </c>
      <c r="L507" s="850">
        <v>15811</v>
      </c>
      <c r="M507" s="850">
        <v>540578.09</v>
      </c>
      <c r="N507" s="833">
        <v>1</v>
      </c>
      <c r="O507" s="833">
        <v>34.19</v>
      </c>
      <c r="P507" s="850">
        <v>22102</v>
      </c>
      <c r="Q507" s="850">
        <v>751025.95999999985</v>
      </c>
      <c r="R507" s="838">
        <v>1.3893015160862325</v>
      </c>
      <c r="S507" s="851">
        <v>33.97999999999999</v>
      </c>
    </row>
    <row r="508" spans="1:19" ht="14.45" customHeight="1" x14ac:dyDescent="0.2">
      <c r="A508" s="832" t="s">
        <v>1436</v>
      </c>
      <c r="B508" s="833" t="s">
        <v>1437</v>
      </c>
      <c r="C508" s="833" t="s">
        <v>571</v>
      </c>
      <c r="D508" s="833" t="s">
        <v>850</v>
      </c>
      <c r="E508" s="833" t="s">
        <v>1438</v>
      </c>
      <c r="F508" s="833" t="s">
        <v>1591</v>
      </c>
      <c r="G508" s="833" t="s">
        <v>1592</v>
      </c>
      <c r="H508" s="850">
        <v>2</v>
      </c>
      <c r="I508" s="850">
        <v>115.56</v>
      </c>
      <c r="J508" s="833">
        <v>2.0409749205227836</v>
      </c>
      <c r="K508" s="833">
        <v>57.78</v>
      </c>
      <c r="L508" s="850">
        <v>1</v>
      </c>
      <c r="M508" s="850">
        <v>56.62</v>
      </c>
      <c r="N508" s="833">
        <v>1</v>
      </c>
      <c r="O508" s="833">
        <v>56.62</v>
      </c>
      <c r="P508" s="850">
        <v>662</v>
      </c>
      <c r="Q508" s="850">
        <v>33881.160000000003</v>
      </c>
      <c r="R508" s="838">
        <v>598.39561992228903</v>
      </c>
      <c r="S508" s="851">
        <v>51.180000000000007</v>
      </c>
    </row>
    <row r="509" spans="1:19" ht="14.45" customHeight="1" x14ac:dyDescent="0.2">
      <c r="A509" s="832" t="s">
        <v>1436</v>
      </c>
      <c r="B509" s="833" t="s">
        <v>1437</v>
      </c>
      <c r="C509" s="833" t="s">
        <v>571</v>
      </c>
      <c r="D509" s="833" t="s">
        <v>850</v>
      </c>
      <c r="E509" s="833" t="s">
        <v>1496</v>
      </c>
      <c r="F509" s="833" t="s">
        <v>1600</v>
      </c>
      <c r="G509" s="833" t="s">
        <v>1601</v>
      </c>
      <c r="H509" s="850">
        <v>88</v>
      </c>
      <c r="I509" s="850">
        <v>1276616</v>
      </c>
      <c r="J509" s="833">
        <v>1.4913198236979734</v>
      </c>
      <c r="K509" s="833">
        <v>14507</v>
      </c>
      <c r="L509" s="850">
        <v>59</v>
      </c>
      <c r="M509" s="850">
        <v>856031</v>
      </c>
      <c r="N509" s="833">
        <v>1</v>
      </c>
      <c r="O509" s="833">
        <v>14509</v>
      </c>
      <c r="P509" s="850">
        <v>87</v>
      </c>
      <c r="Q509" s="850">
        <v>1262805</v>
      </c>
      <c r="R509" s="838">
        <v>1.4751860621870003</v>
      </c>
      <c r="S509" s="851">
        <v>14515</v>
      </c>
    </row>
    <row r="510" spans="1:19" ht="14.45" customHeight="1" x14ac:dyDescent="0.2">
      <c r="A510" s="832" t="s">
        <v>1436</v>
      </c>
      <c r="B510" s="833" t="s">
        <v>1437</v>
      </c>
      <c r="C510" s="833" t="s">
        <v>571</v>
      </c>
      <c r="D510" s="833" t="s">
        <v>1434</v>
      </c>
      <c r="E510" s="833" t="s">
        <v>1579</v>
      </c>
      <c r="F510" s="833" t="s">
        <v>1580</v>
      </c>
      <c r="G510" s="833" t="s">
        <v>1581</v>
      </c>
      <c r="H510" s="850">
        <v>4.1500000000000004</v>
      </c>
      <c r="I510" s="850">
        <v>8340.01</v>
      </c>
      <c r="J510" s="833"/>
      <c r="K510" s="833">
        <v>2009.6409638554217</v>
      </c>
      <c r="L510" s="850"/>
      <c r="M510" s="850"/>
      <c r="N510" s="833"/>
      <c r="O510" s="833"/>
      <c r="P510" s="850">
        <v>1.1000000000000001</v>
      </c>
      <c r="Q510" s="850">
        <v>2210.61</v>
      </c>
      <c r="R510" s="838"/>
      <c r="S510" s="851">
        <v>2009.6454545454544</v>
      </c>
    </row>
    <row r="511" spans="1:19" ht="14.45" customHeight="1" x14ac:dyDescent="0.2">
      <c r="A511" s="832" t="s">
        <v>1436</v>
      </c>
      <c r="B511" s="833" t="s">
        <v>1437</v>
      </c>
      <c r="C511" s="833" t="s">
        <v>571</v>
      </c>
      <c r="D511" s="833" t="s">
        <v>1434</v>
      </c>
      <c r="E511" s="833" t="s">
        <v>1579</v>
      </c>
      <c r="F511" s="833" t="s">
        <v>1584</v>
      </c>
      <c r="G511" s="833" t="s">
        <v>1583</v>
      </c>
      <c r="H511" s="850">
        <v>59.949999999999989</v>
      </c>
      <c r="I511" s="850">
        <v>109055.22000000003</v>
      </c>
      <c r="J511" s="833">
        <v>1.6618383974945472</v>
      </c>
      <c r="K511" s="833">
        <v>1819.1029190992501</v>
      </c>
      <c r="L511" s="850">
        <v>39.04999999999999</v>
      </c>
      <c r="M511" s="850">
        <v>65623.239999999976</v>
      </c>
      <c r="N511" s="833">
        <v>1</v>
      </c>
      <c r="O511" s="833">
        <v>1680.4927016645324</v>
      </c>
      <c r="P511" s="850"/>
      <c r="Q511" s="850"/>
      <c r="R511" s="838"/>
      <c r="S511" s="851"/>
    </row>
    <row r="512" spans="1:19" ht="14.45" customHeight="1" x14ac:dyDescent="0.2">
      <c r="A512" s="832" t="s">
        <v>1436</v>
      </c>
      <c r="B512" s="833" t="s">
        <v>1437</v>
      </c>
      <c r="C512" s="833" t="s">
        <v>571</v>
      </c>
      <c r="D512" s="833" t="s">
        <v>1434</v>
      </c>
      <c r="E512" s="833" t="s">
        <v>1579</v>
      </c>
      <c r="F512" s="833" t="s">
        <v>1585</v>
      </c>
      <c r="G512" s="833" t="s">
        <v>1586</v>
      </c>
      <c r="H512" s="850">
        <v>3.0799999999999987</v>
      </c>
      <c r="I512" s="850">
        <v>2779.1800000000012</v>
      </c>
      <c r="J512" s="833">
        <v>61.49988935605225</v>
      </c>
      <c r="K512" s="833">
        <v>902.33116883116963</v>
      </c>
      <c r="L512" s="850">
        <v>0.05</v>
      </c>
      <c r="M512" s="850">
        <v>45.19</v>
      </c>
      <c r="N512" s="833">
        <v>1</v>
      </c>
      <c r="O512" s="833">
        <v>903.8</v>
      </c>
      <c r="P512" s="850"/>
      <c r="Q512" s="850"/>
      <c r="R512" s="838"/>
      <c r="S512" s="851"/>
    </row>
    <row r="513" spans="1:19" ht="14.45" customHeight="1" x14ac:dyDescent="0.2">
      <c r="A513" s="832" t="s">
        <v>1436</v>
      </c>
      <c r="B513" s="833" t="s">
        <v>1437</v>
      </c>
      <c r="C513" s="833" t="s">
        <v>571</v>
      </c>
      <c r="D513" s="833" t="s">
        <v>1434</v>
      </c>
      <c r="E513" s="833" t="s">
        <v>1579</v>
      </c>
      <c r="F513" s="833" t="s">
        <v>1587</v>
      </c>
      <c r="G513" s="833" t="s">
        <v>1583</v>
      </c>
      <c r="H513" s="850"/>
      <c r="I513" s="850"/>
      <c r="J513" s="833"/>
      <c r="K513" s="833"/>
      <c r="L513" s="850"/>
      <c r="M513" s="850"/>
      <c r="N513" s="833"/>
      <c r="O513" s="833"/>
      <c r="P513" s="850">
        <v>37.599999999999994</v>
      </c>
      <c r="Q513" s="850">
        <v>24647.559999999994</v>
      </c>
      <c r="R513" s="838"/>
      <c r="S513" s="851">
        <v>655.52021276595735</v>
      </c>
    </row>
    <row r="514" spans="1:19" ht="14.45" customHeight="1" x14ac:dyDescent="0.2">
      <c r="A514" s="832" t="s">
        <v>1436</v>
      </c>
      <c r="B514" s="833" t="s">
        <v>1437</v>
      </c>
      <c r="C514" s="833" t="s">
        <v>571</v>
      </c>
      <c r="D514" s="833" t="s">
        <v>1434</v>
      </c>
      <c r="E514" s="833" t="s">
        <v>1438</v>
      </c>
      <c r="F514" s="833" t="s">
        <v>1589</v>
      </c>
      <c r="G514" s="833" t="s">
        <v>1590</v>
      </c>
      <c r="H514" s="850">
        <v>37125</v>
      </c>
      <c r="I514" s="850">
        <v>1250609.7999999998</v>
      </c>
      <c r="J514" s="833">
        <v>1.6090367923978095</v>
      </c>
      <c r="K514" s="833">
        <v>33.686459259259252</v>
      </c>
      <c r="L514" s="850">
        <v>22733</v>
      </c>
      <c r="M514" s="850">
        <v>777241.27</v>
      </c>
      <c r="N514" s="833">
        <v>1</v>
      </c>
      <c r="O514" s="833">
        <v>34.19</v>
      </c>
      <c r="P514" s="850">
        <v>31486</v>
      </c>
      <c r="Q514" s="850">
        <v>1069894.28</v>
      </c>
      <c r="R514" s="838">
        <v>1.3765278830343119</v>
      </c>
      <c r="S514" s="851">
        <v>33.980000000000004</v>
      </c>
    </row>
    <row r="515" spans="1:19" ht="14.45" customHeight="1" x14ac:dyDescent="0.2">
      <c r="A515" s="832" t="s">
        <v>1436</v>
      </c>
      <c r="B515" s="833" t="s">
        <v>1437</v>
      </c>
      <c r="C515" s="833" t="s">
        <v>571</v>
      </c>
      <c r="D515" s="833" t="s">
        <v>1434</v>
      </c>
      <c r="E515" s="833" t="s">
        <v>1438</v>
      </c>
      <c r="F515" s="833" t="s">
        <v>1591</v>
      </c>
      <c r="G515" s="833" t="s">
        <v>1592</v>
      </c>
      <c r="H515" s="850">
        <v>9</v>
      </c>
      <c r="I515" s="850">
        <v>520.01999999999987</v>
      </c>
      <c r="J515" s="833"/>
      <c r="K515" s="833">
        <v>57.779999999999987</v>
      </c>
      <c r="L515" s="850"/>
      <c r="M515" s="850"/>
      <c r="N515" s="833"/>
      <c r="O515" s="833"/>
      <c r="P515" s="850">
        <v>2267</v>
      </c>
      <c r="Q515" s="850">
        <v>116025.06</v>
      </c>
      <c r="R515" s="838"/>
      <c r="S515" s="851">
        <v>51.18</v>
      </c>
    </row>
    <row r="516" spans="1:19" ht="14.45" customHeight="1" x14ac:dyDescent="0.2">
      <c r="A516" s="832" t="s">
        <v>1436</v>
      </c>
      <c r="B516" s="833" t="s">
        <v>1437</v>
      </c>
      <c r="C516" s="833" t="s">
        <v>571</v>
      </c>
      <c r="D516" s="833" t="s">
        <v>1434</v>
      </c>
      <c r="E516" s="833" t="s">
        <v>1438</v>
      </c>
      <c r="F516" s="833" t="s">
        <v>1593</v>
      </c>
      <c r="G516" s="833" t="s">
        <v>1594</v>
      </c>
      <c r="H516" s="850">
        <v>403</v>
      </c>
      <c r="I516" s="850">
        <v>23019.360000000001</v>
      </c>
      <c r="J516" s="833"/>
      <c r="K516" s="833">
        <v>57.120000000000005</v>
      </c>
      <c r="L516" s="850"/>
      <c r="M516" s="850"/>
      <c r="N516" s="833"/>
      <c r="O516" s="833"/>
      <c r="P516" s="850">
        <v>402</v>
      </c>
      <c r="Q516" s="850">
        <v>24059.699999999997</v>
      </c>
      <c r="R516" s="838"/>
      <c r="S516" s="851">
        <v>59.849999999999994</v>
      </c>
    </row>
    <row r="517" spans="1:19" ht="14.45" customHeight="1" x14ac:dyDescent="0.2">
      <c r="A517" s="832" t="s">
        <v>1436</v>
      </c>
      <c r="B517" s="833" t="s">
        <v>1437</v>
      </c>
      <c r="C517" s="833" t="s">
        <v>571</v>
      </c>
      <c r="D517" s="833" t="s">
        <v>1434</v>
      </c>
      <c r="E517" s="833" t="s">
        <v>1496</v>
      </c>
      <c r="F517" s="833" t="s">
        <v>1600</v>
      </c>
      <c r="G517" s="833" t="s">
        <v>1601</v>
      </c>
      <c r="H517" s="850">
        <v>151</v>
      </c>
      <c r="I517" s="850">
        <v>2190557</v>
      </c>
      <c r="J517" s="833">
        <v>1.8190263293161619</v>
      </c>
      <c r="K517" s="833">
        <v>14507</v>
      </c>
      <c r="L517" s="850">
        <v>83</v>
      </c>
      <c r="M517" s="850">
        <v>1204247</v>
      </c>
      <c r="N517" s="833">
        <v>1</v>
      </c>
      <c r="O517" s="833">
        <v>14509</v>
      </c>
      <c r="P517" s="850">
        <v>137</v>
      </c>
      <c r="Q517" s="850">
        <v>1988555</v>
      </c>
      <c r="R517" s="838">
        <v>1.6512849938592331</v>
      </c>
      <c r="S517" s="851">
        <v>14515</v>
      </c>
    </row>
    <row r="518" spans="1:19" ht="14.45" customHeight="1" x14ac:dyDescent="0.2">
      <c r="A518" s="832" t="s">
        <v>1436</v>
      </c>
      <c r="B518" s="833" t="s">
        <v>1437</v>
      </c>
      <c r="C518" s="833" t="s">
        <v>571</v>
      </c>
      <c r="D518" s="833" t="s">
        <v>845</v>
      </c>
      <c r="E518" s="833" t="s">
        <v>1579</v>
      </c>
      <c r="F518" s="833" t="s">
        <v>1584</v>
      </c>
      <c r="G518" s="833" t="s">
        <v>1583</v>
      </c>
      <c r="H518" s="850"/>
      <c r="I518" s="850"/>
      <c r="J518" s="833"/>
      <c r="K518" s="833"/>
      <c r="L518" s="850">
        <v>26.850000000000005</v>
      </c>
      <c r="M518" s="850">
        <v>45467.090000000011</v>
      </c>
      <c r="N518" s="833">
        <v>1</v>
      </c>
      <c r="O518" s="833">
        <v>1693.3739292364992</v>
      </c>
      <c r="P518" s="850"/>
      <c r="Q518" s="850"/>
      <c r="R518" s="838"/>
      <c r="S518" s="851"/>
    </row>
    <row r="519" spans="1:19" ht="14.45" customHeight="1" x14ac:dyDescent="0.2">
      <c r="A519" s="832" t="s">
        <v>1436</v>
      </c>
      <c r="B519" s="833" t="s">
        <v>1437</v>
      </c>
      <c r="C519" s="833" t="s">
        <v>571</v>
      </c>
      <c r="D519" s="833" t="s">
        <v>845</v>
      </c>
      <c r="E519" s="833" t="s">
        <v>1579</v>
      </c>
      <c r="F519" s="833" t="s">
        <v>1587</v>
      </c>
      <c r="G519" s="833" t="s">
        <v>1583</v>
      </c>
      <c r="H519" s="850"/>
      <c r="I519" s="850"/>
      <c r="J519" s="833"/>
      <c r="K519" s="833"/>
      <c r="L519" s="850"/>
      <c r="M519" s="850"/>
      <c r="N519" s="833"/>
      <c r="O519" s="833"/>
      <c r="P519" s="850">
        <v>19.7</v>
      </c>
      <c r="Q519" s="850">
        <v>12913.730000000001</v>
      </c>
      <c r="R519" s="838"/>
      <c r="S519" s="851">
        <v>655.51928934010164</v>
      </c>
    </row>
    <row r="520" spans="1:19" ht="14.45" customHeight="1" x14ac:dyDescent="0.2">
      <c r="A520" s="832" t="s">
        <v>1436</v>
      </c>
      <c r="B520" s="833" t="s">
        <v>1437</v>
      </c>
      <c r="C520" s="833" t="s">
        <v>571</v>
      </c>
      <c r="D520" s="833" t="s">
        <v>845</v>
      </c>
      <c r="E520" s="833" t="s">
        <v>1438</v>
      </c>
      <c r="F520" s="833" t="s">
        <v>1589</v>
      </c>
      <c r="G520" s="833" t="s">
        <v>1590</v>
      </c>
      <c r="H520" s="850"/>
      <c r="I520" s="850"/>
      <c r="J520" s="833"/>
      <c r="K520" s="833"/>
      <c r="L520" s="850">
        <v>15183</v>
      </c>
      <c r="M520" s="850">
        <v>519106.77</v>
      </c>
      <c r="N520" s="833">
        <v>1</v>
      </c>
      <c r="O520" s="833">
        <v>34.19</v>
      </c>
      <c r="P520" s="850">
        <v>14874</v>
      </c>
      <c r="Q520" s="850">
        <v>505418.5199999999</v>
      </c>
      <c r="R520" s="838">
        <v>0.97363114721081345</v>
      </c>
      <c r="S520" s="851">
        <v>33.979999999999997</v>
      </c>
    </row>
    <row r="521" spans="1:19" ht="14.45" customHeight="1" x14ac:dyDescent="0.2">
      <c r="A521" s="832" t="s">
        <v>1436</v>
      </c>
      <c r="B521" s="833" t="s">
        <v>1437</v>
      </c>
      <c r="C521" s="833" t="s">
        <v>571</v>
      </c>
      <c r="D521" s="833" t="s">
        <v>845</v>
      </c>
      <c r="E521" s="833" t="s">
        <v>1496</v>
      </c>
      <c r="F521" s="833" t="s">
        <v>1600</v>
      </c>
      <c r="G521" s="833" t="s">
        <v>1601</v>
      </c>
      <c r="H521" s="850"/>
      <c r="I521" s="850"/>
      <c r="J521" s="833"/>
      <c r="K521" s="833"/>
      <c r="L521" s="850">
        <v>58</v>
      </c>
      <c r="M521" s="850">
        <v>841522</v>
      </c>
      <c r="N521" s="833">
        <v>1</v>
      </c>
      <c r="O521" s="833">
        <v>14509</v>
      </c>
      <c r="P521" s="850">
        <v>54</v>
      </c>
      <c r="Q521" s="850">
        <v>783810</v>
      </c>
      <c r="R521" s="838">
        <v>0.93141949943079327</v>
      </c>
      <c r="S521" s="851">
        <v>14515</v>
      </c>
    </row>
    <row r="522" spans="1:19" ht="14.45" customHeight="1" x14ac:dyDescent="0.2">
      <c r="A522" s="832" t="s">
        <v>1436</v>
      </c>
      <c r="B522" s="833" t="s">
        <v>1437</v>
      </c>
      <c r="C522" s="833" t="s">
        <v>571</v>
      </c>
      <c r="D522" s="833" t="s">
        <v>1433</v>
      </c>
      <c r="E522" s="833" t="s">
        <v>1579</v>
      </c>
      <c r="F522" s="833" t="s">
        <v>1584</v>
      </c>
      <c r="G522" s="833" t="s">
        <v>1583</v>
      </c>
      <c r="H522" s="850">
        <v>0.5</v>
      </c>
      <c r="I522" s="850">
        <v>909.52</v>
      </c>
      <c r="J522" s="833"/>
      <c r="K522" s="833">
        <v>1819.04</v>
      </c>
      <c r="L522" s="850"/>
      <c r="M522" s="850"/>
      <c r="N522" s="833"/>
      <c r="O522" s="833"/>
      <c r="P522" s="850"/>
      <c r="Q522" s="850"/>
      <c r="R522" s="838"/>
      <c r="S522" s="851"/>
    </row>
    <row r="523" spans="1:19" ht="14.45" customHeight="1" x14ac:dyDescent="0.2">
      <c r="A523" s="832" t="s">
        <v>1436</v>
      </c>
      <c r="B523" s="833" t="s">
        <v>1437</v>
      </c>
      <c r="C523" s="833" t="s">
        <v>571</v>
      </c>
      <c r="D523" s="833" t="s">
        <v>1433</v>
      </c>
      <c r="E523" s="833" t="s">
        <v>1438</v>
      </c>
      <c r="F523" s="833" t="s">
        <v>1589</v>
      </c>
      <c r="G523" s="833" t="s">
        <v>1590</v>
      </c>
      <c r="H523" s="850">
        <v>352</v>
      </c>
      <c r="I523" s="850">
        <v>11623.04</v>
      </c>
      <c r="J523" s="833"/>
      <c r="K523" s="833">
        <v>33.020000000000003</v>
      </c>
      <c r="L523" s="850"/>
      <c r="M523" s="850"/>
      <c r="N523" s="833"/>
      <c r="O523" s="833"/>
      <c r="P523" s="850"/>
      <c r="Q523" s="850"/>
      <c r="R523" s="838"/>
      <c r="S523" s="851"/>
    </row>
    <row r="524" spans="1:19" ht="14.45" customHeight="1" x14ac:dyDescent="0.2">
      <c r="A524" s="832" t="s">
        <v>1436</v>
      </c>
      <c r="B524" s="833" t="s">
        <v>1437</v>
      </c>
      <c r="C524" s="833" t="s">
        <v>571</v>
      </c>
      <c r="D524" s="833" t="s">
        <v>1433</v>
      </c>
      <c r="E524" s="833" t="s">
        <v>1496</v>
      </c>
      <c r="F524" s="833" t="s">
        <v>1600</v>
      </c>
      <c r="G524" s="833" t="s">
        <v>1601</v>
      </c>
      <c r="H524" s="850">
        <v>1</v>
      </c>
      <c r="I524" s="850">
        <v>14507</v>
      </c>
      <c r="J524" s="833"/>
      <c r="K524" s="833">
        <v>14507</v>
      </c>
      <c r="L524" s="850"/>
      <c r="M524" s="850"/>
      <c r="N524" s="833"/>
      <c r="O524" s="833"/>
      <c r="P524" s="850"/>
      <c r="Q524" s="850"/>
      <c r="R524" s="838"/>
      <c r="S524" s="851"/>
    </row>
    <row r="525" spans="1:19" ht="14.45" customHeight="1" x14ac:dyDescent="0.2">
      <c r="A525" s="832" t="s">
        <v>1436</v>
      </c>
      <c r="B525" s="833" t="s">
        <v>1437</v>
      </c>
      <c r="C525" s="833" t="s">
        <v>571</v>
      </c>
      <c r="D525" s="833" t="s">
        <v>1431</v>
      </c>
      <c r="E525" s="833" t="s">
        <v>1579</v>
      </c>
      <c r="F525" s="833" t="s">
        <v>1584</v>
      </c>
      <c r="G525" s="833" t="s">
        <v>1583</v>
      </c>
      <c r="H525" s="850">
        <v>0.4</v>
      </c>
      <c r="I525" s="850">
        <v>727.62</v>
      </c>
      <c r="J525" s="833"/>
      <c r="K525" s="833">
        <v>1819.05</v>
      </c>
      <c r="L525" s="850"/>
      <c r="M525" s="850"/>
      <c r="N525" s="833"/>
      <c r="O525" s="833"/>
      <c r="P525" s="850"/>
      <c r="Q525" s="850"/>
      <c r="R525" s="838"/>
      <c r="S525" s="851"/>
    </row>
    <row r="526" spans="1:19" ht="14.45" customHeight="1" x14ac:dyDescent="0.2">
      <c r="A526" s="832" t="s">
        <v>1436</v>
      </c>
      <c r="B526" s="833" t="s">
        <v>1437</v>
      </c>
      <c r="C526" s="833" t="s">
        <v>571</v>
      </c>
      <c r="D526" s="833" t="s">
        <v>1431</v>
      </c>
      <c r="E526" s="833" t="s">
        <v>1579</v>
      </c>
      <c r="F526" s="833" t="s">
        <v>1585</v>
      </c>
      <c r="G526" s="833" t="s">
        <v>1586</v>
      </c>
      <c r="H526" s="850">
        <v>0.05</v>
      </c>
      <c r="I526" s="850">
        <v>45.19</v>
      </c>
      <c r="J526" s="833"/>
      <c r="K526" s="833">
        <v>903.8</v>
      </c>
      <c r="L526" s="850"/>
      <c r="M526" s="850"/>
      <c r="N526" s="833"/>
      <c r="O526" s="833"/>
      <c r="P526" s="850"/>
      <c r="Q526" s="850"/>
      <c r="R526" s="838"/>
      <c r="S526" s="851"/>
    </row>
    <row r="527" spans="1:19" ht="14.45" customHeight="1" x14ac:dyDescent="0.2">
      <c r="A527" s="832" t="s">
        <v>1436</v>
      </c>
      <c r="B527" s="833" t="s">
        <v>1437</v>
      </c>
      <c r="C527" s="833" t="s">
        <v>571</v>
      </c>
      <c r="D527" s="833" t="s">
        <v>1431</v>
      </c>
      <c r="E527" s="833" t="s">
        <v>1438</v>
      </c>
      <c r="F527" s="833" t="s">
        <v>1589</v>
      </c>
      <c r="G527" s="833" t="s">
        <v>1590</v>
      </c>
      <c r="H527" s="850">
        <v>261</v>
      </c>
      <c r="I527" s="850">
        <v>8618.2199999999993</v>
      </c>
      <c r="J527" s="833"/>
      <c r="K527" s="833">
        <v>33.019999999999996</v>
      </c>
      <c r="L527" s="850"/>
      <c r="M527" s="850"/>
      <c r="N527" s="833"/>
      <c r="O527" s="833"/>
      <c r="P527" s="850"/>
      <c r="Q527" s="850"/>
      <c r="R527" s="838"/>
      <c r="S527" s="851"/>
    </row>
    <row r="528" spans="1:19" ht="14.45" customHeight="1" x14ac:dyDescent="0.2">
      <c r="A528" s="832" t="s">
        <v>1436</v>
      </c>
      <c r="B528" s="833" t="s">
        <v>1437</v>
      </c>
      <c r="C528" s="833" t="s">
        <v>571</v>
      </c>
      <c r="D528" s="833" t="s">
        <v>1431</v>
      </c>
      <c r="E528" s="833" t="s">
        <v>1496</v>
      </c>
      <c r="F528" s="833" t="s">
        <v>1600</v>
      </c>
      <c r="G528" s="833" t="s">
        <v>1601</v>
      </c>
      <c r="H528" s="850">
        <v>1</v>
      </c>
      <c r="I528" s="850">
        <v>14507</v>
      </c>
      <c r="J528" s="833"/>
      <c r="K528" s="833">
        <v>14507</v>
      </c>
      <c r="L528" s="850"/>
      <c r="M528" s="850"/>
      <c r="N528" s="833"/>
      <c r="O528" s="833"/>
      <c r="P528" s="850"/>
      <c r="Q528" s="850"/>
      <c r="R528" s="838"/>
      <c r="S528" s="851"/>
    </row>
    <row r="529" spans="1:19" ht="14.45" customHeight="1" thickBot="1" x14ac:dyDescent="0.25">
      <c r="A529" s="840" t="s">
        <v>1436</v>
      </c>
      <c r="B529" s="841" t="s">
        <v>1437</v>
      </c>
      <c r="C529" s="841" t="s">
        <v>1602</v>
      </c>
      <c r="D529" s="841" t="s">
        <v>1426</v>
      </c>
      <c r="E529" s="841" t="s">
        <v>1579</v>
      </c>
      <c r="F529" s="841" t="s">
        <v>1483</v>
      </c>
      <c r="G529" s="841" t="s">
        <v>1603</v>
      </c>
      <c r="H529" s="852">
        <v>0</v>
      </c>
      <c r="I529" s="852">
        <v>-5.8207660913467407E-11</v>
      </c>
      <c r="J529" s="841">
        <v>-1</v>
      </c>
      <c r="K529" s="841"/>
      <c r="L529" s="852">
        <v>0</v>
      </c>
      <c r="M529" s="852">
        <v>5.8207660913467407E-11</v>
      </c>
      <c r="N529" s="841">
        <v>1</v>
      </c>
      <c r="O529" s="841"/>
      <c r="P529" s="852"/>
      <c r="Q529" s="852"/>
      <c r="R529" s="846"/>
      <c r="S529" s="85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C21954E-F60D-42A1-B318-676FDF044B4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4868430</v>
      </c>
      <c r="C3" s="344">
        <f t="shared" ref="C3:R3" si="0">SUBTOTAL(9,C6:C1048576)</f>
        <v>31.714049032515593</v>
      </c>
      <c r="D3" s="344">
        <f t="shared" si="0"/>
        <v>5557379.3300000001</v>
      </c>
      <c r="E3" s="344">
        <f t="shared" si="0"/>
        <v>23</v>
      </c>
      <c r="F3" s="344">
        <f t="shared" si="0"/>
        <v>5430273</v>
      </c>
      <c r="G3" s="347">
        <f>IF(D3&lt;&gt;0,F3/D3,"")</f>
        <v>0.97712836888533938</v>
      </c>
      <c r="H3" s="343">
        <f t="shared" si="0"/>
        <v>2945733.88</v>
      </c>
      <c r="I3" s="344">
        <f t="shared" si="0"/>
        <v>31.067520429715643</v>
      </c>
      <c r="J3" s="344">
        <f t="shared" si="0"/>
        <v>3790758.600000001</v>
      </c>
      <c r="K3" s="344">
        <f t="shared" si="0"/>
        <v>23</v>
      </c>
      <c r="L3" s="344">
        <f t="shared" si="0"/>
        <v>3250627.8400000003</v>
      </c>
      <c r="M3" s="345">
        <f>IF(J3&lt;&gt;0,L3/J3,"")</f>
        <v>0.85751380739464644</v>
      </c>
      <c r="N3" s="346">
        <f t="shared" si="0"/>
        <v>599434.34</v>
      </c>
      <c r="O3" s="344">
        <f t="shared" si="0"/>
        <v>1.3973799763890347</v>
      </c>
      <c r="P3" s="344">
        <f t="shared" si="0"/>
        <v>428970.18</v>
      </c>
      <c r="Q3" s="344">
        <f t="shared" si="0"/>
        <v>1</v>
      </c>
      <c r="R3" s="344">
        <f t="shared" si="0"/>
        <v>332966.20999999996</v>
      </c>
      <c r="S3" s="345">
        <f>IF(P3&lt;&gt;0,R3/P3,"")</f>
        <v>0.77619896562506974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1606</v>
      </c>
      <c r="B6" s="888">
        <v>609004</v>
      </c>
      <c r="C6" s="826">
        <v>0.49862898399075783</v>
      </c>
      <c r="D6" s="888">
        <v>1221357</v>
      </c>
      <c r="E6" s="826">
        <v>1</v>
      </c>
      <c r="F6" s="888">
        <v>858070</v>
      </c>
      <c r="G6" s="831">
        <v>0.70255461752788084</v>
      </c>
      <c r="H6" s="888">
        <v>468196.37999999989</v>
      </c>
      <c r="I6" s="826">
        <v>0.52263675384207919</v>
      </c>
      <c r="J6" s="888">
        <v>895835.1600000005</v>
      </c>
      <c r="K6" s="826">
        <v>1</v>
      </c>
      <c r="L6" s="888">
        <v>587484.30999999994</v>
      </c>
      <c r="M6" s="831">
        <v>0.65579510185780121</v>
      </c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1607</v>
      </c>
      <c r="B7" s="890">
        <v>239240</v>
      </c>
      <c r="C7" s="833">
        <v>2.2122764513325071</v>
      </c>
      <c r="D7" s="890">
        <v>108142</v>
      </c>
      <c r="E7" s="833">
        <v>1</v>
      </c>
      <c r="F7" s="890">
        <v>226969</v>
      </c>
      <c r="G7" s="838">
        <v>2.0988052745464296</v>
      </c>
      <c r="H7" s="890">
        <v>176611.4899999999</v>
      </c>
      <c r="I7" s="833">
        <v>2.0938571461089981</v>
      </c>
      <c r="J7" s="890">
        <v>84347.439999999973</v>
      </c>
      <c r="K7" s="833">
        <v>1</v>
      </c>
      <c r="L7" s="890">
        <v>155528.76999999996</v>
      </c>
      <c r="M7" s="838">
        <v>1.8439062288078929</v>
      </c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1608</v>
      </c>
      <c r="B8" s="890">
        <v>435856</v>
      </c>
      <c r="C8" s="833">
        <v>0.76958771077955324</v>
      </c>
      <c r="D8" s="890">
        <v>566350</v>
      </c>
      <c r="E8" s="833">
        <v>1</v>
      </c>
      <c r="F8" s="890">
        <v>682747</v>
      </c>
      <c r="G8" s="838">
        <v>1.2055213207380595</v>
      </c>
      <c r="H8" s="890">
        <v>310315.92999999988</v>
      </c>
      <c r="I8" s="833">
        <v>0.72693121512906222</v>
      </c>
      <c r="J8" s="890">
        <v>426884.86000000034</v>
      </c>
      <c r="K8" s="833">
        <v>1</v>
      </c>
      <c r="L8" s="890">
        <v>449517.39999999985</v>
      </c>
      <c r="M8" s="838">
        <v>1.0530179027665669</v>
      </c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1609</v>
      </c>
      <c r="B9" s="890">
        <v>250724</v>
      </c>
      <c r="C9" s="833">
        <v>1.1648145395079164</v>
      </c>
      <c r="D9" s="890">
        <v>215248</v>
      </c>
      <c r="E9" s="833">
        <v>1</v>
      </c>
      <c r="F9" s="890">
        <v>255896</v>
      </c>
      <c r="G9" s="838">
        <v>1.1888426373299636</v>
      </c>
      <c r="H9" s="890">
        <v>117164.04000000001</v>
      </c>
      <c r="I9" s="833">
        <v>1.1617566392162044</v>
      </c>
      <c r="J9" s="890">
        <v>100850.76</v>
      </c>
      <c r="K9" s="833">
        <v>1</v>
      </c>
      <c r="L9" s="890">
        <v>157286.05000000002</v>
      </c>
      <c r="M9" s="838">
        <v>1.5595921141298292</v>
      </c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1610</v>
      </c>
      <c r="B10" s="890">
        <v>14507</v>
      </c>
      <c r="C10" s="833">
        <v>0.49993107726238883</v>
      </c>
      <c r="D10" s="890">
        <v>29018</v>
      </c>
      <c r="E10" s="833">
        <v>1</v>
      </c>
      <c r="F10" s="890">
        <v>6473</v>
      </c>
      <c r="G10" s="838">
        <v>0.22306844027844785</v>
      </c>
      <c r="H10" s="890">
        <v>14020.07</v>
      </c>
      <c r="I10" s="833">
        <v>0.71955691528209098</v>
      </c>
      <c r="J10" s="890">
        <v>19484.310000000001</v>
      </c>
      <c r="K10" s="833">
        <v>1</v>
      </c>
      <c r="L10" s="890">
        <v>11428.5</v>
      </c>
      <c r="M10" s="838">
        <v>0.58654886932100747</v>
      </c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1611</v>
      </c>
      <c r="B11" s="890">
        <v>52116</v>
      </c>
      <c r="C11" s="833">
        <v>3.5919773933420633</v>
      </c>
      <c r="D11" s="890">
        <v>14509</v>
      </c>
      <c r="E11" s="833">
        <v>1</v>
      </c>
      <c r="F11" s="890"/>
      <c r="G11" s="838"/>
      <c r="H11" s="890">
        <v>23176.26</v>
      </c>
      <c r="I11" s="833">
        <v>2.5393798881090071</v>
      </c>
      <c r="J11" s="890">
        <v>9126.74</v>
      </c>
      <c r="K11" s="833">
        <v>1</v>
      </c>
      <c r="L11" s="890"/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1612</v>
      </c>
      <c r="B12" s="890"/>
      <c r="C12" s="833"/>
      <c r="D12" s="890"/>
      <c r="E12" s="833"/>
      <c r="F12" s="890">
        <v>29030</v>
      </c>
      <c r="G12" s="838"/>
      <c r="H12" s="890"/>
      <c r="I12" s="833"/>
      <c r="J12" s="890"/>
      <c r="K12" s="833"/>
      <c r="L12" s="890">
        <v>17558.03</v>
      </c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1613</v>
      </c>
      <c r="B13" s="890">
        <v>79327</v>
      </c>
      <c r="C13" s="833">
        <v>1.1309325235590151</v>
      </c>
      <c r="D13" s="890">
        <v>70143</v>
      </c>
      <c r="E13" s="833">
        <v>1</v>
      </c>
      <c r="F13" s="890">
        <v>19262</v>
      </c>
      <c r="G13" s="838">
        <v>0.27461043867527762</v>
      </c>
      <c r="H13" s="890">
        <v>50426.960000000006</v>
      </c>
      <c r="I13" s="833">
        <v>1.0228129640383408</v>
      </c>
      <c r="J13" s="890">
        <v>49302.23</v>
      </c>
      <c r="K13" s="833">
        <v>1</v>
      </c>
      <c r="L13" s="890">
        <v>8870.4500000000007</v>
      </c>
      <c r="M13" s="838">
        <v>0.17991985352386697</v>
      </c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1614</v>
      </c>
      <c r="B14" s="890">
        <v>29075</v>
      </c>
      <c r="C14" s="833">
        <v>0.98259547144305504</v>
      </c>
      <c r="D14" s="890">
        <v>29590</v>
      </c>
      <c r="E14" s="833">
        <v>1</v>
      </c>
      <c r="F14" s="890">
        <v>13893</v>
      </c>
      <c r="G14" s="838">
        <v>0.46951672862453531</v>
      </c>
      <c r="H14" s="890">
        <v>15413.06</v>
      </c>
      <c r="I14" s="833">
        <v>1.9126510210362251</v>
      </c>
      <c r="J14" s="890">
        <v>8058.4800000000005</v>
      </c>
      <c r="K14" s="833">
        <v>1</v>
      </c>
      <c r="L14" s="890">
        <v>4466.6200000000008</v>
      </c>
      <c r="M14" s="838">
        <v>0.55427574430910054</v>
      </c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1615</v>
      </c>
      <c r="B15" s="890">
        <v>52921</v>
      </c>
      <c r="C15" s="833">
        <v>0.99679795068844057</v>
      </c>
      <c r="D15" s="890">
        <v>53091</v>
      </c>
      <c r="E15" s="833">
        <v>1</v>
      </c>
      <c r="F15" s="890">
        <v>132674</v>
      </c>
      <c r="G15" s="838">
        <v>2.498992296246068</v>
      </c>
      <c r="H15" s="890">
        <v>61659.660000000011</v>
      </c>
      <c r="I15" s="833">
        <v>1.6042146901709959</v>
      </c>
      <c r="J15" s="890">
        <v>38436.04</v>
      </c>
      <c r="K15" s="833">
        <v>1</v>
      </c>
      <c r="L15" s="890">
        <v>118805.95999999999</v>
      </c>
      <c r="M15" s="838">
        <v>3.0910041721259525</v>
      </c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1616</v>
      </c>
      <c r="B16" s="890">
        <v>109498</v>
      </c>
      <c r="C16" s="833">
        <v>4.2931974122721037</v>
      </c>
      <c r="D16" s="890">
        <v>25505</v>
      </c>
      <c r="E16" s="833">
        <v>1</v>
      </c>
      <c r="F16" s="890">
        <v>12992</v>
      </c>
      <c r="G16" s="838">
        <v>0.50939031562438741</v>
      </c>
      <c r="H16" s="890">
        <v>64422.47</v>
      </c>
      <c r="I16" s="833">
        <v>5.2124480656345193</v>
      </c>
      <c r="J16" s="890">
        <v>12359.35</v>
      </c>
      <c r="K16" s="833">
        <v>1</v>
      </c>
      <c r="L16" s="890">
        <v>8898.3799999999992</v>
      </c>
      <c r="M16" s="838">
        <v>0.71997151953783967</v>
      </c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1617</v>
      </c>
      <c r="B17" s="890">
        <v>75551</v>
      </c>
      <c r="C17" s="833">
        <v>4.7378299583665964</v>
      </c>
      <c r="D17" s="890">
        <v>15946.33</v>
      </c>
      <c r="E17" s="833">
        <v>1</v>
      </c>
      <c r="F17" s="890">
        <v>16636</v>
      </c>
      <c r="G17" s="838">
        <v>1.0432494498734191</v>
      </c>
      <c r="H17" s="890">
        <v>39161.770000000004</v>
      </c>
      <c r="I17" s="833">
        <v>5.2078137612519475</v>
      </c>
      <c r="J17" s="890">
        <v>7519.8099999999995</v>
      </c>
      <c r="K17" s="833">
        <v>1</v>
      </c>
      <c r="L17" s="890">
        <v>7225.7</v>
      </c>
      <c r="M17" s="838">
        <v>0.96088863947360381</v>
      </c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1618</v>
      </c>
      <c r="B18" s="890">
        <v>299711</v>
      </c>
      <c r="C18" s="833">
        <v>1.0692508027113807</v>
      </c>
      <c r="D18" s="890">
        <v>280300</v>
      </c>
      <c r="E18" s="833">
        <v>1</v>
      </c>
      <c r="F18" s="890">
        <v>405601</v>
      </c>
      <c r="G18" s="838">
        <v>1.4470246164823404</v>
      </c>
      <c r="H18" s="890">
        <v>235305.28999999995</v>
      </c>
      <c r="I18" s="833">
        <v>1.0661904999895098</v>
      </c>
      <c r="J18" s="890">
        <v>220697.23000000013</v>
      </c>
      <c r="K18" s="833">
        <v>1</v>
      </c>
      <c r="L18" s="890">
        <v>281728.38000000006</v>
      </c>
      <c r="M18" s="838">
        <v>1.2765379067059424</v>
      </c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1619</v>
      </c>
      <c r="B19" s="890">
        <v>220759</v>
      </c>
      <c r="C19" s="833">
        <v>0.88573572248212551</v>
      </c>
      <c r="D19" s="890">
        <v>249238</v>
      </c>
      <c r="E19" s="833">
        <v>1</v>
      </c>
      <c r="F19" s="890">
        <v>236006</v>
      </c>
      <c r="G19" s="838">
        <v>0.94691018223545365</v>
      </c>
      <c r="H19" s="890">
        <v>148675.98000000001</v>
      </c>
      <c r="I19" s="833">
        <v>0.81343201432834544</v>
      </c>
      <c r="J19" s="890">
        <v>182776.16000000006</v>
      </c>
      <c r="K19" s="833">
        <v>1</v>
      </c>
      <c r="L19" s="890">
        <v>204896.72999999998</v>
      </c>
      <c r="M19" s="838">
        <v>1.1210254663409052</v>
      </c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1620</v>
      </c>
      <c r="B20" s="890"/>
      <c r="C20" s="833"/>
      <c r="D20" s="890">
        <v>5354</v>
      </c>
      <c r="E20" s="833">
        <v>1</v>
      </c>
      <c r="F20" s="890"/>
      <c r="G20" s="838"/>
      <c r="H20" s="890"/>
      <c r="I20" s="833"/>
      <c r="J20" s="890">
        <v>4688.1900000000005</v>
      </c>
      <c r="K20" s="833">
        <v>1</v>
      </c>
      <c r="L20" s="890"/>
      <c r="M20" s="838"/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1621</v>
      </c>
      <c r="B21" s="890"/>
      <c r="C21" s="833"/>
      <c r="D21" s="890">
        <v>5354</v>
      </c>
      <c r="E21" s="833">
        <v>1</v>
      </c>
      <c r="F21" s="890">
        <v>2343</v>
      </c>
      <c r="G21" s="838">
        <v>0.43761673515128874</v>
      </c>
      <c r="H21" s="890"/>
      <c r="I21" s="833"/>
      <c r="J21" s="890">
        <v>4616.29</v>
      </c>
      <c r="K21" s="833">
        <v>1</v>
      </c>
      <c r="L21" s="890">
        <v>1102.5</v>
      </c>
      <c r="M21" s="838">
        <v>0.23882814987793227</v>
      </c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1622</v>
      </c>
      <c r="B22" s="890">
        <v>109736</v>
      </c>
      <c r="C22" s="833">
        <v>0.94811691621810767</v>
      </c>
      <c r="D22" s="890">
        <v>115741</v>
      </c>
      <c r="E22" s="833">
        <v>1</v>
      </c>
      <c r="F22" s="890">
        <v>198099</v>
      </c>
      <c r="G22" s="838">
        <v>1.7115715260797817</v>
      </c>
      <c r="H22" s="890">
        <v>66655.240000000005</v>
      </c>
      <c r="I22" s="833">
        <v>0.79482963721890421</v>
      </c>
      <c r="J22" s="890">
        <v>83861.039999999994</v>
      </c>
      <c r="K22" s="833">
        <v>1</v>
      </c>
      <c r="L22" s="890">
        <v>140594.32999999999</v>
      </c>
      <c r="M22" s="838">
        <v>1.6765154593837615</v>
      </c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828</v>
      </c>
      <c r="B23" s="890">
        <v>1592112</v>
      </c>
      <c r="C23" s="833">
        <v>0.83602861831309483</v>
      </c>
      <c r="D23" s="890">
        <v>1904375</v>
      </c>
      <c r="E23" s="833">
        <v>1</v>
      </c>
      <c r="F23" s="890">
        <v>1895044</v>
      </c>
      <c r="G23" s="838">
        <v>0.99510022973416479</v>
      </c>
      <c r="H23" s="890">
        <v>691983.23</v>
      </c>
      <c r="I23" s="833">
        <v>0.59807548128849175</v>
      </c>
      <c r="J23" s="890">
        <v>1157016.5499999996</v>
      </c>
      <c r="K23" s="833">
        <v>1</v>
      </c>
      <c r="L23" s="890">
        <v>737980.42000000027</v>
      </c>
      <c r="M23" s="838">
        <v>0.6378304787429363</v>
      </c>
      <c r="N23" s="890">
        <v>599434.34</v>
      </c>
      <c r="O23" s="833">
        <v>1.3973799763890347</v>
      </c>
      <c r="P23" s="890">
        <v>428970.18</v>
      </c>
      <c r="Q23" s="833">
        <v>1</v>
      </c>
      <c r="R23" s="890">
        <v>332966.20999999996</v>
      </c>
      <c r="S23" s="839">
        <v>0.77619896562506974</v>
      </c>
    </row>
    <row r="24" spans="1:19" ht="14.45" customHeight="1" x14ac:dyDescent="0.2">
      <c r="A24" s="858" t="s">
        <v>1623</v>
      </c>
      <c r="B24" s="890">
        <v>58028</v>
      </c>
      <c r="C24" s="833">
        <v>1.8113372455987014</v>
      </c>
      <c r="D24" s="890">
        <v>32036</v>
      </c>
      <c r="E24" s="833">
        <v>1</v>
      </c>
      <c r="F24" s="890">
        <v>29030</v>
      </c>
      <c r="G24" s="838">
        <v>0.90616806093145208</v>
      </c>
      <c r="H24" s="890">
        <v>36340.810000000005</v>
      </c>
      <c r="I24" s="833">
        <v>2.2154221400720333</v>
      </c>
      <c r="J24" s="890">
        <v>16403.560000000001</v>
      </c>
      <c r="K24" s="833">
        <v>1</v>
      </c>
      <c r="L24" s="890">
        <v>18179.3</v>
      </c>
      <c r="M24" s="838">
        <v>1.1082533303746258</v>
      </c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1624</v>
      </c>
      <c r="B25" s="890">
        <v>33966</v>
      </c>
      <c r="C25" s="833">
        <v>2.2307894391172995</v>
      </c>
      <c r="D25" s="890">
        <v>15226</v>
      </c>
      <c r="E25" s="833">
        <v>1</v>
      </c>
      <c r="F25" s="890">
        <v>5009</v>
      </c>
      <c r="G25" s="838">
        <v>0.32897675029554707</v>
      </c>
      <c r="H25" s="890">
        <v>17221.91</v>
      </c>
      <c r="I25" s="833">
        <v>0.90176652282938963</v>
      </c>
      <c r="J25" s="890">
        <v>19097.97</v>
      </c>
      <c r="K25" s="833">
        <v>1</v>
      </c>
      <c r="L25" s="890">
        <v>2514.42</v>
      </c>
      <c r="M25" s="838">
        <v>0.1316590192570205</v>
      </c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1625</v>
      </c>
      <c r="B26" s="890">
        <v>77591</v>
      </c>
      <c r="C26" s="833">
        <v>1.5066213592233009</v>
      </c>
      <c r="D26" s="890">
        <v>51500</v>
      </c>
      <c r="E26" s="833">
        <v>1</v>
      </c>
      <c r="F26" s="890">
        <v>34314</v>
      </c>
      <c r="G26" s="838">
        <v>0.66629126213592238</v>
      </c>
      <c r="H26" s="890">
        <v>40253.109999999993</v>
      </c>
      <c r="I26" s="833">
        <v>0.63612436289758256</v>
      </c>
      <c r="J26" s="890">
        <v>63278.679999999993</v>
      </c>
      <c r="K26" s="833">
        <v>1</v>
      </c>
      <c r="L26" s="890">
        <v>24231.43</v>
      </c>
      <c r="M26" s="838">
        <v>0.38293197645715749</v>
      </c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1626</v>
      </c>
      <c r="B27" s="890">
        <v>7436</v>
      </c>
      <c r="C27" s="833">
        <v>0.19278232915067925</v>
      </c>
      <c r="D27" s="890">
        <v>38572</v>
      </c>
      <c r="E27" s="833">
        <v>1</v>
      </c>
      <c r="F27" s="890">
        <v>2262</v>
      </c>
      <c r="G27" s="838">
        <v>5.8643575650731097E-2</v>
      </c>
      <c r="H27" s="890"/>
      <c r="I27" s="833"/>
      <c r="J27" s="890">
        <v>34723.479999999996</v>
      </c>
      <c r="K27" s="833">
        <v>1</v>
      </c>
      <c r="L27" s="890">
        <v>1525.08</v>
      </c>
      <c r="M27" s="838">
        <v>4.3920713016091711E-2</v>
      </c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1627</v>
      </c>
      <c r="B28" s="890">
        <v>514066</v>
      </c>
      <c r="C28" s="833">
        <v>1.0563578826237054</v>
      </c>
      <c r="D28" s="890">
        <v>486640</v>
      </c>
      <c r="E28" s="833">
        <v>1</v>
      </c>
      <c r="F28" s="890">
        <v>353495</v>
      </c>
      <c r="G28" s="838">
        <v>0.72639939174749302</v>
      </c>
      <c r="H28" s="890">
        <v>363969.22</v>
      </c>
      <c r="I28" s="833">
        <v>1.1069955779998628</v>
      </c>
      <c r="J28" s="890">
        <v>328790.12999999995</v>
      </c>
      <c r="K28" s="833">
        <v>1</v>
      </c>
      <c r="L28" s="890">
        <v>304989.26999999996</v>
      </c>
      <c r="M28" s="838">
        <v>0.92761078320690471</v>
      </c>
      <c r="N28" s="890"/>
      <c r="O28" s="833"/>
      <c r="P28" s="890"/>
      <c r="Q28" s="833"/>
      <c r="R28" s="890"/>
      <c r="S28" s="839"/>
    </row>
    <row r="29" spans="1:19" ht="14.45" customHeight="1" x14ac:dyDescent="0.2">
      <c r="A29" s="858" t="s">
        <v>1628</v>
      </c>
      <c r="B29" s="890">
        <v>7206</v>
      </c>
      <c r="C29" s="833">
        <v>0.2984592445328032</v>
      </c>
      <c r="D29" s="890">
        <v>24144</v>
      </c>
      <c r="E29" s="833">
        <v>1</v>
      </c>
      <c r="F29" s="890">
        <v>9064</v>
      </c>
      <c r="G29" s="838">
        <v>0.37541418157720347</v>
      </c>
      <c r="H29" s="890">
        <v>4761</v>
      </c>
      <c r="I29" s="833">
        <v>0.21062513327204663</v>
      </c>
      <c r="J29" s="890">
        <v>22604.14</v>
      </c>
      <c r="K29" s="833">
        <v>1</v>
      </c>
      <c r="L29" s="890">
        <v>4777.96</v>
      </c>
      <c r="M29" s="838">
        <v>0.21137543830466454</v>
      </c>
      <c r="N29" s="890"/>
      <c r="O29" s="833"/>
      <c r="P29" s="890"/>
      <c r="Q29" s="833"/>
      <c r="R29" s="890"/>
      <c r="S29" s="839"/>
    </row>
    <row r="30" spans="1:19" ht="14.45" customHeight="1" thickBot="1" x14ac:dyDescent="0.25">
      <c r="A30" s="894" t="s">
        <v>1629</v>
      </c>
      <c r="B30" s="892"/>
      <c r="C30" s="841"/>
      <c r="D30" s="892"/>
      <c r="E30" s="841"/>
      <c r="F30" s="892">
        <v>5364</v>
      </c>
      <c r="G30" s="846"/>
      <c r="H30" s="892"/>
      <c r="I30" s="841"/>
      <c r="J30" s="892"/>
      <c r="K30" s="841"/>
      <c r="L30" s="892">
        <v>1037.8499999999999</v>
      </c>
      <c r="M30" s="846"/>
      <c r="N30" s="892"/>
      <c r="O30" s="841"/>
      <c r="P30" s="892"/>
      <c r="Q30" s="841"/>
      <c r="R30" s="892"/>
      <c r="S30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2B654C7-5981-4CA6-9A33-0F2990D09F6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1699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344964.47999999992</v>
      </c>
      <c r="G3" s="208">
        <f t="shared" si="0"/>
        <v>8413598.2200000025</v>
      </c>
      <c r="H3" s="208"/>
      <c r="I3" s="208"/>
      <c r="J3" s="208">
        <f t="shared" si="0"/>
        <v>451144.41</v>
      </c>
      <c r="K3" s="208">
        <f t="shared" si="0"/>
        <v>9777108.1100000031</v>
      </c>
      <c r="L3" s="208"/>
      <c r="M3" s="208"/>
      <c r="N3" s="208">
        <f t="shared" si="0"/>
        <v>486478.31000000006</v>
      </c>
      <c r="O3" s="208">
        <f t="shared" si="0"/>
        <v>9013867.0500000026</v>
      </c>
      <c r="P3" s="79">
        <f>IF(K3=0,0,O3/K3)</f>
        <v>0.92193590871524067</v>
      </c>
      <c r="Q3" s="209">
        <f>IF(N3=0,0,O3/N3)</f>
        <v>18.528815909593177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1630</v>
      </c>
      <c r="B6" s="826" t="s">
        <v>1437</v>
      </c>
      <c r="C6" s="826" t="s">
        <v>1579</v>
      </c>
      <c r="D6" s="826" t="s">
        <v>1584</v>
      </c>
      <c r="E6" s="826" t="s">
        <v>1583</v>
      </c>
      <c r="F6" s="225">
        <v>2.65</v>
      </c>
      <c r="G6" s="225">
        <v>4820.46</v>
      </c>
      <c r="H6" s="225">
        <v>0.13339225646060546</v>
      </c>
      <c r="I6" s="225">
        <v>1819.0415094339623</v>
      </c>
      <c r="J6" s="225">
        <v>20.249999999999996</v>
      </c>
      <c r="K6" s="225">
        <v>36137.479999999996</v>
      </c>
      <c r="L6" s="225">
        <v>1</v>
      </c>
      <c r="M6" s="225">
        <v>1784.566913580247</v>
      </c>
      <c r="N6" s="225">
        <v>1.55</v>
      </c>
      <c r="O6" s="225">
        <v>2819.51</v>
      </c>
      <c r="P6" s="831">
        <v>7.8021765767839937E-2</v>
      </c>
      <c r="Q6" s="849">
        <v>1819.0387096774195</v>
      </c>
    </row>
    <row r="7" spans="1:17" ht="14.45" customHeight="1" x14ac:dyDescent="0.2">
      <c r="A7" s="832" t="s">
        <v>1630</v>
      </c>
      <c r="B7" s="833" t="s">
        <v>1437</v>
      </c>
      <c r="C7" s="833" t="s">
        <v>1579</v>
      </c>
      <c r="D7" s="833" t="s">
        <v>1585</v>
      </c>
      <c r="E7" s="833" t="s">
        <v>1586</v>
      </c>
      <c r="F7" s="850">
        <v>0.2</v>
      </c>
      <c r="G7" s="850">
        <v>180.76</v>
      </c>
      <c r="H7" s="850"/>
      <c r="I7" s="850">
        <v>903.8</v>
      </c>
      <c r="J7" s="850"/>
      <c r="K7" s="850"/>
      <c r="L7" s="850"/>
      <c r="M7" s="850"/>
      <c r="N7" s="850"/>
      <c r="O7" s="850"/>
      <c r="P7" s="838"/>
      <c r="Q7" s="851"/>
    </row>
    <row r="8" spans="1:17" ht="14.45" customHeight="1" x14ac:dyDescent="0.2">
      <c r="A8" s="832" t="s">
        <v>1630</v>
      </c>
      <c r="B8" s="833" t="s">
        <v>1437</v>
      </c>
      <c r="C8" s="833" t="s">
        <v>1579</v>
      </c>
      <c r="D8" s="833" t="s">
        <v>1587</v>
      </c>
      <c r="E8" s="833" t="s">
        <v>1583</v>
      </c>
      <c r="F8" s="850"/>
      <c r="G8" s="850"/>
      <c r="H8" s="850"/>
      <c r="I8" s="850"/>
      <c r="J8" s="850"/>
      <c r="K8" s="850"/>
      <c r="L8" s="850"/>
      <c r="M8" s="850"/>
      <c r="N8" s="850">
        <v>6.6999999999999993</v>
      </c>
      <c r="O8" s="850">
        <v>4391.9900000000007</v>
      </c>
      <c r="P8" s="838"/>
      <c r="Q8" s="851">
        <v>655.52089552238829</v>
      </c>
    </row>
    <row r="9" spans="1:17" ht="14.45" customHeight="1" x14ac:dyDescent="0.2">
      <c r="A9" s="832" t="s">
        <v>1630</v>
      </c>
      <c r="B9" s="833" t="s">
        <v>1437</v>
      </c>
      <c r="C9" s="833" t="s">
        <v>1438</v>
      </c>
      <c r="D9" s="833" t="s">
        <v>1441</v>
      </c>
      <c r="E9" s="833" t="s">
        <v>1442</v>
      </c>
      <c r="F9" s="850">
        <v>607</v>
      </c>
      <c r="G9" s="850">
        <v>1572.1299999999999</v>
      </c>
      <c r="H9" s="850">
        <v>2.0311757105943151</v>
      </c>
      <c r="I9" s="850">
        <v>2.59</v>
      </c>
      <c r="J9" s="850">
        <v>300</v>
      </c>
      <c r="K9" s="850">
        <v>774</v>
      </c>
      <c r="L9" s="850">
        <v>1</v>
      </c>
      <c r="M9" s="850">
        <v>2.58</v>
      </c>
      <c r="N9" s="850"/>
      <c r="O9" s="850"/>
      <c r="P9" s="838"/>
      <c r="Q9" s="851"/>
    </row>
    <row r="10" spans="1:17" ht="14.45" customHeight="1" x14ac:dyDescent="0.2">
      <c r="A10" s="832" t="s">
        <v>1630</v>
      </c>
      <c r="B10" s="833" t="s">
        <v>1437</v>
      </c>
      <c r="C10" s="833" t="s">
        <v>1438</v>
      </c>
      <c r="D10" s="833" t="s">
        <v>1443</v>
      </c>
      <c r="E10" s="833" t="s">
        <v>1444</v>
      </c>
      <c r="F10" s="850">
        <v>10770</v>
      </c>
      <c r="G10" s="850">
        <v>75599.800000000017</v>
      </c>
      <c r="H10" s="850">
        <v>1.5302831901792808</v>
      </c>
      <c r="I10" s="850">
        <v>7.0194800371402062</v>
      </c>
      <c r="J10" s="850">
        <v>6871</v>
      </c>
      <c r="K10" s="850">
        <v>49402.49</v>
      </c>
      <c r="L10" s="850">
        <v>1</v>
      </c>
      <c r="M10" s="850">
        <v>7.1899999999999995</v>
      </c>
      <c r="N10" s="850">
        <v>6206</v>
      </c>
      <c r="O10" s="850">
        <v>45422.600000000006</v>
      </c>
      <c r="P10" s="838">
        <v>0.91943948574252043</v>
      </c>
      <c r="Q10" s="851">
        <v>7.3191427650660659</v>
      </c>
    </row>
    <row r="11" spans="1:17" ht="14.45" customHeight="1" x14ac:dyDescent="0.2">
      <c r="A11" s="832" t="s">
        <v>1630</v>
      </c>
      <c r="B11" s="833" t="s">
        <v>1437</v>
      </c>
      <c r="C11" s="833" t="s">
        <v>1438</v>
      </c>
      <c r="D11" s="833" t="s">
        <v>1449</v>
      </c>
      <c r="E11" s="833" t="s">
        <v>1450</v>
      </c>
      <c r="F11" s="850">
        <v>34770</v>
      </c>
      <c r="G11" s="850">
        <v>183933.29999999993</v>
      </c>
      <c r="H11" s="850">
        <v>0.80143667789999884</v>
      </c>
      <c r="I11" s="850">
        <v>5.2899999999999983</v>
      </c>
      <c r="J11" s="850">
        <v>43059</v>
      </c>
      <c r="K11" s="850">
        <v>229504.46999999997</v>
      </c>
      <c r="L11" s="850">
        <v>1</v>
      </c>
      <c r="M11" s="850">
        <v>5.3299999999999992</v>
      </c>
      <c r="N11" s="850">
        <v>47803</v>
      </c>
      <c r="O11" s="850">
        <v>255649.31</v>
      </c>
      <c r="P11" s="838">
        <v>1.1139186526519507</v>
      </c>
      <c r="Q11" s="851">
        <v>5.3479762776394786</v>
      </c>
    </row>
    <row r="12" spans="1:17" ht="14.45" customHeight="1" x14ac:dyDescent="0.2">
      <c r="A12" s="832" t="s">
        <v>1630</v>
      </c>
      <c r="B12" s="833" t="s">
        <v>1437</v>
      </c>
      <c r="C12" s="833" t="s">
        <v>1438</v>
      </c>
      <c r="D12" s="833" t="s">
        <v>1453</v>
      </c>
      <c r="E12" s="833" t="s">
        <v>1454</v>
      </c>
      <c r="F12" s="850"/>
      <c r="G12" s="850"/>
      <c r="H12" s="850"/>
      <c r="I12" s="850"/>
      <c r="J12" s="850">
        <v>350</v>
      </c>
      <c r="K12" s="850">
        <v>3213</v>
      </c>
      <c r="L12" s="850">
        <v>1</v>
      </c>
      <c r="M12" s="850">
        <v>9.18</v>
      </c>
      <c r="N12" s="850"/>
      <c r="O12" s="850"/>
      <c r="P12" s="838"/>
      <c r="Q12" s="851"/>
    </row>
    <row r="13" spans="1:17" ht="14.45" customHeight="1" x14ac:dyDescent="0.2">
      <c r="A13" s="832" t="s">
        <v>1630</v>
      </c>
      <c r="B13" s="833" t="s">
        <v>1437</v>
      </c>
      <c r="C13" s="833" t="s">
        <v>1438</v>
      </c>
      <c r="D13" s="833" t="s">
        <v>1455</v>
      </c>
      <c r="E13" s="833" t="s">
        <v>1456</v>
      </c>
      <c r="F13" s="850"/>
      <c r="G13" s="850"/>
      <c r="H13" s="850"/>
      <c r="I13" s="850"/>
      <c r="J13" s="850"/>
      <c r="K13" s="850"/>
      <c r="L13" s="850"/>
      <c r="M13" s="850"/>
      <c r="N13" s="850">
        <v>115</v>
      </c>
      <c r="O13" s="850">
        <v>1179.9000000000001</v>
      </c>
      <c r="P13" s="838"/>
      <c r="Q13" s="851">
        <v>10.260000000000002</v>
      </c>
    </row>
    <row r="14" spans="1:17" ht="14.45" customHeight="1" x14ac:dyDescent="0.2">
      <c r="A14" s="832" t="s">
        <v>1630</v>
      </c>
      <c r="B14" s="833" t="s">
        <v>1437</v>
      </c>
      <c r="C14" s="833" t="s">
        <v>1438</v>
      </c>
      <c r="D14" s="833" t="s">
        <v>1461</v>
      </c>
      <c r="E14" s="833" t="s">
        <v>1462</v>
      </c>
      <c r="F14" s="850"/>
      <c r="G14" s="850"/>
      <c r="H14" s="850"/>
      <c r="I14" s="850"/>
      <c r="J14" s="850">
        <v>290</v>
      </c>
      <c r="K14" s="850">
        <v>6061</v>
      </c>
      <c r="L14" s="850">
        <v>1</v>
      </c>
      <c r="M14" s="850">
        <v>20.9</v>
      </c>
      <c r="N14" s="850"/>
      <c r="O14" s="850"/>
      <c r="P14" s="838"/>
      <c r="Q14" s="851"/>
    </row>
    <row r="15" spans="1:17" ht="14.45" customHeight="1" x14ac:dyDescent="0.2">
      <c r="A15" s="832" t="s">
        <v>1630</v>
      </c>
      <c r="B15" s="833" t="s">
        <v>1437</v>
      </c>
      <c r="C15" s="833" t="s">
        <v>1438</v>
      </c>
      <c r="D15" s="833" t="s">
        <v>1467</v>
      </c>
      <c r="E15" s="833" t="s">
        <v>1468</v>
      </c>
      <c r="F15" s="850">
        <v>32</v>
      </c>
      <c r="G15" s="850">
        <v>63572.800000000017</v>
      </c>
      <c r="H15" s="850">
        <v>0.89569242625868017</v>
      </c>
      <c r="I15" s="850">
        <v>1986.6500000000005</v>
      </c>
      <c r="J15" s="850">
        <v>35</v>
      </c>
      <c r="K15" s="850">
        <v>70976.149999999994</v>
      </c>
      <c r="L15" s="850">
        <v>1</v>
      </c>
      <c r="M15" s="850">
        <v>2027.8899999999999</v>
      </c>
      <c r="N15" s="850">
        <v>24</v>
      </c>
      <c r="O15" s="850">
        <v>43626.960000000014</v>
      </c>
      <c r="P15" s="838">
        <v>0.61467070276423863</v>
      </c>
      <c r="Q15" s="851">
        <v>1817.7900000000006</v>
      </c>
    </row>
    <row r="16" spans="1:17" ht="14.45" customHeight="1" x14ac:dyDescent="0.2">
      <c r="A16" s="832" t="s">
        <v>1630</v>
      </c>
      <c r="B16" s="833" t="s">
        <v>1437</v>
      </c>
      <c r="C16" s="833" t="s">
        <v>1438</v>
      </c>
      <c r="D16" s="833" t="s">
        <v>1471</v>
      </c>
      <c r="E16" s="833" t="s">
        <v>1472</v>
      </c>
      <c r="F16" s="850">
        <v>638</v>
      </c>
      <c r="G16" s="850">
        <v>2405.2600000000002</v>
      </c>
      <c r="H16" s="850">
        <v>5.880112455690014E-2</v>
      </c>
      <c r="I16" s="850">
        <v>3.7700000000000005</v>
      </c>
      <c r="J16" s="850">
        <v>10908</v>
      </c>
      <c r="K16" s="850">
        <v>40905</v>
      </c>
      <c r="L16" s="850">
        <v>1</v>
      </c>
      <c r="M16" s="850">
        <v>3.75</v>
      </c>
      <c r="N16" s="850"/>
      <c r="O16" s="850"/>
      <c r="P16" s="838"/>
      <c r="Q16" s="851"/>
    </row>
    <row r="17" spans="1:17" ht="14.45" customHeight="1" x14ac:dyDescent="0.2">
      <c r="A17" s="832" t="s">
        <v>1630</v>
      </c>
      <c r="B17" s="833" t="s">
        <v>1437</v>
      </c>
      <c r="C17" s="833" t="s">
        <v>1438</v>
      </c>
      <c r="D17" s="833" t="s">
        <v>1473</v>
      </c>
      <c r="E17" s="833" t="s">
        <v>1474</v>
      </c>
      <c r="F17" s="850">
        <v>1866</v>
      </c>
      <c r="G17" s="850">
        <v>11587.859999999999</v>
      </c>
      <c r="H17" s="850"/>
      <c r="I17" s="850">
        <v>6.2099999999999991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5" customHeight="1" x14ac:dyDescent="0.2">
      <c r="A18" s="832" t="s">
        <v>1630</v>
      </c>
      <c r="B18" s="833" t="s">
        <v>1437</v>
      </c>
      <c r="C18" s="833" t="s">
        <v>1438</v>
      </c>
      <c r="D18" s="833" t="s">
        <v>1589</v>
      </c>
      <c r="E18" s="833" t="s">
        <v>1590</v>
      </c>
      <c r="F18" s="850">
        <v>3074</v>
      </c>
      <c r="G18" s="850">
        <v>103009.93</v>
      </c>
      <c r="H18" s="850">
        <v>0.25975232456550335</v>
      </c>
      <c r="I18" s="850">
        <v>33.510061808718277</v>
      </c>
      <c r="J18" s="850">
        <v>11599</v>
      </c>
      <c r="K18" s="850">
        <v>396569.81</v>
      </c>
      <c r="L18" s="850">
        <v>1</v>
      </c>
      <c r="M18" s="850">
        <v>34.19</v>
      </c>
      <c r="N18" s="850">
        <v>6898</v>
      </c>
      <c r="O18" s="850">
        <v>234394.03999999998</v>
      </c>
      <c r="P18" s="838">
        <v>0.59105366593589159</v>
      </c>
      <c r="Q18" s="851">
        <v>33.979999999999997</v>
      </c>
    </row>
    <row r="19" spans="1:17" ht="14.45" customHeight="1" x14ac:dyDescent="0.2">
      <c r="A19" s="832" t="s">
        <v>1630</v>
      </c>
      <c r="B19" s="833" t="s">
        <v>1437</v>
      </c>
      <c r="C19" s="833" t="s">
        <v>1438</v>
      </c>
      <c r="D19" s="833" t="s">
        <v>1479</v>
      </c>
      <c r="E19" s="833" t="s">
        <v>1480</v>
      </c>
      <c r="F19" s="850">
        <v>1064</v>
      </c>
      <c r="G19" s="850">
        <v>21514.080000000002</v>
      </c>
      <c r="H19" s="850">
        <v>0.34600501909662701</v>
      </c>
      <c r="I19" s="850">
        <v>20.220000000000002</v>
      </c>
      <c r="J19" s="850">
        <v>2998</v>
      </c>
      <c r="K19" s="850">
        <v>62178.52</v>
      </c>
      <c r="L19" s="850">
        <v>1</v>
      </c>
      <c r="M19" s="850">
        <v>20.74</v>
      </c>
      <c r="N19" s="850"/>
      <c r="O19" s="850"/>
      <c r="P19" s="838"/>
      <c r="Q19" s="851"/>
    </row>
    <row r="20" spans="1:17" ht="14.45" customHeight="1" x14ac:dyDescent="0.2">
      <c r="A20" s="832" t="s">
        <v>1630</v>
      </c>
      <c r="B20" s="833" t="s">
        <v>1437</v>
      </c>
      <c r="C20" s="833" t="s">
        <v>1438</v>
      </c>
      <c r="D20" s="833" t="s">
        <v>1591</v>
      </c>
      <c r="E20" s="833" t="s">
        <v>1592</v>
      </c>
      <c r="F20" s="850"/>
      <c r="G20" s="850"/>
      <c r="H20" s="850"/>
      <c r="I20" s="850"/>
      <c r="J20" s="850">
        <v>2</v>
      </c>
      <c r="K20" s="850">
        <v>113.24</v>
      </c>
      <c r="L20" s="850">
        <v>1</v>
      </c>
      <c r="M20" s="850">
        <v>56.62</v>
      </c>
      <c r="N20" s="850"/>
      <c r="O20" s="850"/>
      <c r="P20" s="838"/>
      <c r="Q20" s="851"/>
    </row>
    <row r="21" spans="1:17" ht="14.45" customHeight="1" x14ac:dyDescent="0.2">
      <c r="A21" s="832" t="s">
        <v>1630</v>
      </c>
      <c r="B21" s="833" t="s">
        <v>1437</v>
      </c>
      <c r="C21" s="833" t="s">
        <v>1496</v>
      </c>
      <c r="D21" s="833" t="s">
        <v>1499</v>
      </c>
      <c r="E21" s="833" t="s">
        <v>1500</v>
      </c>
      <c r="F21" s="850">
        <v>9</v>
      </c>
      <c r="G21" s="850">
        <v>3996</v>
      </c>
      <c r="H21" s="850">
        <v>2.25</v>
      </c>
      <c r="I21" s="850">
        <v>444</v>
      </c>
      <c r="J21" s="850">
        <v>4</v>
      </c>
      <c r="K21" s="850">
        <v>1776</v>
      </c>
      <c r="L21" s="850">
        <v>1</v>
      </c>
      <c r="M21" s="850">
        <v>444</v>
      </c>
      <c r="N21" s="850">
        <v>10</v>
      </c>
      <c r="O21" s="850">
        <v>4470</v>
      </c>
      <c r="P21" s="838">
        <v>2.5168918918918921</v>
      </c>
      <c r="Q21" s="851">
        <v>447</v>
      </c>
    </row>
    <row r="22" spans="1:17" ht="14.45" customHeight="1" x14ac:dyDescent="0.2">
      <c r="A22" s="832" t="s">
        <v>1630</v>
      </c>
      <c r="B22" s="833" t="s">
        <v>1437</v>
      </c>
      <c r="C22" s="833" t="s">
        <v>1496</v>
      </c>
      <c r="D22" s="833" t="s">
        <v>1507</v>
      </c>
      <c r="E22" s="833" t="s">
        <v>1508</v>
      </c>
      <c r="F22" s="850"/>
      <c r="G22" s="850"/>
      <c r="H22" s="850"/>
      <c r="I22" s="850"/>
      <c r="J22" s="850">
        <v>1</v>
      </c>
      <c r="K22" s="850">
        <v>1423</v>
      </c>
      <c r="L22" s="850">
        <v>1</v>
      </c>
      <c r="M22" s="850">
        <v>1423</v>
      </c>
      <c r="N22" s="850"/>
      <c r="O22" s="850"/>
      <c r="P22" s="838"/>
      <c r="Q22" s="851"/>
    </row>
    <row r="23" spans="1:17" ht="14.45" customHeight="1" x14ac:dyDescent="0.2">
      <c r="A23" s="832" t="s">
        <v>1630</v>
      </c>
      <c r="B23" s="833" t="s">
        <v>1437</v>
      </c>
      <c r="C23" s="833" t="s">
        <v>1496</v>
      </c>
      <c r="D23" s="833" t="s">
        <v>1509</v>
      </c>
      <c r="E23" s="833" t="s">
        <v>1510</v>
      </c>
      <c r="F23" s="850">
        <v>6</v>
      </c>
      <c r="G23" s="850">
        <v>12234</v>
      </c>
      <c r="H23" s="850">
        <v>5.9970588235294118</v>
      </c>
      <c r="I23" s="850">
        <v>2039</v>
      </c>
      <c r="J23" s="850">
        <v>1</v>
      </c>
      <c r="K23" s="850">
        <v>2040</v>
      </c>
      <c r="L23" s="850">
        <v>1</v>
      </c>
      <c r="M23" s="850">
        <v>2040</v>
      </c>
      <c r="N23" s="850"/>
      <c r="O23" s="850"/>
      <c r="P23" s="838"/>
      <c r="Q23" s="851"/>
    </row>
    <row r="24" spans="1:17" ht="14.45" customHeight="1" x14ac:dyDescent="0.2">
      <c r="A24" s="832" t="s">
        <v>1630</v>
      </c>
      <c r="B24" s="833" t="s">
        <v>1437</v>
      </c>
      <c r="C24" s="833" t="s">
        <v>1496</v>
      </c>
      <c r="D24" s="833" t="s">
        <v>1519</v>
      </c>
      <c r="E24" s="833" t="s">
        <v>1520</v>
      </c>
      <c r="F24" s="850"/>
      <c r="G24" s="850"/>
      <c r="H24" s="850"/>
      <c r="I24" s="850"/>
      <c r="J24" s="850"/>
      <c r="K24" s="850"/>
      <c r="L24" s="850"/>
      <c r="M24" s="850"/>
      <c r="N24" s="850">
        <v>1</v>
      </c>
      <c r="O24" s="850">
        <v>1920</v>
      </c>
      <c r="P24" s="838"/>
      <c r="Q24" s="851">
        <v>1920</v>
      </c>
    </row>
    <row r="25" spans="1:17" ht="14.45" customHeight="1" x14ac:dyDescent="0.2">
      <c r="A25" s="832" t="s">
        <v>1630</v>
      </c>
      <c r="B25" s="833" t="s">
        <v>1437</v>
      </c>
      <c r="C25" s="833" t="s">
        <v>1496</v>
      </c>
      <c r="D25" s="833" t="s">
        <v>1523</v>
      </c>
      <c r="E25" s="833" t="s">
        <v>1524</v>
      </c>
      <c r="F25" s="850"/>
      <c r="G25" s="850"/>
      <c r="H25" s="850"/>
      <c r="I25" s="850"/>
      <c r="J25" s="850">
        <v>3</v>
      </c>
      <c r="K25" s="850">
        <v>3642</v>
      </c>
      <c r="L25" s="850">
        <v>1</v>
      </c>
      <c r="M25" s="850">
        <v>1214</v>
      </c>
      <c r="N25" s="850"/>
      <c r="O25" s="850"/>
      <c r="P25" s="838"/>
      <c r="Q25" s="851"/>
    </row>
    <row r="26" spans="1:17" ht="14.45" customHeight="1" x14ac:dyDescent="0.2">
      <c r="A26" s="832" t="s">
        <v>1630</v>
      </c>
      <c r="B26" s="833" t="s">
        <v>1437</v>
      </c>
      <c r="C26" s="833" t="s">
        <v>1496</v>
      </c>
      <c r="D26" s="833" t="s">
        <v>1527</v>
      </c>
      <c r="E26" s="833" t="s">
        <v>1528</v>
      </c>
      <c r="F26" s="850">
        <v>32</v>
      </c>
      <c r="G26" s="850">
        <v>21824</v>
      </c>
      <c r="H26" s="850">
        <v>0.91428571428571426</v>
      </c>
      <c r="I26" s="850">
        <v>682</v>
      </c>
      <c r="J26" s="850">
        <v>35</v>
      </c>
      <c r="K26" s="850">
        <v>23870</v>
      </c>
      <c r="L26" s="850">
        <v>1</v>
      </c>
      <c r="M26" s="850">
        <v>682</v>
      </c>
      <c r="N26" s="850">
        <v>24</v>
      </c>
      <c r="O26" s="850">
        <v>16440</v>
      </c>
      <c r="P26" s="838">
        <v>0.68873062421449516</v>
      </c>
      <c r="Q26" s="851">
        <v>685</v>
      </c>
    </row>
    <row r="27" spans="1:17" ht="14.45" customHeight="1" x14ac:dyDescent="0.2">
      <c r="A27" s="832" t="s">
        <v>1630</v>
      </c>
      <c r="B27" s="833" t="s">
        <v>1437</v>
      </c>
      <c r="C27" s="833" t="s">
        <v>1496</v>
      </c>
      <c r="D27" s="833" t="s">
        <v>1529</v>
      </c>
      <c r="E27" s="833" t="s">
        <v>1530</v>
      </c>
      <c r="F27" s="850">
        <v>8</v>
      </c>
      <c r="G27" s="850">
        <v>5736</v>
      </c>
      <c r="H27" s="850">
        <v>0.32</v>
      </c>
      <c r="I27" s="850">
        <v>717</v>
      </c>
      <c r="J27" s="850">
        <v>25</v>
      </c>
      <c r="K27" s="850">
        <v>17925</v>
      </c>
      <c r="L27" s="850">
        <v>1</v>
      </c>
      <c r="M27" s="850">
        <v>717</v>
      </c>
      <c r="N27" s="850"/>
      <c r="O27" s="850"/>
      <c r="P27" s="838"/>
      <c r="Q27" s="851"/>
    </row>
    <row r="28" spans="1:17" ht="14.45" customHeight="1" x14ac:dyDescent="0.2">
      <c r="A28" s="832" t="s">
        <v>1630</v>
      </c>
      <c r="B28" s="833" t="s">
        <v>1437</v>
      </c>
      <c r="C28" s="833" t="s">
        <v>1496</v>
      </c>
      <c r="D28" s="833" t="s">
        <v>1533</v>
      </c>
      <c r="E28" s="833" t="s">
        <v>1534</v>
      </c>
      <c r="F28" s="850">
        <v>172</v>
      </c>
      <c r="G28" s="850">
        <v>313900</v>
      </c>
      <c r="H28" s="850">
        <v>0.79586020851081096</v>
      </c>
      <c r="I28" s="850">
        <v>1825</v>
      </c>
      <c r="J28" s="850">
        <v>216</v>
      </c>
      <c r="K28" s="850">
        <v>394416</v>
      </c>
      <c r="L28" s="850">
        <v>1</v>
      </c>
      <c r="M28" s="850">
        <v>1826</v>
      </c>
      <c r="N28" s="850">
        <v>202</v>
      </c>
      <c r="O28" s="850">
        <v>369862</v>
      </c>
      <c r="P28" s="838">
        <v>0.93774593322786093</v>
      </c>
      <c r="Q28" s="851">
        <v>1831</v>
      </c>
    </row>
    <row r="29" spans="1:17" ht="14.45" customHeight="1" x14ac:dyDescent="0.2">
      <c r="A29" s="832" t="s">
        <v>1630</v>
      </c>
      <c r="B29" s="833" t="s">
        <v>1437</v>
      </c>
      <c r="C29" s="833" t="s">
        <v>1496</v>
      </c>
      <c r="D29" s="833" t="s">
        <v>1535</v>
      </c>
      <c r="E29" s="833" t="s">
        <v>1536</v>
      </c>
      <c r="F29" s="850">
        <v>92</v>
      </c>
      <c r="G29" s="850">
        <v>39468</v>
      </c>
      <c r="H29" s="850">
        <v>0.74021005251312832</v>
      </c>
      <c r="I29" s="850">
        <v>429</v>
      </c>
      <c r="J29" s="850">
        <v>124</v>
      </c>
      <c r="K29" s="850">
        <v>53320</v>
      </c>
      <c r="L29" s="850">
        <v>1</v>
      </c>
      <c r="M29" s="850">
        <v>430</v>
      </c>
      <c r="N29" s="850">
        <v>134</v>
      </c>
      <c r="O29" s="850">
        <v>57754</v>
      </c>
      <c r="P29" s="838">
        <v>1.083158289572393</v>
      </c>
      <c r="Q29" s="851">
        <v>431</v>
      </c>
    </row>
    <row r="30" spans="1:17" ht="14.45" customHeight="1" x14ac:dyDescent="0.2">
      <c r="A30" s="832" t="s">
        <v>1630</v>
      </c>
      <c r="B30" s="833" t="s">
        <v>1437</v>
      </c>
      <c r="C30" s="833" t="s">
        <v>1496</v>
      </c>
      <c r="D30" s="833" t="s">
        <v>1598</v>
      </c>
      <c r="E30" s="833" t="s">
        <v>1599</v>
      </c>
      <c r="F30" s="850">
        <v>1</v>
      </c>
      <c r="G30" s="850">
        <v>8595</v>
      </c>
      <c r="H30" s="850"/>
      <c r="I30" s="850">
        <v>8595</v>
      </c>
      <c r="J30" s="850"/>
      <c r="K30" s="850"/>
      <c r="L30" s="850"/>
      <c r="M30" s="850"/>
      <c r="N30" s="850"/>
      <c r="O30" s="850"/>
      <c r="P30" s="838"/>
      <c r="Q30" s="851"/>
    </row>
    <row r="31" spans="1:17" ht="14.45" customHeight="1" x14ac:dyDescent="0.2">
      <c r="A31" s="832" t="s">
        <v>1630</v>
      </c>
      <c r="B31" s="833" t="s">
        <v>1437</v>
      </c>
      <c r="C31" s="833" t="s">
        <v>1496</v>
      </c>
      <c r="D31" s="833" t="s">
        <v>1600</v>
      </c>
      <c r="E31" s="833" t="s">
        <v>1601</v>
      </c>
      <c r="F31" s="850">
        <v>11</v>
      </c>
      <c r="G31" s="850">
        <v>159577</v>
      </c>
      <c r="H31" s="850">
        <v>0.24441074888383454</v>
      </c>
      <c r="I31" s="850">
        <v>14507</v>
      </c>
      <c r="J31" s="850">
        <v>45</v>
      </c>
      <c r="K31" s="850">
        <v>652905</v>
      </c>
      <c r="L31" s="850">
        <v>1</v>
      </c>
      <c r="M31" s="850">
        <v>14509</v>
      </c>
      <c r="N31" s="850">
        <v>25</v>
      </c>
      <c r="O31" s="850">
        <v>362875</v>
      </c>
      <c r="P31" s="838">
        <v>0.55578529801425935</v>
      </c>
      <c r="Q31" s="851">
        <v>14515</v>
      </c>
    </row>
    <row r="32" spans="1:17" ht="14.45" customHeight="1" x14ac:dyDescent="0.2">
      <c r="A32" s="832" t="s">
        <v>1630</v>
      </c>
      <c r="B32" s="833" t="s">
        <v>1437</v>
      </c>
      <c r="C32" s="833" t="s">
        <v>1496</v>
      </c>
      <c r="D32" s="833" t="s">
        <v>1545</v>
      </c>
      <c r="E32" s="833" t="s">
        <v>1546</v>
      </c>
      <c r="F32" s="850">
        <v>21</v>
      </c>
      <c r="G32" s="850">
        <v>12810</v>
      </c>
      <c r="H32" s="850">
        <v>0.53758025934785347</v>
      </c>
      <c r="I32" s="850">
        <v>610</v>
      </c>
      <c r="J32" s="850">
        <v>39</v>
      </c>
      <c r="K32" s="850">
        <v>23829</v>
      </c>
      <c r="L32" s="850">
        <v>1</v>
      </c>
      <c r="M32" s="850">
        <v>611</v>
      </c>
      <c r="N32" s="850">
        <v>39</v>
      </c>
      <c r="O32" s="850">
        <v>23946</v>
      </c>
      <c r="P32" s="838">
        <v>1.0049099836333879</v>
      </c>
      <c r="Q32" s="851">
        <v>614</v>
      </c>
    </row>
    <row r="33" spans="1:17" ht="14.45" customHeight="1" x14ac:dyDescent="0.2">
      <c r="A33" s="832" t="s">
        <v>1630</v>
      </c>
      <c r="B33" s="833" t="s">
        <v>1437</v>
      </c>
      <c r="C33" s="833" t="s">
        <v>1496</v>
      </c>
      <c r="D33" s="833" t="s">
        <v>1547</v>
      </c>
      <c r="E33" s="833" t="s">
        <v>1548</v>
      </c>
      <c r="F33" s="850"/>
      <c r="G33" s="850"/>
      <c r="H33" s="850"/>
      <c r="I33" s="850"/>
      <c r="J33" s="850">
        <v>1</v>
      </c>
      <c r="K33" s="850">
        <v>438</v>
      </c>
      <c r="L33" s="850">
        <v>1</v>
      </c>
      <c r="M33" s="850">
        <v>438</v>
      </c>
      <c r="N33" s="850"/>
      <c r="O33" s="850"/>
      <c r="P33" s="838"/>
      <c r="Q33" s="851"/>
    </row>
    <row r="34" spans="1:17" ht="14.45" customHeight="1" x14ac:dyDescent="0.2">
      <c r="A34" s="832" t="s">
        <v>1630</v>
      </c>
      <c r="B34" s="833" t="s">
        <v>1437</v>
      </c>
      <c r="C34" s="833" t="s">
        <v>1496</v>
      </c>
      <c r="D34" s="833" t="s">
        <v>1549</v>
      </c>
      <c r="E34" s="833" t="s">
        <v>1550</v>
      </c>
      <c r="F34" s="850">
        <v>1</v>
      </c>
      <c r="G34" s="850">
        <v>1342</v>
      </c>
      <c r="H34" s="850">
        <v>5.8779729315404497E-2</v>
      </c>
      <c r="I34" s="850">
        <v>1342</v>
      </c>
      <c r="J34" s="850">
        <v>17</v>
      </c>
      <c r="K34" s="850">
        <v>22831</v>
      </c>
      <c r="L34" s="850">
        <v>1</v>
      </c>
      <c r="M34" s="850">
        <v>1343</v>
      </c>
      <c r="N34" s="850">
        <v>1</v>
      </c>
      <c r="O34" s="850">
        <v>1347</v>
      </c>
      <c r="P34" s="838">
        <v>5.8998729797205551E-2</v>
      </c>
      <c r="Q34" s="851">
        <v>1347</v>
      </c>
    </row>
    <row r="35" spans="1:17" ht="14.45" customHeight="1" x14ac:dyDescent="0.2">
      <c r="A35" s="832" t="s">
        <v>1630</v>
      </c>
      <c r="B35" s="833" t="s">
        <v>1437</v>
      </c>
      <c r="C35" s="833" t="s">
        <v>1496</v>
      </c>
      <c r="D35" s="833" t="s">
        <v>1551</v>
      </c>
      <c r="E35" s="833" t="s">
        <v>1552</v>
      </c>
      <c r="F35" s="850">
        <v>58</v>
      </c>
      <c r="G35" s="850">
        <v>29522</v>
      </c>
      <c r="H35" s="850">
        <v>1.4842634489693314</v>
      </c>
      <c r="I35" s="850">
        <v>509</v>
      </c>
      <c r="J35" s="850">
        <v>39</v>
      </c>
      <c r="K35" s="850">
        <v>19890</v>
      </c>
      <c r="L35" s="850">
        <v>1</v>
      </c>
      <c r="M35" s="850">
        <v>510</v>
      </c>
      <c r="N35" s="850">
        <v>38</v>
      </c>
      <c r="O35" s="850">
        <v>19456</v>
      </c>
      <c r="P35" s="838">
        <v>0.97817998994469579</v>
      </c>
      <c r="Q35" s="851">
        <v>512</v>
      </c>
    </row>
    <row r="36" spans="1:17" ht="14.45" customHeight="1" x14ac:dyDescent="0.2">
      <c r="A36" s="832" t="s">
        <v>1630</v>
      </c>
      <c r="B36" s="833" t="s">
        <v>1437</v>
      </c>
      <c r="C36" s="833" t="s">
        <v>1496</v>
      </c>
      <c r="D36" s="833" t="s">
        <v>1553</v>
      </c>
      <c r="E36" s="833" t="s">
        <v>1554</v>
      </c>
      <c r="F36" s="850"/>
      <c r="G36" s="850"/>
      <c r="H36" s="850"/>
      <c r="I36" s="850"/>
      <c r="J36" s="850">
        <v>1</v>
      </c>
      <c r="K36" s="850">
        <v>2333</v>
      </c>
      <c r="L36" s="850">
        <v>1</v>
      </c>
      <c r="M36" s="850">
        <v>2333</v>
      </c>
      <c r="N36" s="850"/>
      <c r="O36" s="850"/>
      <c r="P36" s="838"/>
      <c r="Q36" s="851"/>
    </row>
    <row r="37" spans="1:17" ht="14.45" customHeight="1" x14ac:dyDescent="0.2">
      <c r="A37" s="832" t="s">
        <v>1630</v>
      </c>
      <c r="B37" s="833" t="s">
        <v>1437</v>
      </c>
      <c r="C37" s="833" t="s">
        <v>1496</v>
      </c>
      <c r="D37" s="833" t="s">
        <v>1571</v>
      </c>
      <c r="E37" s="833" t="s">
        <v>1572</v>
      </c>
      <c r="F37" s="850"/>
      <c r="G37" s="850"/>
      <c r="H37" s="850"/>
      <c r="I37" s="850"/>
      <c r="J37" s="850">
        <v>1</v>
      </c>
      <c r="K37" s="850">
        <v>719</v>
      </c>
      <c r="L37" s="850">
        <v>1</v>
      </c>
      <c r="M37" s="850">
        <v>719</v>
      </c>
      <c r="N37" s="850"/>
      <c r="O37" s="850"/>
      <c r="P37" s="838"/>
      <c r="Q37" s="851"/>
    </row>
    <row r="38" spans="1:17" ht="14.45" customHeight="1" x14ac:dyDescent="0.2">
      <c r="A38" s="832" t="s">
        <v>1631</v>
      </c>
      <c r="B38" s="833" t="s">
        <v>1437</v>
      </c>
      <c r="C38" s="833" t="s">
        <v>1579</v>
      </c>
      <c r="D38" s="833" t="s">
        <v>1584</v>
      </c>
      <c r="E38" s="833" t="s">
        <v>1583</v>
      </c>
      <c r="F38" s="850">
        <v>3.9499999999999997</v>
      </c>
      <c r="G38" s="850">
        <v>7185.2100000000009</v>
      </c>
      <c r="H38" s="850">
        <v>3.0521980706084255</v>
      </c>
      <c r="I38" s="850">
        <v>1819.0405063291144</v>
      </c>
      <c r="J38" s="850">
        <v>1.5499999999999998</v>
      </c>
      <c r="K38" s="850">
        <v>2354.11</v>
      </c>
      <c r="L38" s="850">
        <v>1</v>
      </c>
      <c r="M38" s="850">
        <v>1518.7806451612905</v>
      </c>
      <c r="N38" s="850"/>
      <c r="O38" s="850"/>
      <c r="P38" s="838"/>
      <c r="Q38" s="851"/>
    </row>
    <row r="39" spans="1:17" ht="14.45" customHeight="1" x14ac:dyDescent="0.2">
      <c r="A39" s="832" t="s">
        <v>1631</v>
      </c>
      <c r="B39" s="833" t="s">
        <v>1437</v>
      </c>
      <c r="C39" s="833" t="s">
        <v>1579</v>
      </c>
      <c r="D39" s="833" t="s">
        <v>1585</v>
      </c>
      <c r="E39" s="833" t="s">
        <v>1586</v>
      </c>
      <c r="F39" s="850">
        <v>0.22999999999999998</v>
      </c>
      <c r="G39" s="850">
        <v>203.35</v>
      </c>
      <c r="H39" s="850"/>
      <c r="I39" s="850">
        <v>884.13043478260875</v>
      </c>
      <c r="J39" s="850"/>
      <c r="K39" s="850"/>
      <c r="L39" s="850"/>
      <c r="M39" s="850"/>
      <c r="N39" s="850"/>
      <c r="O39" s="850"/>
      <c r="P39" s="838"/>
      <c r="Q39" s="851"/>
    </row>
    <row r="40" spans="1:17" ht="14.45" customHeight="1" x14ac:dyDescent="0.2">
      <c r="A40" s="832" t="s">
        <v>1631</v>
      </c>
      <c r="B40" s="833" t="s">
        <v>1437</v>
      </c>
      <c r="C40" s="833" t="s">
        <v>1579</v>
      </c>
      <c r="D40" s="833" t="s">
        <v>1587</v>
      </c>
      <c r="E40" s="833" t="s">
        <v>1583</v>
      </c>
      <c r="F40" s="850"/>
      <c r="G40" s="850"/>
      <c r="H40" s="850"/>
      <c r="I40" s="850"/>
      <c r="J40" s="850"/>
      <c r="K40" s="850"/>
      <c r="L40" s="850"/>
      <c r="M40" s="850"/>
      <c r="N40" s="850">
        <v>5</v>
      </c>
      <c r="O40" s="850">
        <v>3277.6</v>
      </c>
      <c r="P40" s="838"/>
      <c r="Q40" s="851">
        <v>655.52</v>
      </c>
    </row>
    <row r="41" spans="1:17" ht="14.45" customHeight="1" x14ac:dyDescent="0.2">
      <c r="A41" s="832" t="s">
        <v>1631</v>
      </c>
      <c r="B41" s="833" t="s">
        <v>1437</v>
      </c>
      <c r="C41" s="833" t="s">
        <v>1438</v>
      </c>
      <c r="D41" s="833" t="s">
        <v>1443</v>
      </c>
      <c r="E41" s="833" t="s">
        <v>1444</v>
      </c>
      <c r="F41" s="850">
        <v>3595</v>
      </c>
      <c r="G41" s="850">
        <v>25740.199999999997</v>
      </c>
      <c r="H41" s="850">
        <v>1.3259259259259255</v>
      </c>
      <c r="I41" s="850">
        <v>7.1599999999999993</v>
      </c>
      <c r="J41" s="850">
        <v>2700</v>
      </c>
      <c r="K41" s="850">
        <v>19413.000000000004</v>
      </c>
      <c r="L41" s="850">
        <v>1</v>
      </c>
      <c r="M41" s="850">
        <v>7.1900000000000013</v>
      </c>
      <c r="N41" s="850">
        <v>3105</v>
      </c>
      <c r="O41" s="850">
        <v>22747</v>
      </c>
      <c r="P41" s="838">
        <v>1.17174058620512</v>
      </c>
      <c r="Q41" s="851">
        <v>7.325925925925926</v>
      </c>
    </row>
    <row r="42" spans="1:17" ht="14.45" customHeight="1" x14ac:dyDescent="0.2">
      <c r="A42" s="832" t="s">
        <v>1631</v>
      </c>
      <c r="B42" s="833" t="s">
        <v>1437</v>
      </c>
      <c r="C42" s="833" t="s">
        <v>1438</v>
      </c>
      <c r="D42" s="833" t="s">
        <v>1449</v>
      </c>
      <c r="E42" s="833" t="s">
        <v>1450</v>
      </c>
      <c r="F42" s="850">
        <v>706</v>
      </c>
      <c r="G42" s="850">
        <v>3734.74</v>
      </c>
      <c r="H42" s="850">
        <v>1.9518152884550057</v>
      </c>
      <c r="I42" s="850">
        <v>5.29</v>
      </c>
      <c r="J42" s="850">
        <v>359</v>
      </c>
      <c r="K42" s="850">
        <v>1913.47</v>
      </c>
      <c r="L42" s="850">
        <v>1</v>
      </c>
      <c r="M42" s="850">
        <v>5.33</v>
      </c>
      <c r="N42" s="850"/>
      <c r="O42" s="850"/>
      <c r="P42" s="838"/>
      <c r="Q42" s="851"/>
    </row>
    <row r="43" spans="1:17" ht="14.45" customHeight="1" x14ac:dyDescent="0.2">
      <c r="A43" s="832" t="s">
        <v>1631</v>
      </c>
      <c r="B43" s="833" t="s">
        <v>1437</v>
      </c>
      <c r="C43" s="833" t="s">
        <v>1438</v>
      </c>
      <c r="D43" s="833" t="s">
        <v>1457</v>
      </c>
      <c r="E43" s="833" t="s">
        <v>1458</v>
      </c>
      <c r="F43" s="850">
        <v>700</v>
      </c>
      <c r="G43" s="850">
        <v>18340</v>
      </c>
      <c r="H43" s="850"/>
      <c r="I43" s="850">
        <v>26.2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5" customHeight="1" x14ac:dyDescent="0.2">
      <c r="A44" s="832" t="s">
        <v>1631</v>
      </c>
      <c r="B44" s="833" t="s">
        <v>1437</v>
      </c>
      <c r="C44" s="833" t="s">
        <v>1438</v>
      </c>
      <c r="D44" s="833" t="s">
        <v>1461</v>
      </c>
      <c r="E44" s="833" t="s">
        <v>1462</v>
      </c>
      <c r="F44" s="850"/>
      <c r="G44" s="850"/>
      <c r="H44" s="850"/>
      <c r="I44" s="850"/>
      <c r="J44" s="850">
        <v>440</v>
      </c>
      <c r="K44" s="850">
        <v>9196</v>
      </c>
      <c r="L44" s="850">
        <v>1</v>
      </c>
      <c r="M44" s="850">
        <v>20.9</v>
      </c>
      <c r="N44" s="850"/>
      <c r="O44" s="850"/>
      <c r="P44" s="838"/>
      <c r="Q44" s="851"/>
    </row>
    <row r="45" spans="1:17" ht="14.45" customHeight="1" x14ac:dyDescent="0.2">
      <c r="A45" s="832" t="s">
        <v>1631</v>
      </c>
      <c r="B45" s="833" t="s">
        <v>1437</v>
      </c>
      <c r="C45" s="833" t="s">
        <v>1438</v>
      </c>
      <c r="D45" s="833" t="s">
        <v>1467</v>
      </c>
      <c r="E45" s="833" t="s">
        <v>1468</v>
      </c>
      <c r="F45" s="850">
        <v>13</v>
      </c>
      <c r="G45" s="850">
        <v>25826.450000000004</v>
      </c>
      <c r="H45" s="850">
        <v>1.1577842441696007</v>
      </c>
      <c r="I45" s="850">
        <v>1986.6500000000003</v>
      </c>
      <c r="J45" s="850">
        <v>11</v>
      </c>
      <c r="K45" s="850">
        <v>22306.789999999997</v>
      </c>
      <c r="L45" s="850">
        <v>1</v>
      </c>
      <c r="M45" s="850">
        <v>2027.8899999999996</v>
      </c>
      <c r="N45" s="850">
        <v>15</v>
      </c>
      <c r="O45" s="850">
        <v>27266.850000000006</v>
      </c>
      <c r="P45" s="838">
        <v>1.2223565111788837</v>
      </c>
      <c r="Q45" s="851">
        <v>1817.7900000000004</v>
      </c>
    </row>
    <row r="46" spans="1:17" ht="14.45" customHeight="1" x14ac:dyDescent="0.2">
      <c r="A46" s="832" t="s">
        <v>1631</v>
      </c>
      <c r="B46" s="833" t="s">
        <v>1437</v>
      </c>
      <c r="C46" s="833" t="s">
        <v>1438</v>
      </c>
      <c r="D46" s="833" t="s">
        <v>1471</v>
      </c>
      <c r="E46" s="833" t="s">
        <v>1472</v>
      </c>
      <c r="F46" s="850"/>
      <c r="G46" s="850"/>
      <c r="H46" s="850"/>
      <c r="I46" s="850"/>
      <c r="J46" s="850"/>
      <c r="K46" s="850"/>
      <c r="L46" s="850"/>
      <c r="M46" s="850"/>
      <c r="N46" s="850">
        <v>570</v>
      </c>
      <c r="O46" s="850">
        <v>2200.1999999999998</v>
      </c>
      <c r="P46" s="838"/>
      <c r="Q46" s="851">
        <v>3.86</v>
      </c>
    </row>
    <row r="47" spans="1:17" ht="14.45" customHeight="1" x14ac:dyDescent="0.2">
      <c r="A47" s="832" t="s">
        <v>1631</v>
      </c>
      <c r="B47" s="833" t="s">
        <v>1437</v>
      </c>
      <c r="C47" s="833" t="s">
        <v>1438</v>
      </c>
      <c r="D47" s="833" t="s">
        <v>1589</v>
      </c>
      <c r="E47" s="833" t="s">
        <v>1590</v>
      </c>
      <c r="F47" s="850">
        <v>2829</v>
      </c>
      <c r="G47" s="850">
        <v>95581.540000000008</v>
      </c>
      <c r="H47" s="850">
        <v>3.2773731512782684</v>
      </c>
      <c r="I47" s="850">
        <v>33.786334393778723</v>
      </c>
      <c r="J47" s="850">
        <v>853</v>
      </c>
      <c r="K47" s="850">
        <v>29164.07</v>
      </c>
      <c r="L47" s="850">
        <v>1</v>
      </c>
      <c r="M47" s="850">
        <v>34.19</v>
      </c>
      <c r="N47" s="850">
        <v>2944</v>
      </c>
      <c r="O47" s="850">
        <v>100037.12</v>
      </c>
      <c r="P47" s="838">
        <v>3.4301494955950935</v>
      </c>
      <c r="Q47" s="851">
        <v>33.979999999999997</v>
      </c>
    </row>
    <row r="48" spans="1:17" ht="14.45" customHeight="1" x14ac:dyDescent="0.2">
      <c r="A48" s="832" t="s">
        <v>1631</v>
      </c>
      <c r="B48" s="833" t="s">
        <v>1437</v>
      </c>
      <c r="C48" s="833" t="s">
        <v>1496</v>
      </c>
      <c r="D48" s="833" t="s">
        <v>1501</v>
      </c>
      <c r="E48" s="833" t="s">
        <v>1502</v>
      </c>
      <c r="F48" s="850"/>
      <c r="G48" s="850"/>
      <c r="H48" s="850"/>
      <c r="I48" s="850"/>
      <c r="J48" s="850"/>
      <c r="K48" s="850"/>
      <c r="L48" s="850"/>
      <c r="M48" s="850"/>
      <c r="N48" s="850">
        <v>1</v>
      </c>
      <c r="O48" s="850">
        <v>179</v>
      </c>
      <c r="P48" s="838"/>
      <c r="Q48" s="851">
        <v>179</v>
      </c>
    </row>
    <row r="49" spans="1:17" ht="14.45" customHeight="1" x14ac:dyDescent="0.2">
      <c r="A49" s="832" t="s">
        <v>1631</v>
      </c>
      <c r="B49" s="833" t="s">
        <v>1437</v>
      </c>
      <c r="C49" s="833" t="s">
        <v>1496</v>
      </c>
      <c r="D49" s="833" t="s">
        <v>1527</v>
      </c>
      <c r="E49" s="833" t="s">
        <v>1528</v>
      </c>
      <c r="F49" s="850">
        <v>13</v>
      </c>
      <c r="G49" s="850">
        <v>8866</v>
      </c>
      <c r="H49" s="850">
        <v>1.1818181818181819</v>
      </c>
      <c r="I49" s="850">
        <v>682</v>
      </c>
      <c r="J49" s="850">
        <v>11</v>
      </c>
      <c r="K49" s="850">
        <v>7502</v>
      </c>
      <c r="L49" s="850">
        <v>1</v>
      </c>
      <c r="M49" s="850">
        <v>682</v>
      </c>
      <c r="N49" s="850">
        <v>15</v>
      </c>
      <c r="O49" s="850">
        <v>10275</v>
      </c>
      <c r="P49" s="838">
        <v>1.3696347640629165</v>
      </c>
      <c r="Q49" s="851">
        <v>685</v>
      </c>
    </row>
    <row r="50" spans="1:17" ht="14.45" customHeight="1" x14ac:dyDescent="0.2">
      <c r="A50" s="832" t="s">
        <v>1631</v>
      </c>
      <c r="B50" s="833" t="s">
        <v>1437</v>
      </c>
      <c r="C50" s="833" t="s">
        <v>1496</v>
      </c>
      <c r="D50" s="833" t="s">
        <v>1531</v>
      </c>
      <c r="E50" s="833" t="s">
        <v>1532</v>
      </c>
      <c r="F50" s="850">
        <v>1</v>
      </c>
      <c r="G50" s="850">
        <v>2638</v>
      </c>
      <c r="H50" s="850"/>
      <c r="I50" s="850">
        <v>2638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5" customHeight="1" x14ac:dyDescent="0.2">
      <c r="A51" s="832" t="s">
        <v>1631</v>
      </c>
      <c r="B51" s="833" t="s">
        <v>1437</v>
      </c>
      <c r="C51" s="833" t="s">
        <v>1496</v>
      </c>
      <c r="D51" s="833" t="s">
        <v>1533</v>
      </c>
      <c r="E51" s="833" t="s">
        <v>1534</v>
      </c>
      <c r="F51" s="850">
        <v>23</v>
      </c>
      <c r="G51" s="850">
        <v>41975</v>
      </c>
      <c r="H51" s="850">
        <v>1.3522002448295858</v>
      </c>
      <c r="I51" s="850">
        <v>1825</v>
      </c>
      <c r="J51" s="850">
        <v>17</v>
      </c>
      <c r="K51" s="850">
        <v>31042</v>
      </c>
      <c r="L51" s="850">
        <v>1</v>
      </c>
      <c r="M51" s="850">
        <v>1826</v>
      </c>
      <c r="N51" s="850">
        <v>25</v>
      </c>
      <c r="O51" s="850">
        <v>45775</v>
      </c>
      <c r="P51" s="838">
        <v>1.4746150376908704</v>
      </c>
      <c r="Q51" s="851">
        <v>1831</v>
      </c>
    </row>
    <row r="52" spans="1:17" ht="14.45" customHeight="1" x14ac:dyDescent="0.2">
      <c r="A52" s="832" t="s">
        <v>1631</v>
      </c>
      <c r="B52" s="833" t="s">
        <v>1437</v>
      </c>
      <c r="C52" s="833" t="s">
        <v>1496</v>
      </c>
      <c r="D52" s="833" t="s">
        <v>1535</v>
      </c>
      <c r="E52" s="833" t="s">
        <v>1536</v>
      </c>
      <c r="F52" s="850">
        <v>3</v>
      </c>
      <c r="G52" s="850">
        <v>1287</v>
      </c>
      <c r="H52" s="850">
        <v>1.4965116279069768</v>
      </c>
      <c r="I52" s="850">
        <v>429</v>
      </c>
      <c r="J52" s="850">
        <v>2</v>
      </c>
      <c r="K52" s="850">
        <v>860</v>
      </c>
      <c r="L52" s="850">
        <v>1</v>
      </c>
      <c r="M52" s="850">
        <v>430</v>
      </c>
      <c r="N52" s="850"/>
      <c r="O52" s="850"/>
      <c r="P52" s="838"/>
      <c r="Q52" s="851"/>
    </row>
    <row r="53" spans="1:17" ht="14.45" customHeight="1" x14ac:dyDescent="0.2">
      <c r="A53" s="832" t="s">
        <v>1631</v>
      </c>
      <c r="B53" s="833" t="s">
        <v>1437</v>
      </c>
      <c r="C53" s="833" t="s">
        <v>1496</v>
      </c>
      <c r="D53" s="833" t="s">
        <v>1600</v>
      </c>
      <c r="E53" s="833" t="s">
        <v>1601</v>
      </c>
      <c r="F53" s="850">
        <v>12</v>
      </c>
      <c r="G53" s="850">
        <v>174084</v>
      </c>
      <c r="H53" s="850">
        <v>2.999586463574333</v>
      </c>
      <c r="I53" s="850">
        <v>14507</v>
      </c>
      <c r="J53" s="850">
        <v>4</v>
      </c>
      <c r="K53" s="850">
        <v>58036</v>
      </c>
      <c r="L53" s="850">
        <v>1</v>
      </c>
      <c r="M53" s="850">
        <v>14509</v>
      </c>
      <c r="N53" s="850">
        <v>11</v>
      </c>
      <c r="O53" s="850">
        <v>159665</v>
      </c>
      <c r="P53" s="838">
        <v>2.7511372251705839</v>
      </c>
      <c r="Q53" s="851">
        <v>14515</v>
      </c>
    </row>
    <row r="54" spans="1:17" ht="14.45" customHeight="1" x14ac:dyDescent="0.2">
      <c r="A54" s="832" t="s">
        <v>1631</v>
      </c>
      <c r="B54" s="833" t="s">
        <v>1437</v>
      </c>
      <c r="C54" s="833" t="s">
        <v>1496</v>
      </c>
      <c r="D54" s="833" t="s">
        <v>1549</v>
      </c>
      <c r="E54" s="833" t="s">
        <v>1550</v>
      </c>
      <c r="F54" s="850"/>
      <c r="G54" s="850"/>
      <c r="H54" s="850"/>
      <c r="I54" s="850"/>
      <c r="J54" s="850"/>
      <c r="K54" s="850"/>
      <c r="L54" s="850"/>
      <c r="M54" s="850"/>
      <c r="N54" s="850">
        <v>1</v>
      </c>
      <c r="O54" s="850">
        <v>1347</v>
      </c>
      <c r="P54" s="838"/>
      <c r="Q54" s="851">
        <v>1347</v>
      </c>
    </row>
    <row r="55" spans="1:17" ht="14.45" customHeight="1" x14ac:dyDescent="0.2">
      <c r="A55" s="832" t="s">
        <v>1631</v>
      </c>
      <c r="B55" s="833" t="s">
        <v>1437</v>
      </c>
      <c r="C55" s="833" t="s">
        <v>1496</v>
      </c>
      <c r="D55" s="833" t="s">
        <v>1551</v>
      </c>
      <c r="E55" s="833" t="s">
        <v>1552</v>
      </c>
      <c r="F55" s="850">
        <v>19</v>
      </c>
      <c r="G55" s="850">
        <v>9671</v>
      </c>
      <c r="H55" s="850">
        <v>1.2641830065359476</v>
      </c>
      <c r="I55" s="850">
        <v>509</v>
      </c>
      <c r="J55" s="850">
        <v>15</v>
      </c>
      <c r="K55" s="850">
        <v>7650</v>
      </c>
      <c r="L55" s="850">
        <v>1</v>
      </c>
      <c r="M55" s="850">
        <v>510</v>
      </c>
      <c r="N55" s="850">
        <v>19</v>
      </c>
      <c r="O55" s="850">
        <v>9728</v>
      </c>
      <c r="P55" s="838">
        <v>1.2716339869281046</v>
      </c>
      <c r="Q55" s="851">
        <v>512</v>
      </c>
    </row>
    <row r="56" spans="1:17" ht="14.45" customHeight="1" x14ac:dyDescent="0.2">
      <c r="A56" s="832" t="s">
        <v>1631</v>
      </c>
      <c r="B56" s="833" t="s">
        <v>1437</v>
      </c>
      <c r="C56" s="833" t="s">
        <v>1496</v>
      </c>
      <c r="D56" s="833" t="s">
        <v>1553</v>
      </c>
      <c r="E56" s="833" t="s">
        <v>1554</v>
      </c>
      <c r="F56" s="850"/>
      <c r="G56" s="850"/>
      <c r="H56" s="850"/>
      <c r="I56" s="850"/>
      <c r="J56" s="850">
        <v>1</v>
      </c>
      <c r="K56" s="850">
        <v>2333</v>
      </c>
      <c r="L56" s="850">
        <v>1</v>
      </c>
      <c r="M56" s="850">
        <v>2333</v>
      </c>
      <c r="N56" s="850"/>
      <c r="O56" s="850"/>
      <c r="P56" s="838"/>
      <c r="Q56" s="851"/>
    </row>
    <row r="57" spans="1:17" ht="14.45" customHeight="1" x14ac:dyDescent="0.2">
      <c r="A57" s="832" t="s">
        <v>1631</v>
      </c>
      <c r="B57" s="833" t="s">
        <v>1437</v>
      </c>
      <c r="C57" s="833" t="s">
        <v>1496</v>
      </c>
      <c r="D57" s="833" t="s">
        <v>1571</v>
      </c>
      <c r="E57" s="833" t="s">
        <v>1572</v>
      </c>
      <c r="F57" s="850">
        <v>1</v>
      </c>
      <c r="G57" s="850">
        <v>719</v>
      </c>
      <c r="H57" s="850">
        <v>1</v>
      </c>
      <c r="I57" s="850">
        <v>719</v>
      </c>
      <c r="J57" s="850">
        <v>1</v>
      </c>
      <c r="K57" s="850">
        <v>719</v>
      </c>
      <c r="L57" s="850">
        <v>1</v>
      </c>
      <c r="M57" s="850">
        <v>719</v>
      </c>
      <c r="N57" s="850"/>
      <c r="O57" s="850"/>
      <c r="P57" s="838"/>
      <c r="Q57" s="851"/>
    </row>
    <row r="58" spans="1:17" ht="14.45" customHeight="1" x14ac:dyDescent="0.2">
      <c r="A58" s="832" t="s">
        <v>1632</v>
      </c>
      <c r="B58" s="833" t="s">
        <v>1437</v>
      </c>
      <c r="C58" s="833" t="s">
        <v>1579</v>
      </c>
      <c r="D58" s="833" t="s">
        <v>1580</v>
      </c>
      <c r="E58" s="833" t="s">
        <v>1581</v>
      </c>
      <c r="F58" s="850">
        <v>0.45</v>
      </c>
      <c r="G58" s="850">
        <v>904.34</v>
      </c>
      <c r="H58" s="850"/>
      <c r="I58" s="850">
        <v>2009.6444444444444</v>
      </c>
      <c r="J58" s="850"/>
      <c r="K58" s="850"/>
      <c r="L58" s="850"/>
      <c r="M58" s="850"/>
      <c r="N58" s="850"/>
      <c r="O58" s="850"/>
      <c r="P58" s="838"/>
      <c r="Q58" s="851"/>
    </row>
    <row r="59" spans="1:17" ht="14.45" customHeight="1" x14ac:dyDescent="0.2">
      <c r="A59" s="832" t="s">
        <v>1632</v>
      </c>
      <c r="B59" s="833" t="s">
        <v>1437</v>
      </c>
      <c r="C59" s="833" t="s">
        <v>1579</v>
      </c>
      <c r="D59" s="833" t="s">
        <v>1584</v>
      </c>
      <c r="E59" s="833" t="s">
        <v>1583</v>
      </c>
      <c r="F59" s="850">
        <v>3.2</v>
      </c>
      <c r="G59" s="850">
        <v>5820.95</v>
      </c>
      <c r="H59" s="850">
        <v>0.34259321929155989</v>
      </c>
      <c r="I59" s="850">
        <v>1819.0468749999998</v>
      </c>
      <c r="J59" s="850">
        <v>10.299999999999999</v>
      </c>
      <c r="K59" s="850">
        <v>16990.849999999999</v>
      </c>
      <c r="L59" s="850">
        <v>1</v>
      </c>
      <c r="M59" s="850">
        <v>1649.5970873786407</v>
      </c>
      <c r="N59" s="850"/>
      <c r="O59" s="850"/>
      <c r="P59" s="838"/>
      <c r="Q59" s="851"/>
    </row>
    <row r="60" spans="1:17" ht="14.45" customHeight="1" x14ac:dyDescent="0.2">
      <c r="A60" s="832" t="s">
        <v>1632</v>
      </c>
      <c r="B60" s="833" t="s">
        <v>1437</v>
      </c>
      <c r="C60" s="833" t="s">
        <v>1579</v>
      </c>
      <c r="D60" s="833" t="s">
        <v>1585</v>
      </c>
      <c r="E60" s="833" t="s">
        <v>1586</v>
      </c>
      <c r="F60" s="850">
        <v>0.1</v>
      </c>
      <c r="G60" s="850">
        <v>90.38</v>
      </c>
      <c r="H60" s="850"/>
      <c r="I60" s="850">
        <v>903.8</v>
      </c>
      <c r="J60" s="850"/>
      <c r="K60" s="850"/>
      <c r="L60" s="850"/>
      <c r="M60" s="850"/>
      <c r="N60" s="850"/>
      <c r="O60" s="850"/>
      <c r="P60" s="838"/>
      <c r="Q60" s="851"/>
    </row>
    <row r="61" spans="1:17" ht="14.45" customHeight="1" x14ac:dyDescent="0.2">
      <c r="A61" s="832" t="s">
        <v>1632</v>
      </c>
      <c r="B61" s="833" t="s">
        <v>1437</v>
      </c>
      <c r="C61" s="833" t="s">
        <v>1579</v>
      </c>
      <c r="D61" s="833" t="s">
        <v>1587</v>
      </c>
      <c r="E61" s="833" t="s">
        <v>1583</v>
      </c>
      <c r="F61" s="850"/>
      <c r="G61" s="850"/>
      <c r="H61" s="850"/>
      <c r="I61" s="850"/>
      <c r="J61" s="850"/>
      <c r="K61" s="850"/>
      <c r="L61" s="850"/>
      <c r="M61" s="850"/>
      <c r="N61" s="850">
        <v>11.25</v>
      </c>
      <c r="O61" s="850">
        <v>7374.6100000000006</v>
      </c>
      <c r="P61" s="838"/>
      <c r="Q61" s="851">
        <v>655.52088888888898</v>
      </c>
    </row>
    <row r="62" spans="1:17" ht="14.45" customHeight="1" x14ac:dyDescent="0.2">
      <c r="A62" s="832" t="s">
        <v>1632</v>
      </c>
      <c r="B62" s="833" t="s">
        <v>1437</v>
      </c>
      <c r="C62" s="833" t="s">
        <v>1579</v>
      </c>
      <c r="D62" s="833" t="s">
        <v>1588</v>
      </c>
      <c r="E62" s="833" t="s">
        <v>1583</v>
      </c>
      <c r="F62" s="850"/>
      <c r="G62" s="850"/>
      <c r="H62" s="850"/>
      <c r="I62" s="850"/>
      <c r="J62" s="850"/>
      <c r="K62" s="850"/>
      <c r="L62" s="850"/>
      <c r="M62" s="850"/>
      <c r="N62" s="850">
        <v>0.06</v>
      </c>
      <c r="O62" s="850">
        <v>196.56</v>
      </c>
      <c r="P62" s="838"/>
      <c r="Q62" s="851">
        <v>3276</v>
      </c>
    </row>
    <row r="63" spans="1:17" ht="14.45" customHeight="1" x14ac:dyDescent="0.2">
      <c r="A63" s="832" t="s">
        <v>1632</v>
      </c>
      <c r="B63" s="833" t="s">
        <v>1437</v>
      </c>
      <c r="C63" s="833" t="s">
        <v>1438</v>
      </c>
      <c r="D63" s="833" t="s">
        <v>1441</v>
      </c>
      <c r="E63" s="833" t="s">
        <v>1442</v>
      </c>
      <c r="F63" s="850">
        <v>300</v>
      </c>
      <c r="G63" s="850">
        <v>777</v>
      </c>
      <c r="H63" s="850">
        <v>1.3689217758985199</v>
      </c>
      <c r="I63" s="850">
        <v>2.59</v>
      </c>
      <c r="J63" s="850">
        <v>220</v>
      </c>
      <c r="K63" s="850">
        <v>567.6</v>
      </c>
      <c r="L63" s="850">
        <v>1</v>
      </c>
      <c r="M63" s="850">
        <v>2.58</v>
      </c>
      <c r="N63" s="850">
        <v>867</v>
      </c>
      <c r="O63" s="850">
        <v>2286.5</v>
      </c>
      <c r="P63" s="838">
        <v>4.0283650458069058</v>
      </c>
      <c r="Q63" s="851">
        <v>2.6372549019607843</v>
      </c>
    </row>
    <row r="64" spans="1:17" ht="14.45" customHeight="1" x14ac:dyDescent="0.2">
      <c r="A64" s="832" t="s">
        <v>1632</v>
      </c>
      <c r="B64" s="833" t="s">
        <v>1437</v>
      </c>
      <c r="C64" s="833" t="s">
        <v>1438</v>
      </c>
      <c r="D64" s="833" t="s">
        <v>1443</v>
      </c>
      <c r="E64" s="833" t="s">
        <v>1444</v>
      </c>
      <c r="F64" s="850">
        <v>8630</v>
      </c>
      <c r="G64" s="850">
        <v>59762.200000000004</v>
      </c>
      <c r="H64" s="850">
        <v>0.67275190541294339</v>
      </c>
      <c r="I64" s="850">
        <v>6.9249362688296641</v>
      </c>
      <c r="J64" s="850">
        <v>12355</v>
      </c>
      <c r="K64" s="850">
        <v>88832.449999999968</v>
      </c>
      <c r="L64" s="850">
        <v>1</v>
      </c>
      <c r="M64" s="850">
        <v>7.1899999999999977</v>
      </c>
      <c r="N64" s="850">
        <v>5267</v>
      </c>
      <c r="O64" s="850">
        <v>38408.949999999997</v>
      </c>
      <c r="P64" s="838">
        <v>0.43237521874044915</v>
      </c>
      <c r="Q64" s="851">
        <v>7.2923770647427375</v>
      </c>
    </row>
    <row r="65" spans="1:17" ht="14.45" customHeight="1" x14ac:dyDescent="0.2">
      <c r="A65" s="832" t="s">
        <v>1632</v>
      </c>
      <c r="B65" s="833" t="s">
        <v>1437</v>
      </c>
      <c r="C65" s="833" t="s">
        <v>1438</v>
      </c>
      <c r="D65" s="833" t="s">
        <v>1449</v>
      </c>
      <c r="E65" s="833" t="s">
        <v>1450</v>
      </c>
      <c r="F65" s="850">
        <v>9961</v>
      </c>
      <c r="G65" s="850">
        <v>52693.69000000001</v>
      </c>
      <c r="H65" s="850">
        <v>2.5207153948525329</v>
      </c>
      <c r="I65" s="850">
        <v>5.2900000000000009</v>
      </c>
      <c r="J65" s="850">
        <v>3922</v>
      </c>
      <c r="K65" s="850">
        <v>20904.259999999998</v>
      </c>
      <c r="L65" s="850">
        <v>1</v>
      </c>
      <c r="M65" s="850">
        <v>5.3299999999999992</v>
      </c>
      <c r="N65" s="850">
        <v>5021</v>
      </c>
      <c r="O65" s="850">
        <v>26782.77</v>
      </c>
      <c r="P65" s="838">
        <v>1.2812111024260129</v>
      </c>
      <c r="Q65" s="851">
        <v>5.334150567616013</v>
      </c>
    </row>
    <row r="66" spans="1:17" ht="14.45" customHeight="1" x14ac:dyDescent="0.2">
      <c r="A66" s="832" t="s">
        <v>1632</v>
      </c>
      <c r="B66" s="833" t="s">
        <v>1437</v>
      </c>
      <c r="C66" s="833" t="s">
        <v>1438</v>
      </c>
      <c r="D66" s="833" t="s">
        <v>1453</v>
      </c>
      <c r="E66" s="833" t="s">
        <v>1454</v>
      </c>
      <c r="F66" s="850">
        <v>540</v>
      </c>
      <c r="G66" s="850">
        <v>4957.2</v>
      </c>
      <c r="H66" s="850">
        <v>1.588235294117647</v>
      </c>
      <c r="I66" s="850">
        <v>9.18</v>
      </c>
      <c r="J66" s="850">
        <v>340</v>
      </c>
      <c r="K66" s="850">
        <v>3121.2000000000003</v>
      </c>
      <c r="L66" s="850">
        <v>1</v>
      </c>
      <c r="M66" s="850">
        <v>9.1800000000000015</v>
      </c>
      <c r="N66" s="850">
        <v>42</v>
      </c>
      <c r="O66" s="850">
        <v>394.8</v>
      </c>
      <c r="P66" s="838">
        <v>0.12648981161091888</v>
      </c>
      <c r="Q66" s="851">
        <v>9.4</v>
      </c>
    </row>
    <row r="67" spans="1:17" ht="14.45" customHeight="1" x14ac:dyDescent="0.2">
      <c r="A67" s="832" t="s">
        <v>1632</v>
      </c>
      <c r="B67" s="833" t="s">
        <v>1437</v>
      </c>
      <c r="C67" s="833" t="s">
        <v>1438</v>
      </c>
      <c r="D67" s="833" t="s">
        <v>1455</v>
      </c>
      <c r="E67" s="833" t="s">
        <v>1456</v>
      </c>
      <c r="F67" s="850"/>
      <c r="G67" s="850"/>
      <c r="H67" s="850"/>
      <c r="I67" s="850"/>
      <c r="J67" s="850">
        <v>290</v>
      </c>
      <c r="K67" s="850">
        <v>2931.8999999999996</v>
      </c>
      <c r="L67" s="850">
        <v>1</v>
      </c>
      <c r="M67" s="850">
        <v>10.11</v>
      </c>
      <c r="N67" s="850"/>
      <c r="O67" s="850"/>
      <c r="P67" s="838"/>
      <c r="Q67" s="851"/>
    </row>
    <row r="68" spans="1:17" ht="14.45" customHeight="1" x14ac:dyDescent="0.2">
      <c r="A68" s="832" t="s">
        <v>1632</v>
      </c>
      <c r="B68" s="833" t="s">
        <v>1437</v>
      </c>
      <c r="C68" s="833" t="s">
        <v>1438</v>
      </c>
      <c r="D68" s="833" t="s">
        <v>1461</v>
      </c>
      <c r="E68" s="833" t="s">
        <v>1462</v>
      </c>
      <c r="F68" s="850">
        <v>930</v>
      </c>
      <c r="G68" s="850">
        <v>18999.900000000001</v>
      </c>
      <c r="H68" s="850"/>
      <c r="I68" s="850">
        <v>20.430000000000003</v>
      </c>
      <c r="J68" s="850"/>
      <c r="K68" s="850"/>
      <c r="L68" s="850"/>
      <c r="M68" s="850"/>
      <c r="N68" s="850">
        <v>560</v>
      </c>
      <c r="O68" s="850">
        <v>11228</v>
      </c>
      <c r="P68" s="838"/>
      <c r="Q68" s="851">
        <v>20.05</v>
      </c>
    </row>
    <row r="69" spans="1:17" ht="14.45" customHeight="1" x14ac:dyDescent="0.2">
      <c r="A69" s="832" t="s">
        <v>1632</v>
      </c>
      <c r="B69" s="833" t="s">
        <v>1437</v>
      </c>
      <c r="C69" s="833" t="s">
        <v>1438</v>
      </c>
      <c r="D69" s="833" t="s">
        <v>1467</v>
      </c>
      <c r="E69" s="833" t="s">
        <v>1468</v>
      </c>
      <c r="F69" s="850">
        <v>21</v>
      </c>
      <c r="G69" s="850">
        <v>41719.650000000009</v>
      </c>
      <c r="H69" s="850">
        <v>0.57147042821191829</v>
      </c>
      <c r="I69" s="850">
        <v>1986.6500000000003</v>
      </c>
      <c r="J69" s="850">
        <v>36</v>
      </c>
      <c r="K69" s="850">
        <v>73004.039999999994</v>
      </c>
      <c r="L69" s="850">
        <v>1</v>
      </c>
      <c r="M69" s="850">
        <v>2027.8899999999999</v>
      </c>
      <c r="N69" s="850">
        <v>19</v>
      </c>
      <c r="O69" s="850">
        <v>34538.010000000009</v>
      </c>
      <c r="P69" s="838">
        <v>0.47309724228960498</v>
      </c>
      <c r="Q69" s="851">
        <v>1817.7900000000004</v>
      </c>
    </row>
    <row r="70" spans="1:17" ht="14.45" customHeight="1" x14ac:dyDescent="0.2">
      <c r="A70" s="832" t="s">
        <v>1632</v>
      </c>
      <c r="B70" s="833" t="s">
        <v>1437</v>
      </c>
      <c r="C70" s="833" t="s">
        <v>1438</v>
      </c>
      <c r="D70" s="833" t="s">
        <v>1471</v>
      </c>
      <c r="E70" s="833" t="s">
        <v>1472</v>
      </c>
      <c r="F70" s="850">
        <v>5338</v>
      </c>
      <c r="G70" s="850">
        <v>20124.260000000002</v>
      </c>
      <c r="H70" s="850">
        <v>1.5645683187560739</v>
      </c>
      <c r="I70" s="850">
        <v>3.7700000000000005</v>
      </c>
      <c r="J70" s="850">
        <v>3430</v>
      </c>
      <c r="K70" s="850">
        <v>12862.5</v>
      </c>
      <c r="L70" s="850">
        <v>1</v>
      </c>
      <c r="M70" s="850">
        <v>3.75</v>
      </c>
      <c r="N70" s="850">
        <v>730</v>
      </c>
      <c r="O70" s="850">
        <v>2817.8</v>
      </c>
      <c r="P70" s="838">
        <v>0.21907094266277941</v>
      </c>
      <c r="Q70" s="851">
        <v>3.8600000000000003</v>
      </c>
    </row>
    <row r="71" spans="1:17" ht="14.45" customHeight="1" x14ac:dyDescent="0.2">
      <c r="A71" s="832" t="s">
        <v>1632</v>
      </c>
      <c r="B71" s="833" t="s">
        <v>1437</v>
      </c>
      <c r="C71" s="833" t="s">
        <v>1438</v>
      </c>
      <c r="D71" s="833" t="s">
        <v>1473</v>
      </c>
      <c r="E71" s="833" t="s">
        <v>1474</v>
      </c>
      <c r="F71" s="850">
        <v>544</v>
      </c>
      <c r="G71" s="850">
        <v>3378.24</v>
      </c>
      <c r="H71" s="850"/>
      <c r="I71" s="850">
        <v>6.21</v>
      </c>
      <c r="J71" s="850"/>
      <c r="K71" s="850"/>
      <c r="L71" s="850"/>
      <c r="M71" s="850"/>
      <c r="N71" s="850"/>
      <c r="O71" s="850"/>
      <c r="P71" s="838"/>
      <c r="Q71" s="851"/>
    </row>
    <row r="72" spans="1:17" ht="14.45" customHeight="1" x14ac:dyDescent="0.2">
      <c r="A72" s="832" t="s">
        <v>1632</v>
      </c>
      <c r="B72" s="833" t="s">
        <v>1437</v>
      </c>
      <c r="C72" s="833" t="s">
        <v>1438</v>
      </c>
      <c r="D72" s="833" t="s">
        <v>1589</v>
      </c>
      <c r="E72" s="833" t="s">
        <v>1590</v>
      </c>
      <c r="F72" s="850">
        <v>2993</v>
      </c>
      <c r="G72" s="850">
        <v>101088.12000000001</v>
      </c>
      <c r="H72" s="850">
        <v>0.48677272015041562</v>
      </c>
      <c r="I72" s="850">
        <v>33.774847978616776</v>
      </c>
      <c r="J72" s="850">
        <v>6074</v>
      </c>
      <c r="K72" s="850">
        <v>207670.05999999997</v>
      </c>
      <c r="L72" s="850">
        <v>1</v>
      </c>
      <c r="M72" s="850">
        <v>34.19</v>
      </c>
      <c r="N72" s="850">
        <v>8211</v>
      </c>
      <c r="O72" s="850">
        <v>279009.77999999997</v>
      </c>
      <c r="P72" s="838">
        <v>1.3435243385589624</v>
      </c>
      <c r="Q72" s="851">
        <v>33.979999999999997</v>
      </c>
    </row>
    <row r="73" spans="1:17" ht="14.45" customHeight="1" x14ac:dyDescent="0.2">
      <c r="A73" s="832" t="s">
        <v>1632</v>
      </c>
      <c r="B73" s="833" t="s">
        <v>1437</v>
      </c>
      <c r="C73" s="833" t="s">
        <v>1438</v>
      </c>
      <c r="D73" s="833" t="s">
        <v>1591</v>
      </c>
      <c r="E73" s="833" t="s">
        <v>1592</v>
      </c>
      <c r="F73" s="850"/>
      <c r="G73" s="850"/>
      <c r="H73" s="850"/>
      <c r="I73" s="850"/>
      <c r="J73" s="850"/>
      <c r="K73" s="850"/>
      <c r="L73" s="850"/>
      <c r="M73" s="850"/>
      <c r="N73" s="850">
        <v>359</v>
      </c>
      <c r="O73" s="850">
        <v>18373.62</v>
      </c>
      <c r="P73" s="838"/>
      <c r="Q73" s="851">
        <v>51.18</v>
      </c>
    </row>
    <row r="74" spans="1:17" ht="14.45" customHeight="1" x14ac:dyDescent="0.2">
      <c r="A74" s="832" t="s">
        <v>1632</v>
      </c>
      <c r="B74" s="833" t="s">
        <v>1437</v>
      </c>
      <c r="C74" s="833" t="s">
        <v>1438</v>
      </c>
      <c r="D74" s="833" t="s">
        <v>1485</v>
      </c>
      <c r="E74" s="833" t="s">
        <v>1486</v>
      </c>
      <c r="F74" s="850"/>
      <c r="G74" s="850"/>
      <c r="H74" s="850"/>
      <c r="I74" s="850"/>
      <c r="J74" s="850"/>
      <c r="K74" s="850"/>
      <c r="L74" s="850"/>
      <c r="M74" s="850"/>
      <c r="N74" s="850">
        <v>1440</v>
      </c>
      <c r="O74" s="850">
        <v>27504</v>
      </c>
      <c r="P74" s="838"/>
      <c r="Q74" s="851">
        <v>19.100000000000001</v>
      </c>
    </row>
    <row r="75" spans="1:17" ht="14.45" customHeight="1" x14ac:dyDescent="0.2">
      <c r="A75" s="832" t="s">
        <v>1632</v>
      </c>
      <c r="B75" s="833" t="s">
        <v>1437</v>
      </c>
      <c r="C75" s="833" t="s">
        <v>1438</v>
      </c>
      <c r="D75" s="833" t="s">
        <v>1633</v>
      </c>
      <c r="E75" s="833" t="s">
        <v>1634</v>
      </c>
      <c r="F75" s="850"/>
      <c r="G75" s="850"/>
      <c r="H75" s="850"/>
      <c r="I75" s="850"/>
      <c r="J75" s="850"/>
      <c r="K75" s="850"/>
      <c r="L75" s="850"/>
      <c r="M75" s="850"/>
      <c r="N75" s="850">
        <v>100</v>
      </c>
      <c r="O75" s="850">
        <v>602</v>
      </c>
      <c r="P75" s="838"/>
      <c r="Q75" s="851">
        <v>6.02</v>
      </c>
    </row>
    <row r="76" spans="1:17" ht="14.45" customHeight="1" x14ac:dyDescent="0.2">
      <c r="A76" s="832" t="s">
        <v>1632</v>
      </c>
      <c r="B76" s="833" t="s">
        <v>1437</v>
      </c>
      <c r="C76" s="833" t="s">
        <v>1496</v>
      </c>
      <c r="D76" s="833" t="s">
        <v>1497</v>
      </c>
      <c r="E76" s="833" t="s">
        <v>1498</v>
      </c>
      <c r="F76" s="850"/>
      <c r="G76" s="850"/>
      <c r="H76" s="850"/>
      <c r="I76" s="850"/>
      <c r="J76" s="850"/>
      <c r="K76" s="850"/>
      <c r="L76" s="850"/>
      <c r="M76" s="850"/>
      <c r="N76" s="850">
        <v>1</v>
      </c>
      <c r="O76" s="850">
        <v>38</v>
      </c>
      <c r="P76" s="838"/>
      <c r="Q76" s="851">
        <v>38</v>
      </c>
    </row>
    <row r="77" spans="1:17" ht="14.45" customHeight="1" x14ac:dyDescent="0.2">
      <c r="A77" s="832" t="s">
        <v>1632</v>
      </c>
      <c r="B77" s="833" t="s">
        <v>1437</v>
      </c>
      <c r="C77" s="833" t="s">
        <v>1496</v>
      </c>
      <c r="D77" s="833" t="s">
        <v>1499</v>
      </c>
      <c r="E77" s="833" t="s">
        <v>1500</v>
      </c>
      <c r="F77" s="850">
        <v>3</v>
      </c>
      <c r="G77" s="850">
        <v>1332</v>
      </c>
      <c r="H77" s="850"/>
      <c r="I77" s="850">
        <v>444</v>
      </c>
      <c r="J77" s="850"/>
      <c r="K77" s="850"/>
      <c r="L77" s="850"/>
      <c r="M77" s="850"/>
      <c r="N77" s="850"/>
      <c r="O77" s="850"/>
      <c r="P77" s="838"/>
      <c r="Q77" s="851"/>
    </row>
    <row r="78" spans="1:17" ht="14.45" customHeight="1" x14ac:dyDescent="0.2">
      <c r="A78" s="832" t="s">
        <v>1632</v>
      </c>
      <c r="B78" s="833" t="s">
        <v>1437</v>
      </c>
      <c r="C78" s="833" t="s">
        <v>1496</v>
      </c>
      <c r="D78" s="833" t="s">
        <v>1509</v>
      </c>
      <c r="E78" s="833" t="s">
        <v>1510</v>
      </c>
      <c r="F78" s="850">
        <v>3</v>
      </c>
      <c r="G78" s="850">
        <v>6117</v>
      </c>
      <c r="H78" s="850"/>
      <c r="I78" s="850">
        <v>2039</v>
      </c>
      <c r="J78" s="850"/>
      <c r="K78" s="850"/>
      <c r="L78" s="850"/>
      <c r="M78" s="850"/>
      <c r="N78" s="850">
        <v>2</v>
      </c>
      <c r="O78" s="850">
        <v>4094</v>
      </c>
      <c r="P78" s="838"/>
      <c r="Q78" s="851">
        <v>2047</v>
      </c>
    </row>
    <row r="79" spans="1:17" ht="14.45" customHeight="1" x14ac:dyDescent="0.2">
      <c r="A79" s="832" t="s">
        <v>1632</v>
      </c>
      <c r="B79" s="833" t="s">
        <v>1437</v>
      </c>
      <c r="C79" s="833" t="s">
        <v>1496</v>
      </c>
      <c r="D79" s="833" t="s">
        <v>1511</v>
      </c>
      <c r="E79" s="833" t="s">
        <v>1512</v>
      </c>
      <c r="F79" s="850">
        <v>1</v>
      </c>
      <c r="G79" s="850">
        <v>3059</v>
      </c>
      <c r="H79" s="850"/>
      <c r="I79" s="850">
        <v>3059</v>
      </c>
      <c r="J79" s="850"/>
      <c r="K79" s="850"/>
      <c r="L79" s="850"/>
      <c r="M79" s="850"/>
      <c r="N79" s="850"/>
      <c r="O79" s="850"/>
      <c r="P79" s="838"/>
      <c r="Q79" s="851"/>
    </row>
    <row r="80" spans="1:17" ht="14.45" customHeight="1" x14ac:dyDescent="0.2">
      <c r="A80" s="832" t="s">
        <v>1632</v>
      </c>
      <c r="B80" s="833" t="s">
        <v>1437</v>
      </c>
      <c r="C80" s="833" t="s">
        <v>1496</v>
      </c>
      <c r="D80" s="833" t="s">
        <v>1513</v>
      </c>
      <c r="E80" s="833" t="s">
        <v>1514</v>
      </c>
      <c r="F80" s="850">
        <v>1</v>
      </c>
      <c r="G80" s="850">
        <v>667</v>
      </c>
      <c r="H80" s="850">
        <v>0.125</v>
      </c>
      <c r="I80" s="850">
        <v>667</v>
      </c>
      <c r="J80" s="850">
        <v>8</v>
      </c>
      <c r="K80" s="850">
        <v>5336</v>
      </c>
      <c r="L80" s="850">
        <v>1</v>
      </c>
      <c r="M80" s="850">
        <v>667</v>
      </c>
      <c r="N80" s="850">
        <v>1</v>
      </c>
      <c r="O80" s="850">
        <v>671</v>
      </c>
      <c r="P80" s="838">
        <v>0.12574962518740629</v>
      </c>
      <c r="Q80" s="851">
        <v>671</v>
      </c>
    </row>
    <row r="81" spans="1:17" ht="14.45" customHeight="1" x14ac:dyDescent="0.2">
      <c r="A81" s="832" t="s">
        <v>1632</v>
      </c>
      <c r="B81" s="833" t="s">
        <v>1437</v>
      </c>
      <c r="C81" s="833" t="s">
        <v>1496</v>
      </c>
      <c r="D81" s="833" t="s">
        <v>1519</v>
      </c>
      <c r="E81" s="833" t="s">
        <v>1520</v>
      </c>
      <c r="F81" s="850">
        <v>1</v>
      </c>
      <c r="G81" s="850">
        <v>1912</v>
      </c>
      <c r="H81" s="850">
        <v>0.4994775339602926</v>
      </c>
      <c r="I81" s="850">
        <v>1912</v>
      </c>
      <c r="J81" s="850">
        <v>2</v>
      </c>
      <c r="K81" s="850">
        <v>3828</v>
      </c>
      <c r="L81" s="850">
        <v>1</v>
      </c>
      <c r="M81" s="850">
        <v>1914</v>
      </c>
      <c r="N81" s="850"/>
      <c r="O81" s="850"/>
      <c r="P81" s="838"/>
      <c r="Q81" s="851"/>
    </row>
    <row r="82" spans="1:17" ht="14.45" customHeight="1" x14ac:dyDescent="0.2">
      <c r="A82" s="832" t="s">
        <v>1632</v>
      </c>
      <c r="B82" s="833" t="s">
        <v>1437</v>
      </c>
      <c r="C82" s="833" t="s">
        <v>1496</v>
      </c>
      <c r="D82" s="833" t="s">
        <v>1523</v>
      </c>
      <c r="E82" s="833" t="s">
        <v>1524</v>
      </c>
      <c r="F82" s="850">
        <v>4</v>
      </c>
      <c r="G82" s="850">
        <v>4852</v>
      </c>
      <c r="H82" s="850">
        <v>1.3322350356946733</v>
      </c>
      <c r="I82" s="850">
        <v>1213</v>
      </c>
      <c r="J82" s="850">
        <v>3</v>
      </c>
      <c r="K82" s="850">
        <v>3642</v>
      </c>
      <c r="L82" s="850">
        <v>1</v>
      </c>
      <c r="M82" s="850">
        <v>1214</v>
      </c>
      <c r="N82" s="850"/>
      <c r="O82" s="850"/>
      <c r="P82" s="838"/>
      <c r="Q82" s="851"/>
    </row>
    <row r="83" spans="1:17" ht="14.45" customHeight="1" x14ac:dyDescent="0.2">
      <c r="A83" s="832" t="s">
        <v>1632</v>
      </c>
      <c r="B83" s="833" t="s">
        <v>1437</v>
      </c>
      <c r="C83" s="833" t="s">
        <v>1496</v>
      </c>
      <c r="D83" s="833" t="s">
        <v>1527</v>
      </c>
      <c r="E83" s="833" t="s">
        <v>1528</v>
      </c>
      <c r="F83" s="850">
        <v>21</v>
      </c>
      <c r="G83" s="850">
        <v>14322</v>
      </c>
      <c r="H83" s="850">
        <v>0.6</v>
      </c>
      <c r="I83" s="850">
        <v>682</v>
      </c>
      <c r="J83" s="850">
        <v>35</v>
      </c>
      <c r="K83" s="850">
        <v>23870</v>
      </c>
      <c r="L83" s="850">
        <v>1</v>
      </c>
      <c r="M83" s="850">
        <v>682</v>
      </c>
      <c r="N83" s="850">
        <v>19</v>
      </c>
      <c r="O83" s="850">
        <v>13015</v>
      </c>
      <c r="P83" s="838">
        <v>0.54524507750314199</v>
      </c>
      <c r="Q83" s="851">
        <v>685</v>
      </c>
    </row>
    <row r="84" spans="1:17" ht="14.45" customHeight="1" x14ac:dyDescent="0.2">
      <c r="A84" s="832" t="s">
        <v>1632</v>
      </c>
      <c r="B84" s="833" t="s">
        <v>1437</v>
      </c>
      <c r="C84" s="833" t="s">
        <v>1496</v>
      </c>
      <c r="D84" s="833" t="s">
        <v>1531</v>
      </c>
      <c r="E84" s="833" t="s">
        <v>1532</v>
      </c>
      <c r="F84" s="850">
        <v>1</v>
      </c>
      <c r="G84" s="850">
        <v>2638</v>
      </c>
      <c r="H84" s="850"/>
      <c r="I84" s="850">
        <v>2638</v>
      </c>
      <c r="J84" s="850"/>
      <c r="K84" s="850"/>
      <c r="L84" s="850"/>
      <c r="M84" s="850"/>
      <c r="N84" s="850"/>
      <c r="O84" s="850"/>
      <c r="P84" s="838"/>
      <c r="Q84" s="851"/>
    </row>
    <row r="85" spans="1:17" ht="14.45" customHeight="1" x14ac:dyDescent="0.2">
      <c r="A85" s="832" t="s">
        <v>1632</v>
      </c>
      <c r="B85" s="833" t="s">
        <v>1437</v>
      </c>
      <c r="C85" s="833" t="s">
        <v>1496</v>
      </c>
      <c r="D85" s="833" t="s">
        <v>1533</v>
      </c>
      <c r="E85" s="833" t="s">
        <v>1534</v>
      </c>
      <c r="F85" s="850">
        <v>94</v>
      </c>
      <c r="G85" s="850">
        <v>171550</v>
      </c>
      <c r="H85" s="850">
        <v>1.1892217893437964</v>
      </c>
      <c r="I85" s="850">
        <v>1825</v>
      </c>
      <c r="J85" s="850">
        <v>79</v>
      </c>
      <c r="K85" s="850">
        <v>144254</v>
      </c>
      <c r="L85" s="850">
        <v>1</v>
      </c>
      <c r="M85" s="850">
        <v>1826</v>
      </c>
      <c r="N85" s="850">
        <v>59</v>
      </c>
      <c r="O85" s="850">
        <v>108029</v>
      </c>
      <c r="P85" s="838">
        <v>0.7488804469893382</v>
      </c>
      <c r="Q85" s="851">
        <v>1831</v>
      </c>
    </row>
    <row r="86" spans="1:17" ht="14.45" customHeight="1" x14ac:dyDescent="0.2">
      <c r="A86" s="832" t="s">
        <v>1632</v>
      </c>
      <c r="B86" s="833" t="s">
        <v>1437</v>
      </c>
      <c r="C86" s="833" t="s">
        <v>1496</v>
      </c>
      <c r="D86" s="833" t="s">
        <v>1535</v>
      </c>
      <c r="E86" s="833" t="s">
        <v>1536</v>
      </c>
      <c r="F86" s="850">
        <v>24</v>
      </c>
      <c r="G86" s="850">
        <v>10296</v>
      </c>
      <c r="H86" s="850">
        <v>2.1767441860465118</v>
      </c>
      <c r="I86" s="850">
        <v>429</v>
      </c>
      <c r="J86" s="850">
        <v>11</v>
      </c>
      <c r="K86" s="850">
        <v>4730</v>
      </c>
      <c r="L86" s="850">
        <v>1</v>
      </c>
      <c r="M86" s="850">
        <v>430</v>
      </c>
      <c r="N86" s="850">
        <v>11</v>
      </c>
      <c r="O86" s="850">
        <v>4741</v>
      </c>
      <c r="P86" s="838">
        <v>1.0023255813953489</v>
      </c>
      <c r="Q86" s="851">
        <v>431</v>
      </c>
    </row>
    <row r="87" spans="1:17" ht="14.45" customHeight="1" x14ac:dyDescent="0.2">
      <c r="A87" s="832" t="s">
        <v>1632</v>
      </c>
      <c r="B87" s="833" t="s">
        <v>1437</v>
      </c>
      <c r="C87" s="833" t="s">
        <v>1496</v>
      </c>
      <c r="D87" s="833" t="s">
        <v>1600</v>
      </c>
      <c r="E87" s="833" t="s">
        <v>1601</v>
      </c>
      <c r="F87" s="850">
        <v>12</v>
      </c>
      <c r="G87" s="850">
        <v>174084</v>
      </c>
      <c r="H87" s="850">
        <v>0.52166721105640579</v>
      </c>
      <c r="I87" s="850">
        <v>14507</v>
      </c>
      <c r="J87" s="850">
        <v>23</v>
      </c>
      <c r="K87" s="850">
        <v>333707</v>
      </c>
      <c r="L87" s="850">
        <v>1</v>
      </c>
      <c r="M87" s="850">
        <v>14509</v>
      </c>
      <c r="N87" s="850">
        <v>36</v>
      </c>
      <c r="O87" s="850">
        <v>522540</v>
      </c>
      <c r="P87" s="838">
        <v>1.5658646657097395</v>
      </c>
      <c r="Q87" s="851">
        <v>14515</v>
      </c>
    </row>
    <row r="88" spans="1:17" ht="14.45" customHeight="1" x14ac:dyDescent="0.2">
      <c r="A88" s="832" t="s">
        <v>1632</v>
      </c>
      <c r="B88" s="833" t="s">
        <v>1437</v>
      </c>
      <c r="C88" s="833" t="s">
        <v>1496</v>
      </c>
      <c r="D88" s="833" t="s">
        <v>1545</v>
      </c>
      <c r="E88" s="833" t="s">
        <v>1546</v>
      </c>
      <c r="F88" s="850">
        <v>7</v>
      </c>
      <c r="G88" s="850">
        <v>4270</v>
      </c>
      <c r="H88" s="850">
        <v>6.9885433715220948</v>
      </c>
      <c r="I88" s="850">
        <v>610</v>
      </c>
      <c r="J88" s="850">
        <v>1</v>
      </c>
      <c r="K88" s="850">
        <v>611</v>
      </c>
      <c r="L88" s="850">
        <v>1</v>
      </c>
      <c r="M88" s="850">
        <v>611</v>
      </c>
      <c r="N88" s="850">
        <v>1</v>
      </c>
      <c r="O88" s="850">
        <v>614</v>
      </c>
      <c r="P88" s="838">
        <v>1.0049099836333879</v>
      </c>
      <c r="Q88" s="851">
        <v>614</v>
      </c>
    </row>
    <row r="89" spans="1:17" ht="14.45" customHeight="1" x14ac:dyDescent="0.2">
      <c r="A89" s="832" t="s">
        <v>1632</v>
      </c>
      <c r="B89" s="833" t="s">
        <v>1437</v>
      </c>
      <c r="C89" s="833" t="s">
        <v>1496</v>
      </c>
      <c r="D89" s="833" t="s">
        <v>1547</v>
      </c>
      <c r="E89" s="833" t="s">
        <v>1548</v>
      </c>
      <c r="F89" s="850"/>
      <c r="G89" s="850"/>
      <c r="H89" s="850"/>
      <c r="I89" s="850"/>
      <c r="J89" s="850">
        <v>1</v>
      </c>
      <c r="K89" s="850">
        <v>438</v>
      </c>
      <c r="L89" s="850">
        <v>1</v>
      </c>
      <c r="M89" s="850">
        <v>438</v>
      </c>
      <c r="N89" s="850">
        <v>1</v>
      </c>
      <c r="O89" s="850">
        <v>438</v>
      </c>
      <c r="P89" s="838">
        <v>1</v>
      </c>
      <c r="Q89" s="851">
        <v>438</v>
      </c>
    </row>
    <row r="90" spans="1:17" ht="14.45" customHeight="1" x14ac:dyDescent="0.2">
      <c r="A90" s="832" t="s">
        <v>1632</v>
      </c>
      <c r="B90" s="833" t="s">
        <v>1437</v>
      </c>
      <c r="C90" s="833" t="s">
        <v>1496</v>
      </c>
      <c r="D90" s="833" t="s">
        <v>1635</v>
      </c>
      <c r="E90" s="833" t="s">
        <v>1636</v>
      </c>
      <c r="F90" s="850">
        <v>0</v>
      </c>
      <c r="G90" s="850">
        <v>0</v>
      </c>
      <c r="H90" s="850"/>
      <c r="I90" s="850"/>
      <c r="J90" s="850"/>
      <c r="K90" s="850"/>
      <c r="L90" s="850"/>
      <c r="M90" s="850"/>
      <c r="N90" s="850"/>
      <c r="O90" s="850"/>
      <c r="P90" s="838"/>
      <c r="Q90" s="851"/>
    </row>
    <row r="91" spans="1:17" ht="14.45" customHeight="1" x14ac:dyDescent="0.2">
      <c r="A91" s="832" t="s">
        <v>1632</v>
      </c>
      <c r="B91" s="833" t="s">
        <v>1437</v>
      </c>
      <c r="C91" s="833" t="s">
        <v>1496</v>
      </c>
      <c r="D91" s="833" t="s">
        <v>1549</v>
      </c>
      <c r="E91" s="833" t="s">
        <v>1550</v>
      </c>
      <c r="F91" s="850">
        <v>8</v>
      </c>
      <c r="G91" s="850">
        <v>10736</v>
      </c>
      <c r="H91" s="850">
        <v>0.99925539836187638</v>
      </c>
      <c r="I91" s="850">
        <v>1342</v>
      </c>
      <c r="J91" s="850">
        <v>8</v>
      </c>
      <c r="K91" s="850">
        <v>10744</v>
      </c>
      <c r="L91" s="850">
        <v>1</v>
      </c>
      <c r="M91" s="850">
        <v>1343</v>
      </c>
      <c r="N91" s="850">
        <v>1</v>
      </c>
      <c r="O91" s="850">
        <v>1347</v>
      </c>
      <c r="P91" s="838">
        <v>0.12537230081906181</v>
      </c>
      <c r="Q91" s="851">
        <v>1347</v>
      </c>
    </row>
    <row r="92" spans="1:17" ht="14.45" customHeight="1" x14ac:dyDescent="0.2">
      <c r="A92" s="832" t="s">
        <v>1632</v>
      </c>
      <c r="B92" s="833" t="s">
        <v>1437</v>
      </c>
      <c r="C92" s="833" t="s">
        <v>1496</v>
      </c>
      <c r="D92" s="833" t="s">
        <v>1551</v>
      </c>
      <c r="E92" s="833" t="s">
        <v>1552</v>
      </c>
      <c r="F92" s="850">
        <v>47</v>
      </c>
      <c r="G92" s="850">
        <v>23923</v>
      </c>
      <c r="H92" s="850">
        <v>0.67982381358340438</v>
      </c>
      <c r="I92" s="850">
        <v>509</v>
      </c>
      <c r="J92" s="850">
        <v>69</v>
      </c>
      <c r="K92" s="850">
        <v>35190</v>
      </c>
      <c r="L92" s="850">
        <v>1</v>
      </c>
      <c r="M92" s="850">
        <v>510</v>
      </c>
      <c r="N92" s="850">
        <v>33</v>
      </c>
      <c r="O92" s="850">
        <v>16896</v>
      </c>
      <c r="P92" s="838">
        <v>0.48013640238704175</v>
      </c>
      <c r="Q92" s="851">
        <v>512</v>
      </c>
    </row>
    <row r="93" spans="1:17" ht="14.45" customHeight="1" x14ac:dyDescent="0.2">
      <c r="A93" s="832" t="s">
        <v>1632</v>
      </c>
      <c r="B93" s="833" t="s">
        <v>1437</v>
      </c>
      <c r="C93" s="833" t="s">
        <v>1496</v>
      </c>
      <c r="D93" s="833" t="s">
        <v>1553</v>
      </c>
      <c r="E93" s="833" t="s">
        <v>1554</v>
      </c>
      <c r="F93" s="850">
        <v>2</v>
      </c>
      <c r="G93" s="850">
        <v>4660</v>
      </c>
      <c r="H93" s="850"/>
      <c r="I93" s="850">
        <v>2330</v>
      </c>
      <c r="J93" s="850"/>
      <c r="K93" s="850"/>
      <c r="L93" s="850"/>
      <c r="M93" s="850"/>
      <c r="N93" s="850">
        <v>1</v>
      </c>
      <c r="O93" s="850">
        <v>2342</v>
      </c>
      <c r="P93" s="838"/>
      <c r="Q93" s="851">
        <v>2342</v>
      </c>
    </row>
    <row r="94" spans="1:17" ht="14.45" customHeight="1" x14ac:dyDescent="0.2">
      <c r="A94" s="832" t="s">
        <v>1632</v>
      </c>
      <c r="B94" s="833" t="s">
        <v>1437</v>
      </c>
      <c r="C94" s="833" t="s">
        <v>1496</v>
      </c>
      <c r="D94" s="833" t="s">
        <v>1555</v>
      </c>
      <c r="E94" s="833" t="s">
        <v>1556</v>
      </c>
      <c r="F94" s="850"/>
      <c r="G94" s="850"/>
      <c r="H94" s="850"/>
      <c r="I94" s="850"/>
      <c r="J94" s="850"/>
      <c r="K94" s="850"/>
      <c r="L94" s="850"/>
      <c r="M94" s="850"/>
      <c r="N94" s="850">
        <v>2</v>
      </c>
      <c r="O94" s="850">
        <v>5316</v>
      </c>
      <c r="P94" s="838"/>
      <c r="Q94" s="851">
        <v>2658</v>
      </c>
    </row>
    <row r="95" spans="1:17" ht="14.45" customHeight="1" x14ac:dyDescent="0.2">
      <c r="A95" s="832" t="s">
        <v>1632</v>
      </c>
      <c r="B95" s="833" t="s">
        <v>1437</v>
      </c>
      <c r="C95" s="833" t="s">
        <v>1496</v>
      </c>
      <c r="D95" s="833" t="s">
        <v>1571</v>
      </c>
      <c r="E95" s="833" t="s">
        <v>1572</v>
      </c>
      <c r="F95" s="850">
        <v>2</v>
      </c>
      <c r="G95" s="850">
        <v>1438</v>
      </c>
      <c r="H95" s="850"/>
      <c r="I95" s="850">
        <v>719</v>
      </c>
      <c r="J95" s="850"/>
      <c r="K95" s="850"/>
      <c r="L95" s="850"/>
      <c r="M95" s="850"/>
      <c r="N95" s="850">
        <v>1</v>
      </c>
      <c r="O95" s="850">
        <v>722</v>
      </c>
      <c r="P95" s="838"/>
      <c r="Q95" s="851">
        <v>722</v>
      </c>
    </row>
    <row r="96" spans="1:17" ht="14.45" customHeight="1" x14ac:dyDescent="0.2">
      <c r="A96" s="832" t="s">
        <v>1632</v>
      </c>
      <c r="B96" s="833" t="s">
        <v>1437</v>
      </c>
      <c r="C96" s="833" t="s">
        <v>1496</v>
      </c>
      <c r="D96" s="833" t="s">
        <v>1637</v>
      </c>
      <c r="E96" s="833" t="s">
        <v>1638</v>
      </c>
      <c r="F96" s="850"/>
      <c r="G96" s="850"/>
      <c r="H96" s="850"/>
      <c r="I96" s="850"/>
      <c r="J96" s="850"/>
      <c r="K96" s="850"/>
      <c r="L96" s="850"/>
      <c r="M96" s="850"/>
      <c r="N96" s="850">
        <v>1</v>
      </c>
      <c r="O96" s="850">
        <v>1944</v>
      </c>
      <c r="P96" s="838"/>
      <c r="Q96" s="851">
        <v>1944</v>
      </c>
    </row>
    <row r="97" spans="1:17" ht="14.45" customHeight="1" x14ac:dyDescent="0.2">
      <c r="A97" s="832" t="s">
        <v>1639</v>
      </c>
      <c r="B97" s="833" t="s">
        <v>1437</v>
      </c>
      <c r="C97" s="833" t="s">
        <v>1579</v>
      </c>
      <c r="D97" s="833" t="s">
        <v>1584</v>
      </c>
      <c r="E97" s="833" t="s">
        <v>1583</v>
      </c>
      <c r="F97" s="850">
        <v>0.85</v>
      </c>
      <c r="G97" s="850">
        <v>1546.1799999999998</v>
      </c>
      <c r="H97" s="850">
        <v>0.46800473398571929</v>
      </c>
      <c r="I97" s="850">
        <v>1819.035294117647</v>
      </c>
      <c r="J97" s="850">
        <v>2.2000000000000002</v>
      </c>
      <c r="K97" s="850">
        <v>3303.77</v>
      </c>
      <c r="L97" s="850">
        <v>1</v>
      </c>
      <c r="M97" s="850">
        <v>1501.7136363636362</v>
      </c>
      <c r="N97" s="850"/>
      <c r="O97" s="850"/>
      <c r="P97" s="838"/>
      <c r="Q97" s="851"/>
    </row>
    <row r="98" spans="1:17" ht="14.45" customHeight="1" x14ac:dyDescent="0.2">
      <c r="A98" s="832" t="s">
        <v>1639</v>
      </c>
      <c r="B98" s="833" t="s">
        <v>1437</v>
      </c>
      <c r="C98" s="833" t="s">
        <v>1579</v>
      </c>
      <c r="D98" s="833" t="s">
        <v>1587</v>
      </c>
      <c r="E98" s="833" t="s">
        <v>1583</v>
      </c>
      <c r="F98" s="850"/>
      <c r="G98" s="850"/>
      <c r="H98" s="850"/>
      <c r="I98" s="850"/>
      <c r="J98" s="850"/>
      <c r="K98" s="850"/>
      <c r="L98" s="850"/>
      <c r="M98" s="850"/>
      <c r="N98" s="850">
        <v>1.5499999999999998</v>
      </c>
      <c r="O98" s="850">
        <v>1016.05</v>
      </c>
      <c r="P98" s="838"/>
      <c r="Q98" s="851">
        <v>655.51612903225816</v>
      </c>
    </row>
    <row r="99" spans="1:17" ht="14.45" customHeight="1" x14ac:dyDescent="0.2">
      <c r="A99" s="832" t="s">
        <v>1639</v>
      </c>
      <c r="B99" s="833" t="s">
        <v>1437</v>
      </c>
      <c r="C99" s="833" t="s">
        <v>1438</v>
      </c>
      <c r="D99" s="833" t="s">
        <v>1640</v>
      </c>
      <c r="E99" s="833" t="s">
        <v>1641</v>
      </c>
      <c r="F99" s="850"/>
      <c r="G99" s="850"/>
      <c r="H99" s="850"/>
      <c r="I99" s="850"/>
      <c r="J99" s="850"/>
      <c r="K99" s="850"/>
      <c r="L99" s="850"/>
      <c r="M99" s="850"/>
      <c r="N99" s="850">
        <v>100</v>
      </c>
      <c r="O99" s="850">
        <v>770</v>
      </c>
      <c r="P99" s="838"/>
      <c r="Q99" s="851">
        <v>7.7</v>
      </c>
    </row>
    <row r="100" spans="1:17" ht="14.45" customHeight="1" x14ac:dyDescent="0.2">
      <c r="A100" s="832" t="s">
        <v>1639</v>
      </c>
      <c r="B100" s="833" t="s">
        <v>1437</v>
      </c>
      <c r="C100" s="833" t="s">
        <v>1438</v>
      </c>
      <c r="D100" s="833" t="s">
        <v>1471</v>
      </c>
      <c r="E100" s="833" t="s">
        <v>1472</v>
      </c>
      <c r="F100" s="850">
        <v>641</v>
      </c>
      <c r="G100" s="850">
        <v>2416.5700000000002</v>
      </c>
      <c r="H100" s="850"/>
      <c r="I100" s="850">
        <v>3.7700000000000005</v>
      </c>
      <c r="J100" s="850"/>
      <c r="K100" s="850"/>
      <c r="L100" s="850"/>
      <c r="M100" s="850"/>
      <c r="N100" s="850"/>
      <c r="O100" s="850"/>
      <c r="P100" s="838"/>
      <c r="Q100" s="851"/>
    </row>
    <row r="101" spans="1:17" ht="14.45" customHeight="1" x14ac:dyDescent="0.2">
      <c r="A101" s="832" t="s">
        <v>1639</v>
      </c>
      <c r="B101" s="833" t="s">
        <v>1437</v>
      </c>
      <c r="C101" s="833" t="s">
        <v>1438</v>
      </c>
      <c r="D101" s="833" t="s">
        <v>1589</v>
      </c>
      <c r="E101" s="833" t="s">
        <v>1590</v>
      </c>
      <c r="F101" s="850">
        <v>851</v>
      </c>
      <c r="G101" s="850">
        <v>28361.47</v>
      </c>
      <c r="H101" s="850">
        <v>0.7983881614968833</v>
      </c>
      <c r="I101" s="850">
        <v>33.327226792009405</v>
      </c>
      <c r="J101" s="850">
        <v>1039</v>
      </c>
      <c r="K101" s="850">
        <v>35523.410000000003</v>
      </c>
      <c r="L101" s="850">
        <v>1</v>
      </c>
      <c r="M101" s="850">
        <v>34.190000000000005</v>
      </c>
      <c r="N101" s="850">
        <v>975</v>
      </c>
      <c r="O101" s="850">
        <v>33130.5</v>
      </c>
      <c r="P101" s="838">
        <v>0.93263850514350954</v>
      </c>
      <c r="Q101" s="851">
        <v>33.979999999999997</v>
      </c>
    </row>
    <row r="102" spans="1:17" ht="14.45" customHeight="1" x14ac:dyDescent="0.2">
      <c r="A102" s="832" t="s">
        <v>1639</v>
      </c>
      <c r="B102" s="833" t="s">
        <v>1437</v>
      </c>
      <c r="C102" s="833" t="s">
        <v>1438</v>
      </c>
      <c r="D102" s="833" t="s">
        <v>1479</v>
      </c>
      <c r="E102" s="833" t="s">
        <v>1480</v>
      </c>
      <c r="F102" s="850">
        <v>3870</v>
      </c>
      <c r="G102" s="850">
        <v>78213.899999999994</v>
      </c>
      <c r="H102" s="850">
        <v>1.3153686800788003</v>
      </c>
      <c r="I102" s="850">
        <v>20.210310077519377</v>
      </c>
      <c r="J102" s="850">
        <v>2867</v>
      </c>
      <c r="K102" s="850">
        <v>59461.580000000009</v>
      </c>
      <c r="L102" s="850">
        <v>1</v>
      </c>
      <c r="M102" s="850">
        <v>20.740000000000002</v>
      </c>
      <c r="N102" s="850">
        <v>5790</v>
      </c>
      <c r="O102" s="850">
        <v>117826.5</v>
      </c>
      <c r="P102" s="838">
        <v>1.9815568304777638</v>
      </c>
      <c r="Q102" s="851">
        <v>20.350000000000001</v>
      </c>
    </row>
    <row r="103" spans="1:17" ht="14.45" customHeight="1" x14ac:dyDescent="0.2">
      <c r="A103" s="832" t="s">
        <v>1639</v>
      </c>
      <c r="B103" s="833" t="s">
        <v>1437</v>
      </c>
      <c r="C103" s="833" t="s">
        <v>1438</v>
      </c>
      <c r="D103" s="833" t="s">
        <v>1593</v>
      </c>
      <c r="E103" s="833" t="s">
        <v>1594</v>
      </c>
      <c r="F103" s="850">
        <v>116</v>
      </c>
      <c r="G103" s="850">
        <v>6625.92</v>
      </c>
      <c r="H103" s="850"/>
      <c r="I103" s="850">
        <v>57.12</v>
      </c>
      <c r="J103" s="850"/>
      <c r="K103" s="850"/>
      <c r="L103" s="850"/>
      <c r="M103" s="850"/>
      <c r="N103" s="850"/>
      <c r="O103" s="850"/>
      <c r="P103" s="838"/>
      <c r="Q103" s="851"/>
    </row>
    <row r="104" spans="1:17" ht="14.45" customHeight="1" x14ac:dyDescent="0.2">
      <c r="A104" s="832" t="s">
        <v>1639</v>
      </c>
      <c r="B104" s="833" t="s">
        <v>1437</v>
      </c>
      <c r="C104" s="833" t="s">
        <v>1438</v>
      </c>
      <c r="D104" s="833" t="s">
        <v>1489</v>
      </c>
      <c r="E104" s="833"/>
      <c r="F104" s="850"/>
      <c r="G104" s="850"/>
      <c r="H104" s="850"/>
      <c r="I104" s="850"/>
      <c r="J104" s="850">
        <v>300</v>
      </c>
      <c r="K104" s="850">
        <v>2562</v>
      </c>
      <c r="L104" s="850">
        <v>1</v>
      </c>
      <c r="M104" s="850">
        <v>8.5399999999999991</v>
      </c>
      <c r="N104" s="850"/>
      <c r="O104" s="850"/>
      <c r="P104" s="838"/>
      <c r="Q104" s="851"/>
    </row>
    <row r="105" spans="1:17" ht="14.45" customHeight="1" x14ac:dyDescent="0.2">
      <c r="A105" s="832" t="s">
        <v>1639</v>
      </c>
      <c r="B105" s="833" t="s">
        <v>1437</v>
      </c>
      <c r="C105" s="833" t="s">
        <v>1438</v>
      </c>
      <c r="D105" s="833" t="s">
        <v>1642</v>
      </c>
      <c r="E105" s="833" t="s">
        <v>1643</v>
      </c>
      <c r="F105" s="850"/>
      <c r="G105" s="850"/>
      <c r="H105" s="850"/>
      <c r="I105" s="850"/>
      <c r="J105" s="850"/>
      <c r="K105" s="850"/>
      <c r="L105" s="850"/>
      <c r="M105" s="850"/>
      <c r="N105" s="850">
        <v>700</v>
      </c>
      <c r="O105" s="850">
        <v>4543</v>
      </c>
      <c r="P105" s="838"/>
      <c r="Q105" s="851">
        <v>6.49</v>
      </c>
    </row>
    <row r="106" spans="1:17" ht="14.45" customHeight="1" x14ac:dyDescent="0.2">
      <c r="A106" s="832" t="s">
        <v>1639</v>
      </c>
      <c r="B106" s="833" t="s">
        <v>1437</v>
      </c>
      <c r="C106" s="833" t="s">
        <v>1496</v>
      </c>
      <c r="D106" s="833" t="s">
        <v>1529</v>
      </c>
      <c r="E106" s="833" t="s">
        <v>1530</v>
      </c>
      <c r="F106" s="850">
        <v>1</v>
      </c>
      <c r="G106" s="850">
        <v>717</v>
      </c>
      <c r="H106" s="850"/>
      <c r="I106" s="850">
        <v>717</v>
      </c>
      <c r="J106" s="850"/>
      <c r="K106" s="850"/>
      <c r="L106" s="850"/>
      <c r="M106" s="850"/>
      <c r="N106" s="850"/>
      <c r="O106" s="850"/>
      <c r="P106" s="838"/>
      <c r="Q106" s="851"/>
    </row>
    <row r="107" spans="1:17" ht="14.45" customHeight="1" x14ac:dyDescent="0.2">
      <c r="A107" s="832" t="s">
        <v>1639</v>
      </c>
      <c r="B107" s="833" t="s">
        <v>1437</v>
      </c>
      <c r="C107" s="833" t="s">
        <v>1496</v>
      </c>
      <c r="D107" s="833" t="s">
        <v>1533</v>
      </c>
      <c r="E107" s="833" t="s">
        <v>1534</v>
      </c>
      <c r="F107" s="850">
        <v>2</v>
      </c>
      <c r="G107" s="850">
        <v>3650</v>
      </c>
      <c r="H107" s="850">
        <v>0.9994523548740416</v>
      </c>
      <c r="I107" s="850">
        <v>1825</v>
      </c>
      <c r="J107" s="850">
        <v>2</v>
      </c>
      <c r="K107" s="850">
        <v>3652</v>
      </c>
      <c r="L107" s="850">
        <v>1</v>
      </c>
      <c r="M107" s="850">
        <v>1826</v>
      </c>
      <c r="N107" s="850">
        <v>3</v>
      </c>
      <c r="O107" s="850">
        <v>5493</v>
      </c>
      <c r="P107" s="838">
        <v>1.5041073384446879</v>
      </c>
      <c r="Q107" s="851">
        <v>1831</v>
      </c>
    </row>
    <row r="108" spans="1:17" ht="14.45" customHeight="1" x14ac:dyDescent="0.2">
      <c r="A108" s="832" t="s">
        <v>1639</v>
      </c>
      <c r="B108" s="833" t="s">
        <v>1437</v>
      </c>
      <c r="C108" s="833" t="s">
        <v>1496</v>
      </c>
      <c r="D108" s="833" t="s">
        <v>1537</v>
      </c>
      <c r="E108" s="833" t="s">
        <v>1538</v>
      </c>
      <c r="F108" s="850">
        <v>49</v>
      </c>
      <c r="G108" s="850">
        <v>172480</v>
      </c>
      <c r="H108" s="850">
        <v>1.2556967923237088</v>
      </c>
      <c r="I108" s="850">
        <v>3520</v>
      </c>
      <c r="J108" s="850">
        <v>39</v>
      </c>
      <c r="K108" s="850">
        <v>137358</v>
      </c>
      <c r="L108" s="850">
        <v>1</v>
      </c>
      <c r="M108" s="850">
        <v>3522</v>
      </c>
      <c r="N108" s="850">
        <v>58</v>
      </c>
      <c r="O108" s="850">
        <v>204914</v>
      </c>
      <c r="P108" s="838">
        <v>1.4918242839878275</v>
      </c>
      <c r="Q108" s="851">
        <v>3533</v>
      </c>
    </row>
    <row r="109" spans="1:17" ht="14.45" customHeight="1" x14ac:dyDescent="0.2">
      <c r="A109" s="832" t="s">
        <v>1639</v>
      </c>
      <c r="B109" s="833" t="s">
        <v>1437</v>
      </c>
      <c r="C109" s="833" t="s">
        <v>1496</v>
      </c>
      <c r="D109" s="833" t="s">
        <v>1600</v>
      </c>
      <c r="E109" s="833" t="s">
        <v>1601</v>
      </c>
      <c r="F109" s="850">
        <v>5</v>
      </c>
      <c r="G109" s="850">
        <v>72535</v>
      </c>
      <c r="H109" s="850">
        <v>0.99986215452477767</v>
      </c>
      <c r="I109" s="850">
        <v>14507</v>
      </c>
      <c r="J109" s="850">
        <v>5</v>
      </c>
      <c r="K109" s="850">
        <v>72545</v>
      </c>
      <c r="L109" s="850">
        <v>1</v>
      </c>
      <c r="M109" s="850">
        <v>14509</v>
      </c>
      <c r="N109" s="850">
        <v>3</v>
      </c>
      <c r="O109" s="850">
        <v>43545</v>
      </c>
      <c r="P109" s="838">
        <v>0.60024812185540011</v>
      </c>
      <c r="Q109" s="851">
        <v>14515</v>
      </c>
    </row>
    <row r="110" spans="1:17" ht="14.45" customHeight="1" x14ac:dyDescent="0.2">
      <c r="A110" s="832" t="s">
        <v>1639</v>
      </c>
      <c r="B110" s="833" t="s">
        <v>1437</v>
      </c>
      <c r="C110" s="833" t="s">
        <v>1496</v>
      </c>
      <c r="D110" s="833" t="s">
        <v>1549</v>
      </c>
      <c r="E110" s="833" t="s">
        <v>1550</v>
      </c>
      <c r="F110" s="850">
        <v>1</v>
      </c>
      <c r="G110" s="850">
        <v>1342</v>
      </c>
      <c r="H110" s="850"/>
      <c r="I110" s="850">
        <v>1342</v>
      </c>
      <c r="J110" s="850"/>
      <c r="K110" s="850"/>
      <c r="L110" s="850"/>
      <c r="M110" s="850"/>
      <c r="N110" s="850"/>
      <c r="O110" s="850"/>
      <c r="P110" s="838"/>
      <c r="Q110" s="851"/>
    </row>
    <row r="111" spans="1:17" ht="14.45" customHeight="1" x14ac:dyDescent="0.2">
      <c r="A111" s="832" t="s">
        <v>1639</v>
      </c>
      <c r="B111" s="833" t="s">
        <v>1437</v>
      </c>
      <c r="C111" s="833" t="s">
        <v>1496</v>
      </c>
      <c r="D111" s="833" t="s">
        <v>1569</v>
      </c>
      <c r="E111" s="833" t="s">
        <v>1570</v>
      </c>
      <c r="F111" s="850"/>
      <c r="G111" s="850"/>
      <c r="H111" s="850"/>
      <c r="I111" s="850"/>
      <c r="J111" s="850">
        <v>1</v>
      </c>
      <c r="K111" s="850">
        <v>1693</v>
      </c>
      <c r="L111" s="850">
        <v>1</v>
      </c>
      <c r="M111" s="850">
        <v>1693</v>
      </c>
      <c r="N111" s="850"/>
      <c r="O111" s="850"/>
      <c r="P111" s="838"/>
      <c r="Q111" s="851"/>
    </row>
    <row r="112" spans="1:17" ht="14.45" customHeight="1" x14ac:dyDescent="0.2">
      <c r="A112" s="832" t="s">
        <v>1639</v>
      </c>
      <c r="B112" s="833" t="s">
        <v>1437</v>
      </c>
      <c r="C112" s="833" t="s">
        <v>1496</v>
      </c>
      <c r="D112" s="833" t="s">
        <v>1637</v>
      </c>
      <c r="E112" s="833" t="s">
        <v>1638</v>
      </c>
      <c r="F112" s="850"/>
      <c r="G112" s="850"/>
      <c r="H112" s="850"/>
      <c r="I112" s="850"/>
      <c r="J112" s="850"/>
      <c r="K112" s="850"/>
      <c r="L112" s="850"/>
      <c r="M112" s="850"/>
      <c r="N112" s="850">
        <v>1</v>
      </c>
      <c r="O112" s="850">
        <v>1944</v>
      </c>
      <c r="P112" s="838"/>
      <c r="Q112" s="851">
        <v>1944</v>
      </c>
    </row>
    <row r="113" spans="1:17" ht="14.45" customHeight="1" x14ac:dyDescent="0.2">
      <c r="A113" s="832" t="s">
        <v>1644</v>
      </c>
      <c r="B113" s="833" t="s">
        <v>1437</v>
      </c>
      <c r="C113" s="833" t="s">
        <v>1579</v>
      </c>
      <c r="D113" s="833" t="s">
        <v>1584</v>
      </c>
      <c r="E113" s="833" t="s">
        <v>1583</v>
      </c>
      <c r="F113" s="850">
        <v>0.45</v>
      </c>
      <c r="G113" s="850">
        <v>818.57</v>
      </c>
      <c r="H113" s="850">
        <v>0.50000305412520696</v>
      </c>
      <c r="I113" s="850">
        <v>1819.0444444444445</v>
      </c>
      <c r="J113" s="850">
        <v>0.9</v>
      </c>
      <c r="K113" s="850">
        <v>1637.13</v>
      </c>
      <c r="L113" s="850">
        <v>1</v>
      </c>
      <c r="M113" s="850">
        <v>1819.0333333333333</v>
      </c>
      <c r="N113" s="850"/>
      <c r="O113" s="850"/>
      <c r="P113" s="838"/>
      <c r="Q113" s="851"/>
    </row>
    <row r="114" spans="1:17" ht="14.45" customHeight="1" x14ac:dyDescent="0.2">
      <c r="A114" s="832" t="s">
        <v>1644</v>
      </c>
      <c r="B114" s="833" t="s">
        <v>1437</v>
      </c>
      <c r="C114" s="833" t="s">
        <v>1438</v>
      </c>
      <c r="D114" s="833" t="s">
        <v>1461</v>
      </c>
      <c r="E114" s="833" t="s">
        <v>1462</v>
      </c>
      <c r="F114" s="850"/>
      <c r="G114" s="850"/>
      <c r="H114" s="850"/>
      <c r="I114" s="850"/>
      <c r="J114" s="850"/>
      <c r="K114" s="850"/>
      <c r="L114" s="850"/>
      <c r="M114" s="850"/>
      <c r="N114" s="850">
        <v>570</v>
      </c>
      <c r="O114" s="850">
        <v>11428.5</v>
      </c>
      <c r="P114" s="838"/>
      <c r="Q114" s="851">
        <v>20.05</v>
      </c>
    </row>
    <row r="115" spans="1:17" ht="14.45" customHeight="1" x14ac:dyDescent="0.2">
      <c r="A115" s="832" t="s">
        <v>1644</v>
      </c>
      <c r="B115" s="833" t="s">
        <v>1437</v>
      </c>
      <c r="C115" s="833" t="s">
        <v>1438</v>
      </c>
      <c r="D115" s="833" t="s">
        <v>1589</v>
      </c>
      <c r="E115" s="833" t="s">
        <v>1590</v>
      </c>
      <c r="F115" s="850">
        <v>390</v>
      </c>
      <c r="G115" s="850">
        <v>13201.5</v>
      </c>
      <c r="H115" s="850">
        <v>0.73969669157816531</v>
      </c>
      <c r="I115" s="850">
        <v>33.85</v>
      </c>
      <c r="J115" s="850">
        <v>522</v>
      </c>
      <c r="K115" s="850">
        <v>17847.18</v>
      </c>
      <c r="L115" s="850">
        <v>1</v>
      </c>
      <c r="M115" s="850">
        <v>34.19</v>
      </c>
      <c r="N115" s="850"/>
      <c r="O115" s="850"/>
      <c r="P115" s="838"/>
      <c r="Q115" s="851"/>
    </row>
    <row r="116" spans="1:17" ht="14.45" customHeight="1" x14ac:dyDescent="0.2">
      <c r="A116" s="832" t="s">
        <v>1644</v>
      </c>
      <c r="B116" s="833" t="s">
        <v>1437</v>
      </c>
      <c r="C116" s="833" t="s">
        <v>1496</v>
      </c>
      <c r="D116" s="833" t="s">
        <v>1497</v>
      </c>
      <c r="E116" s="833" t="s">
        <v>1498</v>
      </c>
      <c r="F116" s="850"/>
      <c r="G116" s="850"/>
      <c r="H116" s="850"/>
      <c r="I116" s="850"/>
      <c r="J116" s="850"/>
      <c r="K116" s="850"/>
      <c r="L116" s="850"/>
      <c r="M116" s="850"/>
      <c r="N116" s="850">
        <v>1</v>
      </c>
      <c r="O116" s="850">
        <v>38</v>
      </c>
      <c r="P116" s="838"/>
      <c r="Q116" s="851">
        <v>38</v>
      </c>
    </row>
    <row r="117" spans="1:17" ht="14.45" customHeight="1" x14ac:dyDescent="0.2">
      <c r="A117" s="832" t="s">
        <v>1644</v>
      </c>
      <c r="B117" s="833" t="s">
        <v>1437</v>
      </c>
      <c r="C117" s="833" t="s">
        <v>1496</v>
      </c>
      <c r="D117" s="833" t="s">
        <v>1533</v>
      </c>
      <c r="E117" s="833" t="s">
        <v>1534</v>
      </c>
      <c r="F117" s="850"/>
      <c r="G117" s="850"/>
      <c r="H117" s="850"/>
      <c r="I117" s="850"/>
      <c r="J117" s="850"/>
      <c r="K117" s="850"/>
      <c r="L117" s="850"/>
      <c r="M117" s="850"/>
      <c r="N117" s="850">
        <v>2</v>
      </c>
      <c r="O117" s="850">
        <v>3662</v>
      </c>
      <c r="P117" s="838"/>
      <c r="Q117" s="851">
        <v>1831</v>
      </c>
    </row>
    <row r="118" spans="1:17" ht="14.45" customHeight="1" x14ac:dyDescent="0.2">
      <c r="A118" s="832" t="s">
        <v>1644</v>
      </c>
      <c r="B118" s="833" t="s">
        <v>1437</v>
      </c>
      <c r="C118" s="833" t="s">
        <v>1496</v>
      </c>
      <c r="D118" s="833" t="s">
        <v>1535</v>
      </c>
      <c r="E118" s="833" t="s">
        <v>1536</v>
      </c>
      <c r="F118" s="850"/>
      <c r="G118" s="850"/>
      <c r="H118" s="850"/>
      <c r="I118" s="850"/>
      <c r="J118" s="850"/>
      <c r="K118" s="850"/>
      <c r="L118" s="850"/>
      <c r="M118" s="850"/>
      <c r="N118" s="850">
        <v>1</v>
      </c>
      <c r="O118" s="850">
        <v>431</v>
      </c>
      <c r="P118" s="838"/>
      <c r="Q118" s="851">
        <v>431</v>
      </c>
    </row>
    <row r="119" spans="1:17" ht="14.45" customHeight="1" x14ac:dyDescent="0.2">
      <c r="A119" s="832" t="s">
        <v>1644</v>
      </c>
      <c r="B119" s="833" t="s">
        <v>1437</v>
      </c>
      <c r="C119" s="833" t="s">
        <v>1496</v>
      </c>
      <c r="D119" s="833" t="s">
        <v>1600</v>
      </c>
      <c r="E119" s="833" t="s">
        <v>1601</v>
      </c>
      <c r="F119" s="850">
        <v>1</v>
      </c>
      <c r="G119" s="850">
        <v>14507</v>
      </c>
      <c r="H119" s="850">
        <v>0.49993107726238883</v>
      </c>
      <c r="I119" s="850">
        <v>14507</v>
      </c>
      <c r="J119" s="850">
        <v>2</v>
      </c>
      <c r="K119" s="850">
        <v>29018</v>
      </c>
      <c r="L119" s="850">
        <v>1</v>
      </c>
      <c r="M119" s="850">
        <v>14509</v>
      </c>
      <c r="N119" s="850"/>
      <c r="O119" s="850"/>
      <c r="P119" s="838"/>
      <c r="Q119" s="851"/>
    </row>
    <row r="120" spans="1:17" ht="14.45" customHeight="1" x14ac:dyDescent="0.2">
      <c r="A120" s="832" t="s">
        <v>1644</v>
      </c>
      <c r="B120" s="833" t="s">
        <v>1437</v>
      </c>
      <c r="C120" s="833" t="s">
        <v>1496</v>
      </c>
      <c r="D120" s="833" t="s">
        <v>1553</v>
      </c>
      <c r="E120" s="833" t="s">
        <v>1554</v>
      </c>
      <c r="F120" s="850"/>
      <c r="G120" s="850"/>
      <c r="H120" s="850"/>
      <c r="I120" s="850"/>
      <c r="J120" s="850"/>
      <c r="K120" s="850"/>
      <c r="L120" s="850"/>
      <c r="M120" s="850"/>
      <c r="N120" s="850">
        <v>1</v>
      </c>
      <c r="O120" s="850">
        <v>2342</v>
      </c>
      <c r="P120" s="838"/>
      <c r="Q120" s="851">
        <v>2342</v>
      </c>
    </row>
    <row r="121" spans="1:17" ht="14.45" customHeight="1" x14ac:dyDescent="0.2">
      <c r="A121" s="832" t="s">
        <v>1436</v>
      </c>
      <c r="B121" s="833" t="s">
        <v>1437</v>
      </c>
      <c r="C121" s="833" t="s">
        <v>1579</v>
      </c>
      <c r="D121" s="833" t="s">
        <v>1580</v>
      </c>
      <c r="E121" s="833" t="s">
        <v>1581</v>
      </c>
      <c r="F121" s="850">
        <v>0.45</v>
      </c>
      <c r="G121" s="850">
        <v>904.34</v>
      </c>
      <c r="H121" s="850"/>
      <c r="I121" s="850">
        <v>2009.6444444444444</v>
      </c>
      <c r="J121" s="850"/>
      <c r="K121" s="850"/>
      <c r="L121" s="850"/>
      <c r="M121" s="850"/>
      <c r="N121" s="850"/>
      <c r="O121" s="850"/>
      <c r="P121" s="838"/>
      <c r="Q121" s="851"/>
    </row>
    <row r="122" spans="1:17" ht="14.45" customHeight="1" x14ac:dyDescent="0.2">
      <c r="A122" s="832" t="s">
        <v>1436</v>
      </c>
      <c r="B122" s="833" t="s">
        <v>1437</v>
      </c>
      <c r="C122" s="833" t="s">
        <v>1579</v>
      </c>
      <c r="D122" s="833" t="s">
        <v>1584</v>
      </c>
      <c r="E122" s="833" t="s">
        <v>1583</v>
      </c>
      <c r="F122" s="850">
        <v>0.25</v>
      </c>
      <c r="G122" s="850">
        <v>454.76</v>
      </c>
      <c r="H122" s="850">
        <v>0.55555419817486584</v>
      </c>
      <c r="I122" s="850">
        <v>1819.04</v>
      </c>
      <c r="J122" s="850">
        <v>0.45</v>
      </c>
      <c r="K122" s="850">
        <v>818.57</v>
      </c>
      <c r="L122" s="850">
        <v>1</v>
      </c>
      <c r="M122" s="850">
        <v>1819.0444444444445</v>
      </c>
      <c r="N122" s="850"/>
      <c r="O122" s="850"/>
      <c r="P122" s="838"/>
      <c r="Q122" s="851"/>
    </row>
    <row r="123" spans="1:17" ht="14.45" customHeight="1" x14ac:dyDescent="0.2">
      <c r="A123" s="832" t="s">
        <v>1436</v>
      </c>
      <c r="B123" s="833" t="s">
        <v>1437</v>
      </c>
      <c r="C123" s="833" t="s">
        <v>1579</v>
      </c>
      <c r="D123" s="833" t="s">
        <v>1585</v>
      </c>
      <c r="E123" s="833" t="s">
        <v>1586</v>
      </c>
      <c r="F123" s="850">
        <v>0.05</v>
      </c>
      <c r="G123" s="850">
        <v>45.19</v>
      </c>
      <c r="H123" s="850"/>
      <c r="I123" s="850">
        <v>903.8</v>
      </c>
      <c r="J123" s="850"/>
      <c r="K123" s="850"/>
      <c r="L123" s="850"/>
      <c r="M123" s="850"/>
      <c r="N123" s="850"/>
      <c r="O123" s="850"/>
      <c r="P123" s="838"/>
      <c r="Q123" s="851"/>
    </row>
    <row r="124" spans="1:17" ht="14.45" customHeight="1" x14ac:dyDescent="0.2">
      <c r="A124" s="832" t="s">
        <v>1436</v>
      </c>
      <c r="B124" s="833" t="s">
        <v>1437</v>
      </c>
      <c r="C124" s="833" t="s">
        <v>1438</v>
      </c>
      <c r="D124" s="833" t="s">
        <v>1589</v>
      </c>
      <c r="E124" s="833" t="s">
        <v>1590</v>
      </c>
      <c r="F124" s="850">
        <v>457</v>
      </c>
      <c r="G124" s="850">
        <v>15260.29</v>
      </c>
      <c r="H124" s="850">
        <v>1.8367811443434596</v>
      </c>
      <c r="I124" s="850">
        <v>33.392319474835887</v>
      </c>
      <c r="J124" s="850">
        <v>243</v>
      </c>
      <c r="K124" s="850">
        <v>8308.17</v>
      </c>
      <c r="L124" s="850">
        <v>1</v>
      </c>
      <c r="M124" s="850">
        <v>34.19</v>
      </c>
      <c r="N124" s="850"/>
      <c r="O124" s="850"/>
      <c r="P124" s="838"/>
      <c r="Q124" s="851"/>
    </row>
    <row r="125" spans="1:17" ht="14.45" customHeight="1" x14ac:dyDescent="0.2">
      <c r="A125" s="832" t="s">
        <v>1436</v>
      </c>
      <c r="B125" s="833" t="s">
        <v>1437</v>
      </c>
      <c r="C125" s="833" t="s">
        <v>1438</v>
      </c>
      <c r="D125" s="833" t="s">
        <v>1593</v>
      </c>
      <c r="E125" s="833" t="s">
        <v>1594</v>
      </c>
      <c r="F125" s="850">
        <v>114</v>
      </c>
      <c r="G125" s="850">
        <v>6511.68</v>
      </c>
      <c r="H125" s="850"/>
      <c r="I125" s="850">
        <v>57.120000000000005</v>
      </c>
      <c r="J125" s="850"/>
      <c r="K125" s="850"/>
      <c r="L125" s="850"/>
      <c r="M125" s="850"/>
      <c r="N125" s="850"/>
      <c r="O125" s="850"/>
      <c r="P125" s="838"/>
      <c r="Q125" s="851"/>
    </row>
    <row r="126" spans="1:17" ht="14.45" customHeight="1" x14ac:dyDescent="0.2">
      <c r="A126" s="832" t="s">
        <v>1436</v>
      </c>
      <c r="B126" s="833" t="s">
        <v>1437</v>
      </c>
      <c r="C126" s="833" t="s">
        <v>1496</v>
      </c>
      <c r="D126" s="833" t="s">
        <v>1598</v>
      </c>
      <c r="E126" s="833" t="s">
        <v>1599</v>
      </c>
      <c r="F126" s="850">
        <v>1</v>
      </c>
      <c r="G126" s="850">
        <v>8595</v>
      </c>
      <c r="H126" s="850"/>
      <c r="I126" s="850">
        <v>8595</v>
      </c>
      <c r="J126" s="850"/>
      <c r="K126" s="850"/>
      <c r="L126" s="850"/>
      <c r="M126" s="850"/>
      <c r="N126" s="850"/>
      <c r="O126" s="850"/>
      <c r="P126" s="838"/>
      <c r="Q126" s="851"/>
    </row>
    <row r="127" spans="1:17" ht="14.45" customHeight="1" x14ac:dyDescent="0.2">
      <c r="A127" s="832" t="s">
        <v>1436</v>
      </c>
      <c r="B127" s="833" t="s">
        <v>1437</v>
      </c>
      <c r="C127" s="833" t="s">
        <v>1496</v>
      </c>
      <c r="D127" s="833" t="s">
        <v>1600</v>
      </c>
      <c r="E127" s="833" t="s">
        <v>1601</v>
      </c>
      <c r="F127" s="850">
        <v>3</v>
      </c>
      <c r="G127" s="850">
        <v>43521</v>
      </c>
      <c r="H127" s="850">
        <v>2.999586463574333</v>
      </c>
      <c r="I127" s="850">
        <v>14507</v>
      </c>
      <c r="J127" s="850">
        <v>1</v>
      </c>
      <c r="K127" s="850">
        <v>14509</v>
      </c>
      <c r="L127" s="850">
        <v>1</v>
      </c>
      <c r="M127" s="850">
        <v>14509</v>
      </c>
      <c r="N127" s="850"/>
      <c r="O127" s="850"/>
      <c r="P127" s="838"/>
      <c r="Q127" s="851"/>
    </row>
    <row r="128" spans="1:17" ht="14.45" customHeight="1" x14ac:dyDescent="0.2">
      <c r="A128" s="832" t="s">
        <v>1645</v>
      </c>
      <c r="B128" s="833" t="s">
        <v>1437</v>
      </c>
      <c r="C128" s="833" t="s">
        <v>1579</v>
      </c>
      <c r="D128" s="833" t="s">
        <v>1587</v>
      </c>
      <c r="E128" s="833" t="s">
        <v>1583</v>
      </c>
      <c r="F128" s="850"/>
      <c r="G128" s="850"/>
      <c r="H128" s="850"/>
      <c r="I128" s="850"/>
      <c r="J128" s="850"/>
      <c r="K128" s="850"/>
      <c r="L128" s="850"/>
      <c r="M128" s="850"/>
      <c r="N128" s="850">
        <v>0.4</v>
      </c>
      <c r="O128" s="850">
        <v>262.20999999999998</v>
      </c>
      <c r="P128" s="838"/>
      <c r="Q128" s="851">
        <v>655.52499999999986</v>
      </c>
    </row>
    <row r="129" spans="1:17" ht="14.45" customHeight="1" x14ac:dyDescent="0.2">
      <c r="A129" s="832" t="s">
        <v>1645</v>
      </c>
      <c r="B129" s="833" t="s">
        <v>1437</v>
      </c>
      <c r="C129" s="833" t="s">
        <v>1438</v>
      </c>
      <c r="D129" s="833" t="s">
        <v>1589</v>
      </c>
      <c r="E129" s="833" t="s">
        <v>1590</v>
      </c>
      <c r="F129" s="850"/>
      <c r="G129" s="850"/>
      <c r="H129" s="850"/>
      <c r="I129" s="850"/>
      <c r="J129" s="850"/>
      <c r="K129" s="850"/>
      <c r="L129" s="850"/>
      <c r="M129" s="850"/>
      <c r="N129" s="850">
        <v>509</v>
      </c>
      <c r="O129" s="850">
        <v>17295.82</v>
      </c>
      <c r="P129" s="838"/>
      <c r="Q129" s="851">
        <v>33.979999999999997</v>
      </c>
    </row>
    <row r="130" spans="1:17" ht="14.45" customHeight="1" x14ac:dyDescent="0.2">
      <c r="A130" s="832" t="s">
        <v>1645</v>
      </c>
      <c r="B130" s="833" t="s">
        <v>1437</v>
      </c>
      <c r="C130" s="833" t="s">
        <v>1496</v>
      </c>
      <c r="D130" s="833" t="s">
        <v>1600</v>
      </c>
      <c r="E130" s="833" t="s">
        <v>1601</v>
      </c>
      <c r="F130" s="850"/>
      <c r="G130" s="850"/>
      <c r="H130" s="850"/>
      <c r="I130" s="850"/>
      <c r="J130" s="850"/>
      <c r="K130" s="850"/>
      <c r="L130" s="850"/>
      <c r="M130" s="850"/>
      <c r="N130" s="850">
        <v>2</v>
      </c>
      <c r="O130" s="850">
        <v>29030</v>
      </c>
      <c r="P130" s="838"/>
      <c r="Q130" s="851">
        <v>14515</v>
      </c>
    </row>
    <row r="131" spans="1:17" ht="14.45" customHeight="1" x14ac:dyDescent="0.2">
      <c r="A131" s="832" t="s">
        <v>1646</v>
      </c>
      <c r="B131" s="833" t="s">
        <v>1437</v>
      </c>
      <c r="C131" s="833" t="s">
        <v>1579</v>
      </c>
      <c r="D131" s="833" t="s">
        <v>1584</v>
      </c>
      <c r="E131" s="833" t="s">
        <v>1583</v>
      </c>
      <c r="F131" s="850">
        <v>1.3</v>
      </c>
      <c r="G131" s="850">
        <v>2364.75</v>
      </c>
      <c r="H131" s="850">
        <v>0.96296371706641692</v>
      </c>
      <c r="I131" s="850">
        <v>1819.0384615384614</v>
      </c>
      <c r="J131" s="850">
        <v>1.35</v>
      </c>
      <c r="K131" s="850">
        <v>2455.6999999999998</v>
      </c>
      <c r="L131" s="850">
        <v>1</v>
      </c>
      <c r="M131" s="850">
        <v>1819.0370370370367</v>
      </c>
      <c r="N131" s="850"/>
      <c r="O131" s="850"/>
      <c r="P131" s="838"/>
      <c r="Q131" s="851"/>
    </row>
    <row r="132" spans="1:17" ht="14.45" customHeight="1" x14ac:dyDescent="0.2">
      <c r="A132" s="832" t="s">
        <v>1646</v>
      </c>
      <c r="B132" s="833" t="s">
        <v>1437</v>
      </c>
      <c r="C132" s="833" t="s">
        <v>1579</v>
      </c>
      <c r="D132" s="833" t="s">
        <v>1585</v>
      </c>
      <c r="E132" s="833" t="s">
        <v>1586</v>
      </c>
      <c r="F132" s="850">
        <v>0.1</v>
      </c>
      <c r="G132" s="850">
        <v>90.38</v>
      </c>
      <c r="H132" s="850"/>
      <c r="I132" s="850">
        <v>903.8</v>
      </c>
      <c r="J132" s="850"/>
      <c r="K132" s="850"/>
      <c r="L132" s="850"/>
      <c r="M132" s="850"/>
      <c r="N132" s="850"/>
      <c r="O132" s="850"/>
      <c r="P132" s="838"/>
      <c r="Q132" s="851"/>
    </row>
    <row r="133" spans="1:17" ht="14.45" customHeight="1" x14ac:dyDescent="0.2">
      <c r="A133" s="832" t="s">
        <v>1646</v>
      </c>
      <c r="B133" s="833" t="s">
        <v>1437</v>
      </c>
      <c r="C133" s="833" t="s">
        <v>1438</v>
      </c>
      <c r="D133" s="833" t="s">
        <v>1443</v>
      </c>
      <c r="E133" s="833" t="s">
        <v>1444</v>
      </c>
      <c r="F133" s="850">
        <v>640</v>
      </c>
      <c r="G133" s="850">
        <v>4260.3999999999996</v>
      </c>
      <c r="H133" s="850">
        <v>1.5593294780762754</v>
      </c>
      <c r="I133" s="850">
        <v>6.6568749999999994</v>
      </c>
      <c r="J133" s="850">
        <v>380</v>
      </c>
      <c r="K133" s="850">
        <v>2732.2</v>
      </c>
      <c r="L133" s="850">
        <v>1</v>
      </c>
      <c r="M133" s="850">
        <v>7.1899999999999995</v>
      </c>
      <c r="N133" s="850">
        <v>80</v>
      </c>
      <c r="O133" s="850">
        <v>588</v>
      </c>
      <c r="P133" s="838">
        <v>0.21521118512553988</v>
      </c>
      <c r="Q133" s="851">
        <v>7.35</v>
      </c>
    </row>
    <row r="134" spans="1:17" ht="14.45" customHeight="1" x14ac:dyDescent="0.2">
      <c r="A134" s="832" t="s">
        <v>1646</v>
      </c>
      <c r="B134" s="833" t="s">
        <v>1437</v>
      </c>
      <c r="C134" s="833" t="s">
        <v>1438</v>
      </c>
      <c r="D134" s="833" t="s">
        <v>1467</v>
      </c>
      <c r="E134" s="833" t="s">
        <v>1468</v>
      </c>
      <c r="F134" s="850">
        <v>1</v>
      </c>
      <c r="G134" s="850">
        <v>1986.65</v>
      </c>
      <c r="H134" s="850">
        <v>0.97966359122043112</v>
      </c>
      <c r="I134" s="850">
        <v>1986.65</v>
      </c>
      <c r="J134" s="850">
        <v>1</v>
      </c>
      <c r="K134" s="850">
        <v>2027.89</v>
      </c>
      <c r="L134" s="850">
        <v>1</v>
      </c>
      <c r="M134" s="850">
        <v>2027.89</v>
      </c>
      <c r="N134" s="850"/>
      <c r="O134" s="850"/>
      <c r="P134" s="838"/>
      <c r="Q134" s="851"/>
    </row>
    <row r="135" spans="1:17" ht="14.45" customHeight="1" x14ac:dyDescent="0.2">
      <c r="A135" s="832" t="s">
        <v>1646</v>
      </c>
      <c r="B135" s="833" t="s">
        <v>1437</v>
      </c>
      <c r="C135" s="833" t="s">
        <v>1438</v>
      </c>
      <c r="D135" s="833" t="s">
        <v>1589</v>
      </c>
      <c r="E135" s="833" t="s">
        <v>1590</v>
      </c>
      <c r="F135" s="850">
        <v>762</v>
      </c>
      <c r="G135" s="850">
        <v>25566.28</v>
      </c>
      <c r="H135" s="850">
        <v>0.96362202730044055</v>
      </c>
      <c r="I135" s="850">
        <v>33.551548556430447</v>
      </c>
      <c r="J135" s="850">
        <v>776</v>
      </c>
      <c r="K135" s="850">
        <v>26531.439999999999</v>
      </c>
      <c r="L135" s="850">
        <v>1</v>
      </c>
      <c r="M135" s="850">
        <v>34.19</v>
      </c>
      <c r="N135" s="850"/>
      <c r="O135" s="850"/>
      <c r="P135" s="838"/>
      <c r="Q135" s="851"/>
    </row>
    <row r="136" spans="1:17" ht="14.45" customHeight="1" x14ac:dyDescent="0.2">
      <c r="A136" s="832" t="s">
        <v>1646</v>
      </c>
      <c r="B136" s="833" t="s">
        <v>1437</v>
      </c>
      <c r="C136" s="833" t="s">
        <v>1438</v>
      </c>
      <c r="D136" s="833" t="s">
        <v>1479</v>
      </c>
      <c r="E136" s="833" t="s">
        <v>1480</v>
      </c>
      <c r="F136" s="850">
        <v>800</v>
      </c>
      <c r="G136" s="850">
        <v>16158.5</v>
      </c>
      <c r="H136" s="850">
        <v>1.0387978142076504</v>
      </c>
      <c r="I136" s="850">
        <v>20.198125000000001</v>
      </c>
      <c r="J136" s="850">
        <v>750</v>
      </c>
      <c r="K136" s="850">
        <v>15555</v>
      </c>
      <c r="L136" s="850">
        <v>1</v>
      </c>
      <c r="M136" s="850">
        <v>20.74</v>
      </c>
      <c r="N136" s="850">
        <v>407</v>
      </c>
      <c r="O136" s="850">
        <v>8282.4500000000007</v>
      </c>
      <c r="P136" s="838">
        <v>0.53246223079395694</v>
      </c>
      <c r="Q136" s="851">
        <v>20.350000000000001</v>
      </c>
    </row>
    <row r="137" spans="1:17" ht="14.45" customHeight="1" x14ac:dyDescent="0.2">
      <c r="A137" s="832" t="s">
        <v>1646</v>
      </c>
      <c r="B137" s="833" t="s">
        <v>1437</v>
      </c>
      <c r="C137" s="833" t="s">
        <v>1496</v>
      </c>
      <c r="D137" s="833" t="s">
        <v>1527</v>
      </c>
      <c r="E137" s="833" t="s">
        <v>1528</v>
      </c>
      <c r="F137" s="850">
        <v>1</v>
      </c>
      <c r="G137" s="850">
        <v>682</v>
      </c>
      <c r="H137" s="850">
        <v>1</v>
      </c>
      <c r="I137" s="850">
        <v>682</v>
      </c>
      <c r="J137" s="850">
        <v>1</v>
      </c>
      <c r="K137" s="850">
        <v>682</v>
      </c>
      <c r="L137" s="850">
        <v>1</v>
      </c>
      <c r="M137" s="850">
        <v>682</v>
      </c>
      <c r="N137" s="850"/>
      <c r="O137" s="850"/>
      <c r="P137" s="838"/>
      <c r="Q137" s="851"/>
    </row>
    <row r="138" spans="1:17" ht="14.45" customHeight="1" x14ac:dyDescent="0.2">
      <c r="A138" s="832" t="s">
        <v>1646</v>
      </c>
      <c r="B138" s="833" t="s">
        <v>1437</v>
      </c>
      <c r="C138" s="833" t="s">
        <v>1496</v>
      </c>
      <c r="D138" s="833" t="s">
        <v>1533</v>
      </c>
      <c r="E138" s="833" t="s">
        <v>1534</v>
      </c>
      <c r="F138" s="850">
        <v>6</v>
      </c>
      <c r="G138" s="850">
        <v>10950</v>
      </c>
      <c r="H138" s="850">
        <v>1.4991785323110625</v>
      </c>
      <c r="I138" s="850">
        <v>1825</v>
      </c>
      <c r="J138" s="850">
        <v>4</v>
      </c>
      <c r="K138" s="850">
        <v>7304</v>
      </c>
      <c r="L138" s="850">
        <v>1</v>
      </c>
      <c r="M138" s="850">
        <v>1826</v>
      </c>
      <c r="N138" s="850">
        <v>3</v>
      </c>
      <c r="O138" s="850">
        <v>5493</v>
      </c>
      <c r="P138" s="838">
        <v>0.75205366922234396</v>
      </c>
      <c r="Q138" s="851">
        <v>1831</v>
      </c>
    </row>
    <row r="139" spans="1:17" ht="14.45" customHeight="1" x14ac:dyDescent="0.2">
      <c r="A139" s="832" t="s">
        <v>1646</v>
      </c>
      <c r="B139" s="833" t="s">
        <v>1437</v>
      </c>
      <c r="C139" s="833" t="s">
        <v>1496</v>
      </c>
      <c r="D139" s="833" t="s">
        <v>1537</v>
      </c>
      <c r="E139" s="833" t="s">
        <v>1538</v>
      </c>
      <c r="F139" s="850">
        <v>6</v>
      </c>
      <c r="G139" s="850">
        <v>21120</v>
      </c>
      <c r="H139" s="850">
        <v>1.1993185689948893</v>
      </c>
      <c r="I139" s="850">
        <v>3520</v>
      </c>
      <c r="J139" s="850">
        <v>5</v>
      </c>
      <c r="K139" s="850">
        <v>17610</v>
      </c>
      <c r="L139" s="850">
        <v>1</v>
      </c>
      <c r="M139" s="850">
        <v>3522</v>
      </c>
      <c r="N139" s="850">
        <v>3</v>
      </c>
      <c r="O139" s="850">
        <v>10599</v>
      </c>
      <c r="P139" s="838">
        <v>0.60187393526405453</v>
      </c>
      <c r="Q139" s="851">
        <v>3533</v>
      </c>
    </row>
    <row r="140" spans="1:17" ht="14.45" customHeight="1" x14ac:dyDescent="0.2">
      <c r="A140" s="832" t="s">
        <v>1646</v>
      </c>
      <c r="B140" s="833" t="s">
        <v>1437</v>
      </c>
      <c r="C140" s="833" t="s">
        <v>1496</v>
      </c>
      <c r="D140" s="833" t="s">
        <v>1600</v>
      </c>
      <c r="E140" s="833" t="s">
        <v>1601</v>
      </c>
      <c r="F140" s="850">
        <v>3</v>
      </c>
      <c r="G140" s="850">
        <v>43521</v>
      </c>
      <c r="H140" s="850">
        <v>0.99986215452477767</v>
      </c>
      <c r="I140" s="850">
        <v>14507</v>
      </c>
      <c r="J140" s="850">
        <v>3</v>
      </c>
      <c r="K140" s="850">
        <v>43527</v>
      </c>
      <c r="L140" s="850">
        <v>1</v>
      </c>
      <c r="M140" s="850">
        <v>14509</v>
      </c>
      <c r="N140" s="850"/>
      <c r="O140" s="850"/>
      <c r="P140" s="838"/>
      <c r="Q140" s="851"/>
    </row>
    <row r="141" spans="1:17" ht="14.45" customHeight="1" x14ac:dyDescent="0.2">
      <c r="A141" s="832" t="s">
        <v>1646</v>
      </c>
      <c r="B141" s="833" t="s">
        <v>1437</v>
      </c>
      <c r="C141" s="833" t="s">
        <v>1496</v>
      </c>
      <c r="D141" s="833" t="s">
        <v>1551</v>
      </c>
      <c r="E141" s="833" t="s">
        <v>1552</v>
      </c>
      <c r="F141" s="850">
        <v>6</v>
      </c>
      <c r="G141" s="850">
        <v>3054</v>
      </c>
      <c r="H141" s="850">
        <v>2.9941176470588236</v>
      </c>
      <c r="I141" s="850">
        <v>509</v>
      </c>
      <c r="J141" s="850">
        <v>2</v>
      </c>
      <c r="K141" s="850">
        <v>1020</v>
      </c>
      <c r="L141" s="850">
        <v>1</v>
      </c>
      <c r="M141" s="850">
        <v>510</v>
      </c>
      <c r="N141" s="850">
        <v>1</v>
      </c>
      <c r="O141" s="850">
        <v>512</v>
      </c>
      <c r="P141" s="838">
        <v>0.50196078431372548</v>
      </c>
      <c r="Q141" s="851">
        <v>512</v>
      </c>
    </row>
    <row r="142" spans="1:17" ht="14.45" customHeight="1" x14ac:dyDescent="0.2">
      <c r="A142" s="832" t="s">
        <v>1646</v>
      </c>
      <c r="B142" s="833" t="s">
        <v>1437</v>
      </c>
      <c r="C142" s="833" t="s">
        <v>1496</v>
      </c>
      <c r="D142" s="833" t="s">
        <v>1555</v>
      </c>
      <c r="E142" s="833" t="s">
        <v>1556</v>
      </c>
      <c r="F142" s="850"/>
      <c r="G142" s="850"/>
      <c r="H142" s="850"/>
      <c r="I142" s="850"/>
      <c r="J142" s="850"/>
      <c r="K142" s="850"/>
      <c r="L142" s="850"/>
      <c r="M142" s="850"/>
      <c r="N142" s="850">
        <v>1</v>
      </c>
      <c r="O142" s="850">
        <v>2658</v>
      </c>
      <c r="P142" s="838"/>
      <c r="Q142" s="851">
        <v>2658</v>
      </c>
    </row>
    <row r="143" spans="1:17" ht="14.45" customHeight="1" x14ac:dyDescent="0.2">
      <c r="A143" s="832" t="s">
        <v>1647</v>
      </c>
      <c r="B143" s="833" t="s">
        <v>1437</v>
      </c>
      <c r="C143" s="833" t="s">
        <v>1579</v>
      </c>
      <c r="D143" s="833" t="s">
        <v>1584</v>
      </c>
      <c r="E143" s="833" t="s">
        <v>1583</v>
      </c>
      <c r="F143" s="850">
        <v>0.3</v>
      </c>
      <c r="G143" s="850">
        <v>545.71</v>
      </c>
      <c r="H143" s="850">
        <v>6.0001099505222655</v>
      </c>
      <c r="I143" s="850">
        <v>1819.0333333333335</v>
      </c>
      <c r="J143" s="850">
        <v>0.05</v>
      </c>
      <c r="K143" s="850">
        <v>90.95</v>
      </c>
      <c r="L143" s="850">
        <v>1</v>
      </c>
      <c r="M143" s="850">
        <v>1819</v>
      </c>
      <c r="N143" s="850"/>
      <c r="O143" s="850"/>
      <c r="P143" s="838"/>
      <c r="Q143" s="851"/>
    </row>
    <row r="144" spans="1:17" ht="14.45" customHeight="1" x14ac:dyDescent="0.2">
      <c r="A144" s="832" t="s">
        <v>1647</v>
      </c>
      <c r="B144" s="833" t="s">
        <v>1437</v>
      </c>
      <c r="C144" s="833" t="s">
        <v>1438</v>
      </c>
      <c r="D144" s="833" t="s">
        <v>1441</v>
      </c>
      <c r="E144" s="833" t="s">
        <v>1442</v>
      </c>
      <c r="F144" s="850">
        <v>300</v>
      </c>
      <c r="G144" s="850">
        <v>777</v>
      </c>
      <c r="H144" s="850"/>
      <c r="I144" s="850">
        <v>2.59</v>
      </c>
      <c r="J144" s="850"/>
      <c r="K144" s="850"/>
      <c r="L144" s="850"/>
      <c r="M144" s="850"/>
      <c r="N144" s="850">
        <v>161</v>
      </c>
      <c r="O144" s="850">
        <v>428.26</v>
      </c>
      <c r="P144" s="838"/>
      <c r="Q144" s="851">
        <v>2.66</v>
      </c>
    </row>
    <row r="145" spans="1:17" ht="14.45" customHeight="1" x14ac:dyDescent="0.2">
      <c r="A145" s="832" t="s">
        <v>1647</v>
      </c>
      <c r="B145" s="833" t="s">
        <v>1437</v>
      </c>
      <c r="C145" s="833" t="s">
        <v>1438</v>
      </c>
      <c r="D145" s="833" t="s">
        <v>1443</v>
      </c>
      <c r="E145" s="833" t="s">
        <v>1444</v>
      </c>
      <c r="F145" s="850"/>
      <c r="G145" s="850"/>
      <c r="H145" s="850"/>
      <c r="I145" s="850"/>
      <c r="J145" s="850"/>
      <c r="K145" s="850"/>
      <c r="L145" s="850"/>
      <c r="M145" s="850"/>
      <c r="N145" s="850">
        <v>95</v>
      </c>
      <c r="O145" s="850">
        <v>698.25</v>
      </c>
      <c r="P145" s="838"/>
      <c r="Q145" s="851">
        <v>7.35</v>
      </c>
    </row>
    <row r="146" spans="1:17" ht="14.45" customHeight="1" x14ac:dyDescent="0.2">
      <c r="A146" s="832" t="s">
        <v>1647</v>
      </c>
      <c r="B146" s="833" t="s">
        <v>1437</v>
      </c>
      <c r="C146" s="833" t="s">
        <v>1438</v>
      </c>
      <c r="D146" s="833" t="s">
        <v>1451</v>
      </c>
      <c r="E146" s="833" t="s">
        <v>1452</v>
      </c>
      <c r="F146" s="850">
        <v>118</v>
      </c>
      <c r="G146" s="850">
        <v>1078.52</v>
      </c>
      <c r="H146" s="850">
        <v>1.3563218390804599</v>
      </c>
      <c r="I146" s="850">
        <v>9.14</v>
      </c>
      <c r="J146" s="850">
        <v>87</v>
      </c>
      <c r="K146" s="850">
        <v>795.18</v>
      </c>
      <c r="L146" s="850">
        <v>1</v>
      </c>
      <c r="M146" s="850">
        <v>9.1399999999999988</v>
      </c>
      <c r="N146" s="850">
        <v>57</v>
      </c>
      <c r="O146" s="850">
        <v>533.52</v>
      </c>
      <c r="P146" s="838">
        <v>0.67094242812948013</v>
      </c>
      <c r="Q146" s="851">
        <v>9.36</v>
      </c>
    </row>
    <row r="147" spans="1:17" ht="14.45" customHeight="1" x14ac:dyDescent="0.2">
      <c r="A147" s="832" t="s">
        <v>1647</v>
      </c>
      <c r="B147" s="833" t="s">
        <v>1437</v>
      </c>
      <c r="C147" s="833" t="s">
        <v>1438</v>
      </c>
      <c r="D147" s="833" t="s">
        <v>1455</v>
      </c>
      <c r="E147" s="833" t="s">
        <v>1456</v>
      </c>
      <c r="F147" s="850">
        <v>139</v>
      </c>
      <c r="G147" s="850">
        <v>1421.9699999999998</v>
      </c>
      <c r="H147" s="850">
        <v>7.0324925816023729</v>
      </c>
      <c r="I147" s="850">
        <v>10.229999999999999</v>
      </c>
      <c r="J147" s="850">
        <v>20</v>
      </c>
      <c r="K147" s="850">
        <v>202.2</v>
      </c>
      <c r="L147" s="850">
        <v>1</v>
      </c>
      <c r="M147" s="850">
        <v>10.11</v>
      </c>
      <c r="N147" s="850">
        <v>96</v>
      </c>
      <c r="O147" s="850">
        <v>988.8</v>
      </c>
      <c r="P147" s="838">
        <v>4.8902077151335313</v>
      </c>
      <c r="Q147" s="851">
        <v>10.299999999999999</v>
      </c>
    </row>
    <row r="148" spans="1:17" ht="14.45" customHeight="1" x14ac:dyDescent="0.2">
      <c r="A148" s="832" t="s">
        <v>1647</v>
      </c>
      <c r="B148" s="833" t="s">
        <v>1437</v>
      </c>
      <c r="C148" s="833" t="s">
        <v>1438</v>
      </c>
      <c r="D148" s="833" t="s">
        <v>1461</v>
      </c>
      <c r="E148" s="833" t="s">
        <v>1462</v>
      </c>
      <c r="F148" s="850"/>
      <c r="G148" s="850"/>
      <c r="H148" s="850"/>
      <c r="I148" s="850"/>
      <c r="J148" s="850">
        <v>240</v>
      </c>
      <c r="K148" s="850">
        <v>5016</v>
      </c>
      <c r="L148" s="850">
        <v>1</v>
      </c>
      <c r="M148" s="850">
        <v>20.9</v>
      </c>
      <c r="N148" s="850"/>
      <c r="O148" s="850"/>
      <c r="P148" s="838"/>
      <c r="Q148" s="851"/>
    </row>
    <row r="149" spans="1:17" ht="14.45" customHeight="1" x14ac:dyDescent="0.2">
      <c r="A149" s="832" t="s">
        <v>1647</v>
      </c>
      <c r="B149" s="833" t="s">
        <v>1437</v>
      </c>
      <c r="C149" s="833" t="s">
        <v>1438</v>
      </c>
      <c r="D149" s="833" t="s">
        <v>1463</v>
      </c>
      <c r="E149" s="833" t="s">
        <v>1464</v>
      </c>
      <c r="F149" s="850">
        <v>4.3</v>
      </c>
      <c r="G149" s="850">
        <v>6613.91</v>
      </c>
      <c r="H149" s="850"/>
      <c r="I149" s="850">
        <v>1538.1186046511627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5" customHeight="1" x14ac:dyDescent="0.2">
      <c r="A150" s="832" t="s">
        <v>1647</v>
      </c>
      <c r="B150" s="833" t="s">
        <v>1437</v>
      </c>
      <c r="C150" s="833" t="s">
        <v>1438</v>
      </c>
      <c r="D150" s="833" t="s">
        <v>1467</v>
      </c>
      <c r="E150" s="833" t="s">
        <v>1468</v>
      </c>
      <c r="F150" s="850"/>
      <c r="G150" s="850"/>
      <c r="H150" s="850"/>
      <c r="I150" s="850"/>
      <c r="J150" s="850"/>
      <c r="K150" s="850"/>
      <c r="L150" s="850"/>
      <c r="M150" s="850"/>
      <c r="N150" s="850">
        <v>1</v>
      </c>
      <c r="O150" s="850">
        <v>1817.79</v>
      </c>
      <c r="P150" s="838"/>
      <c r="Q150" s="851">
        <v>1817.79</v>
      </c>
    </row>
    <row r="151" spans="1:17" ht="14.45" customHeight="1" x14ac:dyDescent="0.2">
      <c r="A151" s="832" t="s">
        <v>1647</v>
      </c>
      <c r="B151" s="833" t="s">
        <v>1437</v>
      </c>
      <c r="C151" s="833" t="s">
        <v>1438</v>
      </c>
      <c r="D151" s="833" t="s">
        <v>1471</v>
      </c>
      <c r="E151" s="833" t="s">
        <v>1472</v>
      </c>
      <c r="F151" s="850"/>
      <c r="G151" s="850"/>
      <c r="H151" s="850"/>
      <c r="I151" s="850"/>
      <c r="J151" s="850">
        <v>202</v>
      </c>
      <c r="K151" s="850">
        <v>757.5</v>
      </c>
      <c r="L151" s="850">
        <v>1</v>
      </c>
      <c r="M151" s="850">
        <v>3.75</v>
      </c>
      <c r="N151" s="850"/>
      <c r="O151" s="850"/>
      <c r="P151" s="838"/>
      <c r="Q151" s="851"/>
    </row>
    <row r="152" spans="1:17" ht="14.45" customHeight="1" x14ac:dyDescent="0.2">
      <c r="A152" s="832" t="s">
        <v>1647</v>
      </c>
      <c r="B152" s="833" t="s">
        <v>1437</v>
      </c>
      <c r="C152" s="833" t="s">
        <v>1438</v>
      </c>
      <c r="D152" s="833" t="s">
        <v>1589</v>
      </c>
      <c r="E152" s="833" t="s">
        <v>1590</v>
      </c>
      <c r="F152" s="850">
        <v>147</v>
      </c>
      <c r="G152" s="850">
        <v>4975.95</v>
      </c>
      <c r="H152" s="850">
        <v>4.1582334015794089</v>
      </c>
      <c r="I152" s="850">
        <v>33.85</v>
      </c>
      <c r="J152" s="850">
        <v>35</v>
      </c>
      <c r="K152" s="850">
        <v>1196.6500000000001</v>
      </c>
      <c r="L152" s="850">
        <v>1</v>
      </c>
      <c r="M152" s="850">
        <v>34.190000000000005</v>
      </c>
      <c r="N152" s="850"/>
      <c r="O152" s="850"/>
      <c r="P152" s="838"/>
      <c r="Q152" s="851"/>
    </row>
    <row r="153" spans="1:17" ht="14.45" customHeight="1" x14ac:dyDescent="0.2">
      <c r="A153" s="832" t="s">
        <v>1647</v>
      </c>
      <c r="B153" s="833" t="s">
        <v>1437</v>
      </c>
      <c r="C153" s="833" t="s">
        <v>1496</v>
      </c>
      <c r="D153" s="833" t="s">
        <v>1515</v>
      </c>
      <c r="E153" s="833" t="s">
        <v>1516</v>
      </c>
      <c r="F153" s="850">
        <v>2</v>
      </c>
      <c r="G153" s="850">
        <v>2698</v>
      </c>
      <c r="H153" s="850"/>
      <c r="I153" s="850">
        <v>1349</v>
      </c>
      <c r="J153" s="850"/>
      <c r="K153" s="850"/>
      <c r="L153" s="850"/>
      <c r="M153" s="850"/>
      <c r="N153" s="850">
        <v>2</v>
      </c>
      <c r="O153" s="850">
        <v>2714</v>
      </c>
      <c r="P153" s="838"/>
      <c r="Q153" s="851">
        <v>1357</v>
      </c>
    </row>
    <row r="154" spans="1:17" ht="14.45" customHeight="1" x14ac:dyDescent="0.2">
      <c r="A154" s="832" t="s">
        <v>1647</v>
      </c>
      <c r="B154" s="833" t="s">
        <v>1437</v>
      </c>
      <c r="C154" s="833" t="s">
        <v>1496</v>
      </c>
      <c r="D154" s="833" t="s">
        <v>1517</v>
      </c>
      <c r="E154" s="833" t="s">
        <v>1518</v>
      </c>
      <c r="F154" s="850">
        <v>4</v>
      </c>
      <c r="G154" s="850">
        <v>5724</v>
      </c>
      <c r="H154" s="850">
        <v>1.9986033519553073</v>
      </c>
      <c r="I154" s="850">
        <v>1431</v>
      </c>
      <c r="J154" s="850">
        <v>2</v>
      </c>
      <c r="K154" s="850">
        <v>2864</v>
      </c>
      <c r="L154" s="850">
        <v>1</v>
      </c>
      <c r="M154" s="850">
        <v>1432</v>
      </c>
      <c r="N154" s="850">
        <v>3</v>
      </c>
      <c r="O154" s="850">
        <v>4311</v>
      </c>
      <c r="P154" s="838">
        <v>1.5052374301675977</v>
      </c>
      <c r="Q154" s="851">
        <v>1437</v>
      </c>
    </row>
    <row r="155" spans="1:17" ht="14.45" customHeight="1" x14ac:dyDescent="0.2">
      <c r="A155" s="832" t="s">
        <v>1647</v>
      </c>
      <c r="B155" s="833" t="s">
        <v>1437</v>
      </c>
      <c r="C155" s="833" t="s">
        <v>1496</v>
      </c>
      <c r="D155" s="833" t="s">
        <v>1519</v>
      </c>
      <c r="E155" s="833" t="s">
        <v>1520</v>
      </c>
      <c r="F155" s="850">
        <v>2</v>
      </c>
      <c r="G155" s="850">
        <v>3824</v>
      </c>
      <c r="H155" s="850">
        <v>1.9979101358411704</v>
      </c>
      <c r="I155" s="850">
        <v>1912</v>
      </c>
      <c r="J155" s="850">
        <v>1</v>
      </c>
      <c r="K155" s="850">
        <v>1914</v>
      </c>
      <c r="L155" s="850">
        <v>1</v>
      </c>
      <c r="M155" s="850">
        <v>1914</v>
      </c>
      <c r="N155" s="850">
        <v>2</v>
      </c>
      <c r="O155" s="850">
        <v>3840</v>
      </c>
      <c r="P155" s="838">
        <v>2.0062695924764888</v>
      </c>
      <c r="Q155" s="851">
        <v>1920</v>
      </c>
    </row>
    <row r="156" spans="1:17" ht="14.45" customHeight="1" x14ac:dyDescent="0.2">
      <c r="A156" s="832" t="s">
        <v>1647</v>
      </c>
      <c r="B156" s="833" t="s">
        <v>1437</v>
      </c>
      <c r="C156" s="833" t="s">
        <v>1496</v>
      </c>
      <c r="D156" s="833" t="s">
        <v>1527</v>
      </c>
      <c r="E156" s="833" t="s">
        <v>1528</v>
      </c>
      <c r="F156" s="850"/>
      <c r="G156" s="850"/>
      <c r="H156" s="850"/>
      <c r="I156" s="850"/>
      <c r="J156" s="850"/>
      <c r="K156" s="850"/>
      <c r="L156" s="850"/>
      <c r="M156" s="850"/>
      <c r="N156" s="850">
        <v>1</v>
      </c>
      <c r="O156" s="850">
        <v>685</v>
      </c>
      <c r="P156" s="838"/>
      <c r="Q156" s="851">
        <v>685</v>
      </c>
    </row>
    <row r="157" spans="1:17" ht="14.45" customHeight="1" x14ac:dyDescent="0.2">
      <c r="A157" s="832" t="s">
        <v>1647</v>
      </c>
      <c r="B157" s="833" t="s">
        <v>1437</v>
      </c>
      <c r="C157" s="833" t="s">
        <v>1496</v>
      </c>
      <c r="D157" s="833" t="s">
        <v>1533</v>
      </c>
      <c r="E157" s="833" t="s">
        <v>1534</v>
      </c>
      <c r="F157" s="850">
        <v>1</v>
      </c>
      <c r="G157" s="850">
        <v>1825</v>
      </c>
      <c r="H157" s="850">
        <v>0.33315078495801387</v>
      </c>
      <c r="I157" s="850">
        <v>1825</v>
      </c>
      <c r="J157" s="850">
        <v>3</v>
      </c>
      <c r="K157" s="850">
        <v>5478</v>
      </c>
      <c r="L157" s="850">
        <v>1</v>
      </c>
      <c r="M157" s="850">
        <v>1826</v>
      </c>
      <c r="N157" s="850">
        <v>1</v>
      </c>
      <c r="O157" s="850">
        <v>1831</v>
      </c>
      <c r="P157" s="838">
        <v>0.3342460752099306</v>
      </c>
      <c r="Q157" s="851">
        <v>1831</v>
      </c>
    </row>
    <row r="158" spans="1:17" ht="14.45" customHeight="1" x14ac:dyDescent="0.2">
      <c r="A158" s="832" t="s">
        <v>1647</v>
      </c>
      <c r="B158" s="833" t="s">
        <v>1437</v>
      </c>
      <c r="C158" s="833" t="s">
        <v>1496</v>
      </c>
      <c r="D158" s="833" t="s">
        <v>1535</v>
      </c>
      <c r="E158" s="833" t="s">
        <v>1536</v>
      </c>
      <c r="F158" s="850"/>
      <c r="G158" s="850"/>
      <c r="H158" s="850"/>
      <c r="I158" s="850"/>
      <c r="J158" s="850">
        <v>1</v>
      </c>
      <c r="K158" s="850">
        <v>430</v>
      </c>
      <c r="L158" s="850">
        <v>1</v>
      </c>
      <c r="M158" s="850">
        <v>430</v>
      </c>
      <c r="N158" s="850"/>
      <c r="O158" s="850"/>
      <c r="P158" s="838"/>
      <c r="Q158" s="851"/>
    </row>
    <row r="159" spans="1:17" ht="14.45" customHeight="1" x14ac:dyDescent="0.2">
      <c r="A159" s="832" t="s">
        <v>1647</v>
      </c>
      <c r="B159" s="833" t="s">
        <v>1437</v>
      </c>
      <c r="C159" s="833" t="s">
        <v>1496</v>
      </c>
      <c r="D159" s="833" t="s">
        <v>1600</v>
      </c>
      <c r="E159" s="833" t="s">
        <v>1601</v>
      </c>
      <c r="F159" s="850">
        <v>1</v>
      </c>
      <c r="G159" s="850">
        <v>14507</v>
      </c>
      <c r="H159" s="850">
        <v>0.99986215452477767</v>
      </c>
      <c r="I159" s="850">
        <v>14507</v>
      </c>
      <c r="J159" s="850">
        <v>1</v>
      </c>
      <c r="K159" s="850">
        <v>14509</v>
      </c>
      <c r="L159" s="850">
        <v>1</v>
      </c>
      <c r="M159" s="850">
        <v>14509</v>
      </c>
      <c r="N159" s="850"/>
      <c r="O159" s="850"/>
      <c r="P159" s="838"/>
      <c r="Q159" s="851"/>
    </row>
    <row r="160" spans="1:17" ht="14.45" customHeight="1" x14ac:dyDescent="0.2">
      <c r="A160" s="832" t="s">
        <v>1647</v>
      </c>
      <c r="B160" s="833" t="s">
        <v>1437</v>
      </c>
      <c r="C160" s="833" t="s">
        <v>1496</v>
      </c>
      <c r="D160" s="833" t="s">
        <v>1549</v>
      </c>
      <c r="E160" s="833" t="s">
        <v>1550</v>
      </c>
      <c r="F160" s="850"/>
      <c r="G160" s="850"/>
      <c r="H160" s="850"/>
      <c r="I160" s="850"/>
      <c r="J160" s="850">
        <v>1</v>
      </c>
      <c r="K160" s="850">
        <v>1343</v>
      </c>
      <c r="L160" s="850">
        <v>1</v>
      </c>
      <c r="M160" s="850">
        <v>1343</v>
      </c>
      <c r="N160" s="850"/>
      <c r="O160" s="850"/>
      <c r="P160" s="838"/>
      <c r="Q160" s="851"/>
    </row>
    <row r="161" spans="1:17" ht="14.45" customHeight="1" x14ac:dyDescent="0.2">
      <c r="A161" s="832" t="s">
        <v>1647</v>
      </c>
      <c r="B161" s="833" t="s">
        <v>1437</v>
      </c>
      <c r="C161" s="833" t="s">
        <v>1496</v>
      </c>
      <c r="D161" s="833" t="s">
        <v>1551</v>
      </c>
      <c r="E161" s="833" t="s">
        <v>1552</v>
      </c>
      <c r="F161" s="850"/>
      <c r="G161" s="850"/>
      <c r="H161" s="850"/>
      <c r="I161" s="850"/>
      <c r="J161" s="850"/>
      <c r="K161" s="850"/>
      <c r="L161" s="850"/>
      <c r="M161" s="850"/>
      <c r="N161" s="850">
        <v>1</v>
      </c>
      <c r="O161" s="850">
        <v>512</v>
      </c>
      <c r="P161" s="838"/>
      <c r="Q161" s="851">
        <v>512</v>
      </c>
    </row>
    <row r="162" spans="1:17" ht="14.45" customHeight="1" x14ac:dyDescent="0.2">
      <c r="A162" s="832" t="s">
        <v>1647</v>
      </c>
      <c r="B162" s="833" t="s">
        <v>1437</v>
      </c>
      <c r="C162" s="833" t="s">
        <v>1496</v>
      </c>
      <c r="D162" s="833" t="s">
        <v>1553</v>
      </c>
      <c r="E162" s="833" t="s">
        <v>1554</v>
      </c>
      <c r="F162" s="850"/>
      <c r="G162" s="850"/>
      <c r="H162" s="850"/>
      <c r="I162" s="850"/>
      <c r="J162" s="850">
        <v>1</v>
      </c>
      <c r="K162" s="850">
        <v>2333</v>
      </c>
      <c r="L162" s="850">
        <v>1</v>
      </c>
      <c r="M162" s="850">
        <v>2333</v>
      </c>
      <c r="N162" s="850"/>
      <c r="O162" s="850"/>
      <c r="P162" s="838"/>
      <c r="Q162" s="851"/>
    </row>
    <row r="163" spans="1:17" ht="14.45" customHeight="1" x14ac:dyDescent="0.2">
      <c r="A163" s="832" t="s">
        <v>1647</v>
      </c>
      <c r="B163" s="833" t="s">
        <v>1437</v>
      </c>
      <c r="C163" s="833" t="s">
        <v>1496</v>
      </c>
      <c r="D163" s="833" t="s">
        <v>1557</v>
      </c>
      <c r="E163" s="833" t="s">
        <v>1558</v>
      </c>
      <c r="F163" s="850">
        <v>1</v>
      </c>
      <c r="G163" s="850">
        <v>355</v>
      </c>
      <c r="H163" s="850"/>
      <c r="I163" s="850">
        <v>355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5" customHeight="1" x14ac:dyDescent="0.2">
      <c r="A164" s="832" t="s">
        <v>1647</v>
      </c>
      <c r="B164" s="833" t="s">
        <v>1437</v>
      </c>
      <c r="C164" s="833" t="s">
        <v>1496</v>
      </c>
      <c r="D164" s="833" t="s">
        <v>1565</v>
      </c>
      <c r="E164" s="833" t="s">
        <v>1566</v>
      </c>
      <c r="F164" s="850">
        <v>1</v>
      </c>
      <c r="G164" s="850">
        <v>142</v>
      </c>
      <c r="H164" s="850"/>
      <c r="I164" s="850">
        <v>142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5" customHeight="1" x14ac:dyDescent="0.2">
      <c r="A165" s="832" t="s">
        <v>1647</v>
      </c>
      <c r="B165" s="833" t="s">
        <v>1437</v>
      </c>
      <c r="C165" s="833" t="s">
        <v>1496</v>
      </c>
      <c r="D165" s="833" t="s">
        <v>1571</v>
      </c>
      <c r="E165" s="833" t="s">
        <v>1572</v>
      </c>
      <c r="F165" s="850"/>
      <c r="G165" s="850"/>
      <c r="H165" s="850"/>
      <c r="I165" s="850"/>
      <c r="J165" s="850">
        <v>1</v>
      </c>
      <c r="K165" s="850">
        <v>719</v>
      </c>
      <c r="L165" s="850">
        <v>1</v>
      </c>
      <c r="M165" s="850">
        <v>719</v>
      </c>
      <c r="N165" s="850"/>
      <c r="O165" s="850"/>
      <c r="P165" s="838"/>
      <c r="Q165" s="851"/>
    </row>
    <row r="166" spans="1:17" ht="14.45" customHeight="1" x14ac:dyDescent="0.2">
      <c r="A166" s="832" t="s">
        <v>1648</v>
      </c>
      <c r="B166" s="833" t="s">
        <v>1437</v>
      </c>
      <c r="C166" s="833" t="s">
        <v>1579</v>
      </c>
      <c r="D166" s="833" t="s">
        <v>1584</v>
      </c>
      <c r="E166" s="833" t="s">
        <v>1583</v>
      </c>
      <c r="F166" s="850">
        <v>0.55000000000000004</v>
      </c>
      <c r="G166" s="850">
        <v>1000.47</v>
      </c>
      <c r="H166" s="850">
        <v>0.61110839634973191</v>
      </c>
      <c r="I166" s="850">
        <v>1819.0363636363636</v>
      </c>
      <c r="J166" s="850">
        <v>0.9</v>
      </c>
      <c r="K166" s="850">
        <v>1637.1399999999999</v>
      </c>
      <c r="L166" s="850">
        <v>1</v>
      </c>
      <c r="M166" s="850">
        <v>1819.0444444444443</v>
      </c>
      <c r="N166" s="850"/>
      <c r="O166" s="850"/>
      <c r="P166" s="838"/>
      <c r="Q166" s="851"/>
    </row>
    <row r="167" spans="1:17" ht="14.45" customHeight="1" x14ac:dyDescent="0.2">
      <c r="A167" s="832" t="s">
        <v>1648</v>
      </c>
      <c r="B167" s="833" t="s">
        <v>1437</v>
      </c>
      <c r="C167" s="833" t="s">
        <v>1579</v>
      </c>
      <c r="D167" s="833" t="s">
        <v>1585</v>
      </c>
      <c r="E167" s="833" t="s">
        <v>1586</v>
      </c>
      <c r="F167" s="850">
        <v>0.05</v>
      </c>
      <c r="G167" s="850">
        <v>45.19</v>
      </c>
      <c r="H167" s="850"/>
      <c r="I167" s="850">
        <v>903.8</v>
      </c>
      <c r="J167" s="850"/>
      <c r="K167" s="850"/>
      <c r="L167" s="850"/>
      <c r="M167" s="850"/>
      <c r="N167" s="850"/>
      <c r="O167" s="850"/>
      <c r="P167" s="838"/>
      <c r="Q167" s="851"/>
    </row>
    <row r="168" spans="1:17" ht="14.45" customHeight="1" x14ac:dyDescent="0.2">
      <c r="A168" s="832" t="s">
        <v>1648</v>
      </c>
      <c r="B168" s="833" t="s">
        <v>1437</v>
      </c>
      <c r="C168" s="833" t="s">
        <v>1579</v>
      </c>
      <c r="D168" s="833" t="s">
        <v>1587</v>
      </c>
      <c r="E168" s="833" t="s">
        <v>1583</v>
      </c>
      <c r="F168" s="850"/>
      <c r="G168" s="850"/>
      <c r="H168" s="850"/>
      <c r="I168" s="850"/>
      <c r="J168" s="850"/>
      <c r="K168" s="850"/>
      <c r="L168" s="850"/>
      <c r="M168" s="850"/>
      <c r="N168" s="850">
        <v>2.1</v>
      </c>
      <c r="O168" s="850">
        <v>1376.59</v>
      </c>
      <c r="P168" s="838"/>
      <c r="Q168" s="851">
        <v>655.51904761904757</v>
      </c>
    </row>
    <row r="169" spans="1:17" ht="14.45" customHeight="1" x14ac:dyDescent="0.2">
      <c r="A169" s="832" t="s">
        <v>1648</v>
      </c>
      <c r="B169" s="833" t="s">
        <v>1437</v>
      </c>
      <c r="C169" s="833" t="s">
        <v>1438</v>
      </c>
      <c r="D169" s="833" t="s">
        <v>1443</v>
      </c>
      <c r="E169" s="833" t="s">
        <v>1444</v>
      </c>
      <c r="F169" s="850">
        <v>180</v>
      </c>
      <c r="G169" s="850">
        <v>1288.8</v>
      </c>
      <c r="H169" s="850">
        <v>0.19697687569732075</v>
      </c>
      <c r="I169" s="850">
        <v>7.16</v>
      </c>
      <c r="J169" s="850">
        <v>910</v>
      </c>
      <c r="K169" s="850">
        <v>6542.9</v>
      </c>
      <c r="L169" s="850">
        <v>1</v>
      </c>
      <c r="M169" s="850">
        <v>7.1899999999999995</v>
      </c>
      <c r="N169" s="850"/>
      <c r="O169" s="850"/>
      <c r="P169" s="838"/>
      <c r="Q169" s="851"/>
    </row>
    <row r="170" spans="1:17" ht="14.45" customHeight="1" x14ac:dyDescent="0.2">
      <c r="A170" s="832" t="s">
        <v>1648</v>
      </c>
      <c r="B170" s="833" t="s">
        <v>1437</v>
      </c>
      <c r="C170" s="833" t="s">
        <v>1438</v>
      </c>
      <c r="D170" s="833" t="s">
        <v>1449</v>
      </c>
      <c r="E170" s="833" t="s">
        <v>1450</v>
      </c>
      <c r="F170" s="850"/>
      <c r="G170" s="850"/>
      <c r="H170" s="850"/>
      <c r="I170" s="850"/>
      <c r="J170" s="850"/>
      <c r="K170" s="850"/>
      <c r="L170" s="850"/>
      <c r="M170" s="850"/>
      <c r="N170" s="850">
        <v>280</v>
      </c>
      <c r="O170" s="850">
        <v>1503.6</v>
      </c>
      <c r="P170" s="838"/>
      <c r="Q170" s="851">
        <v>5.37</v>
      </c>
    </row>
    <row r="171" spans="1:17" ht="14.45" customHeight="1" x14ac:dyDescent="0.2">
      <c r="A171" s="832" t="s">
        <v>1648</v>
      </c>
      <c r="B171" s="833" t="s">
        <v>1437</v>
      </c>
      <c r="C171" s="833" t="s">
        <v>1438</v>
      </c>
      <c r="D171" s="833" t="s">
        <v>1461</v>
      </c>
      <c r="E171" s="833" t="s">
        <v>1462</v>
      </c>
      <c r="F171" s="850">
        <v>1880</v>
      </c>
      <c r="G171" s="850">
        <v>38408.400000000001</v>
      </c>
      <c r="H171" s="850"/>
      <c r="I171" s="850">
        <v>20.43</v>
      </c>
      <c r="J171" s="850"/>
      <c r="K171" s="850"/>
      <c r="L171" s="850"/>
      <c r="M171" s="850"/>
      <c r="N171" s="850">
        <v>2233</v>
      </c>
      <c r="O171" s="850">
        <v>44771.65</v>
      </c>
      <c r="P171" s="838"/>
      <c r="Q171" s="851">
        <v>20.05</v>
      </c>
    </row>
    <row r="172" spans="1:17" ht="14.45" customHeight="1" x14ac:dyDescent="0.2">
      <c r="A172" s="832" t="s">
        <v>1648</v>
      </c>
      <c r="B172" s="833" t="s">
        <v>1437</v>
      </c>
      <c r="C172" s="833" t="s">
        <v>1438</v>
      </c>
      <c r="D172" s="833" t="s">
        <v>1467</v>
      </c>
      <c r="E172" s="833" t="s">
        <v>1468</v>
      </c>
      <c r="F172" s="850">
        <v>1</v>
      </c>
      <c r="G172" s="850">
        <v>1986.65</v>
      </c>
      <c r="H172" s="850">
        <v>0.32655453040681037</v>
      </c>
      <c r="I172" s="850">
        <v>1986.65</v>
      </c>
      <c r="J172" s="850">
        <v>3</v>
      </c>
      <c r="K172" s="850">
        <v>6083.67</v>
      </c>
      <c r="L172" s="850">
        <v>1</v>
      </c>
      <c r="M172" s="850">
        <v>2027.89</v>
      </c>
      <c r="N172" s="850"/>
      <c r="O172" s="850"/>
      <c r="P172" s="838"/>
      <c r="Q172" s="851"/>
    </row>
    <row r="173" spans="1:17" ht="14.45" customHeight="1" x14ac:dyDescent="0.2">
      <c r="A173" s="832" t="s">
        <v>1648</v>
      </c>
      <c r="B173" s="833" t="s">
        <v>1437</v>
      </c>
      <c r="C173" s="833" t="s">
        <v>1438</v>
      </c>
      <c r="D173" s="833" t="s">
        <v>1589</v>
      </c>
      <c r="E173" s="833" t="s">
        <v>1590</v>
      </c>
      <c r="F173" s="850">
        <v>319</v>
      </c>
      <c r="G173" s="850">
        <v>10798.15</v>
      </c>
      <c r="H173" s="850">
        <v>0.44671531457662539</v>
      </c>
      <c r="I173" s="850">
        <v>33.85</v>
      </c>
      <c r="J173" s="850">
        <v>707</v>
      </c>
      <c r="K173" s="850">
        <v>24172.33</v>
      </c>
      <c r="L173" s="850">
        <v>1</v>
      </c>
      <c r="M173" s="850">
        <v>34.190000000000005</v>
      </c>
      <c r="N173" s="850">
        <v>2094</v>
      </c>
      <c r="O173" s="850">
        <v>71154.12</v>
      </c>
      <c r="P173" s="838">
        <v>2.9436185920016809</v>
      </c>
      <c r="Q173" s="851">
        <v>33.979999999999997</v>
      </c>
    </row>
    <row r="174" spans="1:17" ht="14.45" customHeight="1" x14ac:dyDescent="0.2">
      <c r="A174" s="832" t="s">
        <v>1648</v>
      </c>
      <c r="B174" s="833" t="s">
        <v>1437</v>
      </c>
      <c r="C174" s="833" t="s">
        <v>1438</v>
      </c>
      <c r="D174" s="833" t="s">
        <v>1487</v>
      </c>
      <c r="E174" s="833" t="s">
        <v>1488</v>
      </c>
      <c r="F174" s="850">
        <v>400</v>
      </c>
      <c r="G174" s="850">
        <v>8132</v>
      </c>
      <c r="H174" s="850"/>
      <c r="I174" s="850">
        <v>20.329999999999998</v>
      </c>
      <c r="J174" s="850"/>
      <c r="K174" s="850"/>
      <c r="L174" s="850"/>
      <c r="M174" s="850"/>
      <c r="N174" s="850"/>
      <c r="O174" s="850"/>
      <c r="P174" s="838"/>
      <c r="Q174" s="851"/>
    </row>
    <row r="175" spans="1:17" ht="14.45" customHeight="1" x14ac:dyDescent="0.2">
      <c r="A175" s="832" t="s">
        <v>1648</v>
      </c>
      <c r="B175" s="833" t="s">
        <v>1437</v>
      </c>
      <c r="C175" s="833" t="s">
        <v>1496</v>
      </c>
      <c r="D175" s="833" t="s">
        <v>1501</v>
      </c>
      <c r="E175" s="833" t="s">
        <v>1502</v>
      </c>
      <c r="F175" s="850"/>
      <c r="G175" s="850"/>
      <c r="H175" s="850"/>
      <c r="I175" s="850"/>
      <c r="J175" s="850"/>
      <c r="K175" s="850"/>
      <c r="L175" s="850"/>
      <c r="M175" s="850"/>
      <c r="N175" s="850">
        <v>1</v>
      </c>
      <c r="O175" s="850">
        <v>179</v>
      </c>
      <c r="P175" s="838"/>
      <c r="Q175" s="851">
        <v>179</v>
      </c>
    </row>
    <row r="176" spans="1:17" ht="14.45" customHeight="1" x14ac:dyDescent="0.2">
      <c r="A176" s="832" t="s">
        <v>1648</v>
      </c>
      <c r="B176" s="833" t="s">
        <v>1437</v>
      </c>
      <c r="C176" s="833" t="s">
        <v>1496</v>
      </c>
      <c r="D176" s="833" t="s">
        <v>1527</v>
      </c>
      <c r="E176" s="833" t="s">
        <v>1528</v>
      </c>
      <c r="F176" s="850">
        <v>1</v>
      </c>
      <c r="G176" s="850">
        <v>682</v>
      </c>
      <c r="H176" s="850">
        <v>0.33333333333333331</v>
      </c>
      <c r="I176" s="850">
        <v>682</v>
      </c>
      <c r="J176" s="850">
        <v>3</v>
      </c>
      <c r="K176" s="850">
        <v>2046</v>
      </c>
      <c r="L176" s="850">
        <v>1</v>
      </c>
      <c r="M176" s="850">
        <v>682</v>
      </c>
      <c r="N176" s="850"/>
      <c r="O176" s="850"/>
      <c r="P176" s="838"/>
      <c r="Q176" s="851"/>
    </row>
    <row r="177" spans="1:17" ht="14.45" customHeight="1" x14ac:dyDescent="0.2">
      <c r="A177" s="832" t="s">
        <v>1648</v>
      </c>
      <c r="B177" s="833" t="s">
        <v>1437</v>
      </c>
      <c r="C177" s="833" t="s">
        <v>1496</v>
      </c>
      <c r="D177" s="833" t="s">
        <v>1531</v>
      </c>
      <c r="E177" s="833" t="s">
        <v>1532</v>
      </c>
      <c r="F177" s="850">
        <v>2</v>
      </c>
      <c r="G177" s="850">
        <v>5276</v>
      </c>
      <c r="H177" s="850"/>
      <c r="I177" s="850">
        <v>2638</v>
      </c>
      <c r="J177" s="850"/>
      <c r="K177" s="850"/>
      <c r="L177" s="850"/>
      <c r="M177" s="850"/>
      <c r="N177" s="850"/>
      <c r="O177" s="850"/>
      <c r="P177" s="838"/>
      <c r="Q177" s="851"/>
    </row>
    <row r="178" spans="1:17" ht="14.45" customHeight="1" x14ac:dyDescent="0.2">
      <c r="A178" s="832" t="s">
        <v>1648</v>
      </c>
      <c r="B178" s="833" t="s">
        <v>1437</v>
      </c>
      <c r="C178" s="833" t="s">
        <v>1496</v>
      </c>
      <c r="D178" s="833" t="s">
        <v>1533</v>
      </c>
      <c r="E178" s="833" t="s">
        <v>1534</v>
      </c>
      <c r="F178" s="850">
        <v>11</v>
      </c>
      <c r="G178" s="850">
        <v>20075</v>
      </c>
      <c r="H178" s="850">
        <v>3.6646586345381524</v>
      </c>
      <c r="I178" s="850">
        <v>1825</v>
      </c>
      <c r="J178" s="850">
        <v>3</v>
      </c>
      <c r="K178" s="850">
        <v>5478</v>
      </c>
      <c r="L178" s="850">
        <v>1</v>
      </c>
      <c r="M178" s="850">
        <v>1826</v>
      </c>
      <c r="N178" s="850">
        <v>9</v>
      </c>
      <c r="O178" s="850">
        <v>16479</v>
      </c>
      <c r="P178" s="838">
        <v>3.0082146768893758</v>
      </c>
      <c r="Q178" s="851">
        <v>1831</v>
      </c>
    </row>
    <row r="179" spans="1:17" ht="14.45" customHeight="1" x14ac:dyDescent="0.2">
      <c r="A179" s="832" t="s">
        <v>1648</v>
      </c>
      <c r="B179" s="833" t="s">
        <v>1437</v>
      </c>
      <c r="C179" s="833" t="s">
        <v>1496</v>
      </c>
      <c r="D179" s="833" t="s">
        <v>1535</v>
      </c>
      <c r="E179" s="833" t="s">
        <v>1536</v>
      </c>
      <c r="F179" s="850">
        <v>3</v>
      </c>
      <c r="G179" s="850">
        <v>1287</v>
      </c>
      <c r="H179" s="850"/>
      <c r="I179" s="850">
        <v>429</v>
      </c>
      <c r="J179" s="850"/>
      <c r="K179" s="850"/>
      <c r="L179" s="850"/>
      <c r="M179" s="850"/>
      <c r="N179" s="850">
        <v>5</v>
      </c>
      <c r="O179" s="850">
        <v>2155</v>
      </c>
      <c r="P179" s="838"/>
      <c r="Q179" s="851">
        <v>431</v>
      </c>
    </row>
    <row r="180" spans="1:17" ht="14.45" customHeight="1" x14ac:dyDescent="0.2">
      <c r="A180" s="832" t="s">
        <v>1648</v>
      </c>
      <c r="B180" s="833" t="s">
        <v>1437</v>
      </c>
      <c r="C180" s="833" t="s">
        <v>1496</v>
      </c>
      <c r="D180" s="833" t="s">
        <v>1600</v>
      </c>
      <c r="E180" s="833" t="s">
        <v>1601</v>
      </c>
      <c r="F180" s="850">
        <v>1</v>
      </c>
      <c r="G180" s="850">
        <v>14507</v>
      </c>
      <c r="H180" s="850">
        <v>0.33328738484159259</v>
      </c>
      <c r="I180" s="850">
        <v>14507</v>
      </c>
      <c r="J180" s="850">
        <v>3</v>
      </c>
      <c r="K180" s="850">
        <v>43527</v>
      </c>
      <c r="L180" s="850">
        <v>1</v>
      </c>
      <c r="M180" s="850">
        <v>14509</v>
      </c>
      <c r="N180" s="850">
        <v>7</v>
      </c>
      <c r="O180" s="850">
        <v>101605</v>
      </c>
      <c r="P180" s="838">
        <v>2.3342982516598894</v>
      </c>
      <c r="Q180" s="851">
        <v>14515</v>
      </c>
    </row>
    <row r="181" spans="1:17" ht="14.45" customHeight="1" x14ac:dyDescent="0.2">
      <c r="A181" s="832" t="s">
        <v>1648</v>
      </c>
      <c r="B181" s="833" t="s">
        <v>1437</v>
      </c>
      <c r="C181" s="833" t="s">
        <v>1496</v>
      </c>
      <c r="D181" s="833" t="s">
        <v>1551</v>
      </c>
      <c r="E181" s="833" t="s">
        <v>1552</v>
      </c>
      <c r="F181" s="850">
        <v>1</v>
      </c>
      <c r="G181" s="850">
        <v>509</v>
      </c>
      <c r="H181" s="850">
        <v>0.24950980392156863</v>
      </c>
      <c r="I181" s="850">
        <v>509</v>
      </c>
      <c r="J181" s="850">
        <v>4</v>
      </c>
      <c r="K181" s="850">
        <v>2040</v>
      </c>
      <c r="L181" s="850">
        <v>1</v>
      </c>
      <c r="M181" s="850">
        <v>510</v>
      </c>
      <c r="N181" s="850"/>
      <c r="O181" s="850"/>
      <c r="P181" s="838"/>
      <c r="Q181" s="851"/>
    </row>
    <row r="182" spans="1:17" ht="14.45" customHeight="1" x14ac:dyDescent="0.2">
      <c r="A182" s="832" t="s">
        <v>1648</v>
      </c>
      <c r="B182" s="833" t="s">
        <v>1437</v>
      </c>
      <c r="C182" s="833" t="s">
        <v>1496</v>
      </c>
      <c r="D182" s="833" t="s">
        <v>1553</v>
      </c>
      <c r="E182" s="833" t="s">
        <v>1554</v>
      </c>
      <c r="F182" s="850">
        <v>3</v>
      </c>
      <c r="G182" s="850">
        <v>6990</v>
      </c>
      <c r="H182" s="850"/>
      <c r="I182" s="850">
        <v>2330</v>
      </c>
      <c r="J182" s="850"/>
      <c r="K182" s="850"/>
      <c r="L182" s="850"/>
      <c r="M182" s="850"/>
      <c r="N182" s="850">
        <v>4</v>
      </c>
      <c r="O182" s="850">
        <v>9368</v>
      </c>
      <c r="P182" s="838"/>
      <c r="Q182" s="851">
        <v>2342</v>
      </c>
    </row>
    <row r="183" spans="1:17" ht="14.45" customHeight="1" x14ac:dyDescent="0.2">
      <c r="A183" s="832" t="s">
        <v>1648</v>
      </c>
      <c r="B183" s="833" t="s">
        <v>1437</v>
      </c>
      <c r="C183" s="833" t="s">
        <v>1496</v>
      </c>
      <c r="D183" s="833" t="s">
        <v>1571</v>
      </c>
      <c r="E183" s="833" t="s">
        <v>1572</v>
      </c>
      <c r="F183" s="850">
        <v>5</v>
      </c>
      <c r="G183" s="850">
        <v>3595</v>
      </c>
      <c r="H183" s="850"/>
      <c r="I183" s="850">
        <v>719</v>
      </c>
      <c r="J183" s="850"/>
      <c r="K183" s="850"/>
      <c r="L183" s="850"/>
      <c r="M183" s="850"/>
      <c r="N183" s="850">
        <v>4</v>
      </c>
      <c r="O183" s="850">
        <v>2888</v>
      </c>
      <c r="P183" s="838"/>
      <c r="Q183" s="851">
        <v>722</v>
      </c>
    </row>
    <row r="184" spans="1:17" ht="14.45" customHeight="1" x14ac:dyDescent="0.2">
      <c r="A184" s="832" t="s">
        <v>1649</v>
      </c>
      <c r="B184" s="833" t="s">
        <v>1437</v>
      </c>
      <c r="C184" s="833" t="s">
        <v>1579</v>
      </c>
      <c r="D184" s="833" t="s">
        <v>1580</v>
      </c>
      <c r="E184" s="833" t="s">
        <v>1581</v>
      </c>
      <c r="F184" s="850">
        <v>0.3</v>
      </c>
      <c r="G184" s="850">
        <v>602.89</v>
      </c>
      <c r="H184" s="850"/>
      <c r="I184" s="850">
        <v>2009.6333333333334</v>
      </c>
      <c r="J184" s="850"/>
      <c r="K184" s="850"/>
      <c r="L184" s="850"/>
      <c r="M184" s="850"/>
      <c r="N184" s="850"/>
      <c r="O184" s="850"/>
      <c r="P184" s="838"/>
      <c r="Q184" s="851"/>
    </row>
    <row r="185" spans="1:17" ht="14.45" customHeight="1" x14ac:dyDescent="0.2">
      <c r="A185" s="832" t="s">
        <v>1649</v>
      </c>
      <c r="B185" s="833" t="s">
        <v>1437</v>
      </c>
      <c r="C185" s="833" t="s">
        <v>1579</v>
      </c>
      <c r="D185" s="833" t="s">
        <v>1584</v>
      </c>
      <c r="E185" s="833" t="s">
        <v>1583</v>
      </c>
      <c r="F185" s="850">
        <v>1.85</v>
      </c>
      <c r="G185" s="850">
        <v>3365.2299999999996</v>
      </c>
      <c r="H185" s="850"/>
      <c r="I185" s="850">
        <v>1819.0432432432428</v>
      </c>
      <c r="J185" s="850"/>
      <c r="K185" s="850"/>
      <c r="L185" s="850"/>
      <c r="M185" s="850"/>
      <c r="N185" s="850"/>
      <c r="O185" s="850"/>
      <c r="P185" s="838"/>
      <c r="Q185" s="851"/>
    </row>
    <row r="186" spans="1:17" ht="14.45" customHeight="1" x14ac:dyDescent="0.2">
      <c r="A186" s="832" t="s">
        <v>1649</v>
      </c>
      <c r="B186" s="833" t="s">
        <v>1437</v>
      </c>
      <c r="C186" s="833" t="s">
        <v>1579</v>
      </c>
      <c r="D186" s="833" t="s">
        <v>1585</v>
      </c>
      <c r="E186" s="833" t="s">
        <v>1586</v>
      </c>
      <c r="F186" s="850">
        <v>0.15000000000000002</v>
      </c>
      <c r="G186" s="850">
        <v>135.57</v>
      </c>
      <c r="H186" s="850"/>
      <c r="I186" s="850">
        <v>903.79999999999984</v>
      </c>
      <c r="J186" s="850"/>
      <c r="K186" s="850"/>
      <c r="L186" s="850"/>
      <c r="M186" s="850"/>
      <c r="N186" s="850"/>
      <c r="O186" s="850"/>
      <c r="P186" s="838"/>
      <c r="Q186" s="851"/>
    </row>
    <row r="187" spans="1:17" ht="14.45" customHeight="1" x14ac:dyDescent="0.2">
      <c r="A187" s="832" t="s">
        <v>1649</v>
      </c>
      <c r="B187" s="833" t="s">
        <v>1437</v>
      </c>
      <c r="C187" s="833" t="s">
        <v>1438</v>
      </c>
      <c r="D187" s="833" t="s">
        <v>1451</v>
      </c>
      <c r="E187" s="833" t="s">
        <v>1452</v>
      </c>
      <c r="F187" s="850">
        <v>523</v>
      </c>
      <c r="G187" s="850">
        <v>4780.22</v>
      </c>
      <c r="H187" s="850">
        <v>4.023076923076923</v>
      </c>
      <c r="I187" s="850">
        <v>9.14</v>
      </c>
      <c r="J187" s="850">
        <v>130</v>
      </c>
      <c r="K187" s="850">
        <v>1188.2</v>
      </c>
      <c r="L187" s="850">
        <v>1</v>
      </c>
      <c r="M187" s="850">
        <v>9.14</v>
      </c>
      <c r="N187" s="850">
        <v>208</v>
      </c>
      <c r="O187" s="850">
        <v>1946.88</v>
      </c>
      <c r="P187" s="838">
        <v>1.638512035010941</v>
      </c>
      <c r="Q187" s="851">
        <v>9.3600000000000012</v>
      </c>
    </row>
    <row r="188" spans="1:17" ht="14.45" customHeight="1" x14ac:dyDescent="0.2">
      <c r="A188" s="832" t="s">
        <v>1649</v>
      </c>
      <c r="B188" s="833" t="s">
        <v>1437</v>
      </c>
      <c r="C188" s="833" t="s">
        <v>1438</v>
      </c>
      <c r="D188" s="833" t="s">
        <v>1455</v>
      </c>
      <c r="E188" s="833" t="s">
        <v>1456</v>
      </c>
      <c r="F188" s="850">
        <v>165</v>
      </c>
      <c r="G188" s="850">
        <v>1687.95</v>
      </c>
      <c r="H188" s="850">
        <v>1.1925604069520983</v>
      </c>
      <c r="I188" s="850">
        <v>10.23</v>
      </c>
      <c r="J188" s="850">
        <v>140</v>
      </c>
      <c r="K188" s="850">
        <v>1415.4</v>
      </c>
      <c r="L188" s="850">
        <v>1</v>
      </c>
      <c r="M188" s="850">
        <v>10.110000000000001</v>
      </c>
      <c r="N188" s="850">
        <v>139</v>
      </c>
      <c r="O188" s="850">
        <v>1431.7</v>
      </c>
      <c r="P188" s="838">
        <v>1.0115161791719656</v>
      </c>
      <c r="Q188" s="851">
        <v>10.3</v>
      </c>
    </row>
    <row r="189" spans="1:17" ht="14.45" customHeight="1" x14ac:dyDescent="0.2">
      <c r="A189" s="832" t="s">
        <v>1649</v>
      </c>
      <c r="B189" s="833" t="s">
        <v>1437</v>
      </c>
      <c r="C189" s="833" t="s">
        <v>1438</v>
      </c>
      <c r="D189" s="833" t="s">
        <v>1471</v>
      </c>
      <c r="E189" s="833" t="s">
        <v>1472</v>
      </c>
      <c r="F189" s="850">
        <v>3886</v>
      </c>
      <c r="G189" s="850">
        <v>14650.22</v>
      </c>
      <c r="H189" s="850">
        <v>1.6803119713261647</v>
      </c>
      <c r="I189" s="850">
        <v>3.77</v>
      </c>
      <c r="J189" s="850">
        <v>2325</v>
      </c>
      <c r="K189" s="850">
        <v>8718.75</v>
      </c>
      <c r="L189" s="850">
        <v>1</v>
      </c>
      <c r="M189" s="850">
        <v>3.75</v>
      </c>
      <c r="N189" s="850">
        <v>1430</v>
      </c>
      <c r="O189" s="850">
        <v>5519.7999999999993</v>
      </c>
      <c r="P189" s="838">
        <v>0.63309534050179206</v>
      </c>
      <c r="Q189" s="851">
        <v>3.8599999999999994</v>
      </c>
    </row>
    <row r="190" spans="1:17" ht="14.45" customHeight="1" x14ac:dyDescent="0.2">
      <c r="A190" s="832" t="s">
        <v>1649</v>
      </c>
      <c r="B190" s="833" t="s">
        <v>1437</v>
      </c>
      <c r="C190" s="833" t="s">
        <v>1438</v>
      </c>
      <c r="D190" s="833" t="s">
        <v>1589</v>
      </c>
      <c r="E190" s="833" t="s">
        <v>1590</v>
      </c>
      <c r="F190" s="850">
        <v>1127</v>
      </c>
      <c r="G190" s="850">
        <v>38148.949999999997</v>
      </c>
      <c r="H190" s="850"/>
      <c r="I190" s="850">
        <v>33.849999999999994</v>
      </c>
      <c r="J190" s="850"/>
      <c r="K190" s="850"/>
      <c r="L190" s="850"/>
      <c r="M190" s="850"/>
      <c r="N190" s="850"/>
      <c r="O190" s="850"/>
      <c r="P190" s="838"/>
      <c r="Q190" s="851"/>
    </row>
    <row r="191" spans="1:17" ht="14.45" customHeight="1" x14ac:dyDescent="0.2">
      <c r="A191" s="832" t="s">
        <v>1649</v>
      </c>
      <c r="B191" s="833" t="s">
        <v>1437</v>
      </c>
      <c r="C191" s="833" t="s">
        <v>1438</v>
      </c>
      <c r="D191" s="833" t="s">
        <v>1479</v>
      </c>
      <c r="E191" s="833" t="s">
        <v>1480</v>
      </c>
      <c r="F191" s="850">
        <v>52</v>
      </c>
      <c r="G191" s="850">
        <v>1051.44</v>
      </c>
      <c r="H191" s="850">
        <v>1.0139247830279654</v>
      </c>
      <c r="I191" s="850">
        <v>20.220000000000002</v>
      </c>
      <c r="J191" s="850">
        <v>50</v>
      </c>
      <c r="K191" s="850">
        <v>1037</v>
      </c>
      <c r="L191" s="850">
        <v>1</v>
      </c>
      <c r="M191" s="850">
        <v>20.74</v>
      </c>
      <c r="N191" s="850"/>
      <c r="O191" s="850"/>
      <c r="P191" s="838"/>
      <c r="Q191" s="851"/>
    </row>
    <row r="192" spans="1:17" ht="14.45" customHeight="1" x14ac:dyDescent="0.2">
      <c r="A192" s="832" t="s">
        <v>1649</v>
      </c>
      <c r="B192" s="833" t="s">
        <v>1437</v>
      </c>
      <c r="C192" s="833" t="s">
        <v>1496</v>
      </c>
      <c r="D192" s="833" t="s">
        <v>1517</v>
      </c>
      <c r="E192" s="833" t="s">
        <v>1518</v>
      </c>
      <c r="F192" s="850">
        <v>4</v>
      </c>
      <c r="G192" s="850">
        <v>5724</v>
      </c>
      <c r="H192" s="850">
        <v>3.9972067039106145</v>
      </c>
      <c r="I192" s="850">
        <v>1431</v>
      </c>
      <c r="J192" s="850">
        <v>1</v>
      </c>
      <c r="K192" s="850">
        <v>1432</v>
      </c>
      <c r="L192" s="850">
        <v>1</v>
      </c>
      <c r="M192" s="850">
        <v>1432</v>
      </c>
      <c r="N192" s="850"/>
      <c r="O192" s="850"/>
      <c r="P192" s="838"/>
      <c r="Q192" s="851"/>
    </row>
    <row r="193" spans="1:17" ht="14.45" customHeight="1" x14ac:dyDescent="0.2">
      <c r="A193" s="832" t="s">
        <v>1649</v>
      </c>
      <c r="B193" s="833" t="s">
        <v>1437</v>
      </c>
      <c r="C193" s="833" t="s">
        <v>1496</v>
      </c>
      <c r="D193" s="833" t="s">
        <v>1519</v>
      </c>
      <c r="E193" s="833" t="s">
        <v>1520</v>
      </c>
      <c r="F193" s="850">
        <v>1</v>
      </c>
      <c r="G193" s="850">
        <v>1912</v>
      </c>
      <c r="H193" s="850">
        <v>0.99895506792058519</v>
      </c>
      <c r="I193" s="850">
        <v>1912</v>
      </c>
      <c r="J193" s="850">
        <v>1</v>
      </c>
      <c r="K193" s="850">
        <v>1914</v>
      </c>
      <c r="L193" s="850">
        <v>1</v>
      </c>
      <c r="M193" s="850">
        <v>1914</v>
      </c>
      <c r="N193" s="850">
        <v>1</v>
      </c>
      <c r="O193" s="850">
        <v>1920</v>
      </c>
      <c r="P193" s="838">
        <v>1.0031347962382444</v>
      </c>
      <c r="Q193" s="851">
        <v>1920</v>
      </c>
    </row>
    <row r="194" spans="1:17" ht="14.45" customHeight="1" x14ac:dyDescent="0.2">
      <c r="A194" s="832" t="s">
        <v>1649</v>
      </c>
      <c r="B194" s="833" t="s">
        <v>1437</v>
      </c>
      <c r="C194" s="833" t="s">
        <v>1496</v>
      </c>
      <c r="D194" s="833" t="s">
        <v>1529</v>
      </c>
      <c r="E194" s="833" t="s">
        <v>1530</v>
      </c>
      <c r="F194" s="850">
        <v>1</v>
      </c>
      <c r="G194" s="850">
        <v>717</v>
      </c>
      <c r="H194" s="850"/>
      <c r="I194" s="850">
        <v>717</v>
      </c>
      <c r="J194" s="850"/>
      <c r="K194" s="850"/>
      <c r="L194" s="850"/>
      <c r="M194" s="850"/>
      <c r="N194" s="850"/>
      <c r="O194" s="850"/>
      <c r="P194" s="838"/>
      <c r="Q194" s="851"/>
    </row>
    <row r="195" spans="1:17" ht="14.45" customHeight="1" x14ac:dyDescent="0.2">
      <c r="A195" s="832" t="s">
        <v>1649</v>
      </c>
      <c r="B195" s="833" t="s">
        <v>1437</v>
      </c>
      <c r="C195" s="833" t="s">
        <v>1496</v>
      </c>
      <c r="D195" s="833" t="s">
        <v>1533</v>
      </c>
      <c r="E195" s="833" t="s">
        <v>1534</v>
      </c>
      <c r="F195" s="850">
        <v>12</v>
      </c>
      <c r="G195" s="850">
        <v>21900</v>
      </c>
      <c r="H195" s="850">
        <v>1.4991785323110625</v>
      </c>
      <c r="I195" s="850">
        <v>1825</v>
      </c>
      <c r="J195" s="850">
        <v>8</v>
      </c>
      <c r="K195" s="850">
        <v>14608</v>
      </c>
      <c r="L195" s="850">
        <v>1</v>
      </c>
      <c r="M195" s="850">
        <v>1826</v>
      </c>
      <c r="N195" s="850">
        <v>4</v>
      </c>
      <c r="O195" s="850">
        <v>7324</v>
      </c>
      <c r="P195" s="838">
        <v>0.50136911281489593</v>
      </c>
      <c r="Q195" s="851">
        <v>1831</v>
      </c>
    </row>
    <row r="196" spans="1:17" ht="14.45" customHeight="1" x14ac:dyDescent="0.2">
      <c r="A196" s="832" t="s">
        <v>1649</v>
      </c>
      <c r="B196" s="833" t="s">
        <v>1437</v>
      </c>
      <c r="C196" s="833" t="s">
        <v>1496</v>
      </c>
      <c r="D196" s="833" t="s">
        <v>1537</v>
      </c>
      <c r="E196" s="833" t="s">
        <v>1538</v>
      </c>
      <c r="F196" s="850"/>
      <c r="G196" s="850"/>
      <c r="H196" s="850"/>
      <c r="I196" s="850"/>
      <c r="J196" s="850">
        <v>1</v>
      </c>
      <c r="K196" s="850">
        <v>3522</v>
      </c>
      <c r="L196" s="850">
        <v>1</v>
      </c>
      <c r="M196" s="850">
        <v>3522</v>
      </c>
      <c r="N196" s="850"/>
      <c r="O196" s="850"/>
      <c r="P196" s="838"/>
      <c r="Q196" s="851"/>
    </row>
    <row r="197" spans="1:17" ht="14.45" customHeight="1" x14ac:dyDescent="0.2">
      <c r="A197" s="832" t="s">
        <v>1649</v>
      </c>
      <c r="B197" s="833" t="s">
        <v>1437</v>
      </c>
      <c r="C197" s="833" t="s">
        <v>1496</v>
      </c>
      <c r="D197" s="833" t="s">
        <v>1600</v>
      </c>
      <c r="E197" s="833" t="s">
        <v>1601</v>
      </c>
      <c r="F197" s="850">
        <v>5</v>
      </c>
      <c r="G197" s="850">
        <v>72535</v>
      </c>
      <c r="H197" s="850"/>
      <c r="I197" s="850">
        <v>14507</v>
      </c>
      <c r="J197" s="850"/>
      <c r="K197" s="850"/>
      <c r="L197" s="850"/>
      <c r="M197" s="850"/>
      <c r="N197" s="850"/>
      <c r="O197" s="850"/>
      <c r="P197" s="838"/>
      <c r="Q197" s="851"/>
    </row>
    <row r="198" spans="1:17" ht="14.45" customHeight="1" x14ac:dyDescent="0.2">
      <c r="A198" s="832" t="s">
        <v>1649</v>
      </c>
      <c r="B198" s="833" t="s">
        <v>1437</v>
      </c>
      <c r="C198" s="833" t="s">
        <v>1496</v>
      </c>
      <c r="D198" s="833" t="s">
        <v>1549</v>
      </c>
      <c r="E198" s="833" t="s">
        <v>1550</v>
      </c>
      <c r="F198" s="850">
        <v>5</v>
      </c>
      <c r="G198" s="850">
        <v>6710</v>
      </c>
      <c r="H198" s="850">
        <v>1.6654256639364606</v>
      </c>
      <c r="I198" s="850">
        <v>1342</v>
      </c>
      <c r="J198" s="850">
        <v>3</v>
      </c>
      <c r="K198" s="850">
        <v>4029</v>
      </c>
      <c r="L198" s="850">
        <v>1</v>
      </c>
      <c r="M198" s="850">
        <v>1343</v>
      </c>
      <c r="N198" s="850">
        <v>2</v>
      </c>
      <c r="O198" s="850">
        <v>2694</v>
      </c>
      <c r="P198" s="838">
        <v>0.66865227103499625</v>
      </c>
      <c r="Q198" s="851">
        <v>1347</v>
      </c>
    </row>
    <row r="199" spans="1:17" ht="14.45" customHeight="1" x14ac:dyDescent="0.2">
      <c r="A199" s="832" t="s">
        <v>1649</v>
      </c>
      <c r="B199" s="833" t="s">
        <v>1437</v>
      </c>
      <c r="C199" s="833" t="s">
        <v>1496</v>
      </c>
      <c r="D199" s="833" t="s">
        <v>1563</v>
      </c>
      <c r="E199" s="833" t="s">
        <v>1564</v>
      </c>
      <c r="F199" s="850"/>
      <c r="G199" s="850"/>
      <c r="H199" s="850"/>
      <c r="I199" s="850"/>
      <c r="J199" s="850"/>
      <c r="K199" s="850"/>
      <c r="L199" s="850"/>
      <c r="M199" s="850"/>
      <c r="N199" s="850">
        <v>2</v>
      </c>
      <c r="O199" s="850">
        <v>1054</v>
      </c>
      <c r="P199" s="838"/>
      <c r="Q199" s="851">
        <v>527</v>
      </c>
    </row>
    <row r="200" spans="1:17" ht="14.45" customHeight="1" x14ac:dyDescent="0.2">
      <c r="A200" s="832" t="s">
        <v>1650</v>
      </c>
      <c r="B200" s="833" t="s">
        <v>1437</v>
      </c>
      <c r="C200" s="833" t="s">
        <v>1579</v>
      </c>
      <c r="D200" s="833" t="s">
        <v>1584</v>
      </c>
      <c r="E200" s="833" t="s">
        <v>1583</v>
      </c>
      <c r="F200" s="850">
        <v>1.9</v>
      </c>
      <c r="G200" s="850">
        <v>3456.1699999999996</v>
      </c>
      <c r="H200" s="850">
        <v>4.2222045762732563</v>
      </c>
      <c r="I200" s="850">
        <v>1819.0368421052631</v>
      </c>
      <c r="J200" s="850">
        <v>0.45</v>
      </c>
      <c r="K200" s="850">
        <v>818.57</v>
      </c>
      <c r="L200" s="850">
        <v>1</v>
      </c>
      <c r="M200" s="850">
        <v>1819.0444444444445</v>
      </c>
      <c r="N200" s="850"/>
      <c r="O200" s="850"/>
      <c r="P200" s="838"/>
      <c r="Q200" s="851"/>
    </row>
    <row r="201" spans="1:17" ht="14.45" customHeight="1" x14ac:dyDescent="0.2">
      <c r="A201" s="832" t="s">
        <v>1650</v>
      </c>
      <c r="B201" s="833" t="s">
        <v>1437</v>
      </c>
      <c r="C201" s="833" t="s">
        <v>1579</v>
      </c>
      <c r="D201" s="833" t="s">
        <v>1585</v>
      </c>
      <c r="E201" s="833" t="s">
        <v>1586</v>
      </c>
      <c r="F201" s="850">
        <v>0.08</v>
      </c>
      <c r="G201" s="850">
        <v>67.78</v>
      </c>
      <c r="H201" s="850"/>
      <c r="I201" s="850">
        <v>847.25</v>
      </c>
      <c r="J201" s="850"/>
      <c r="K201" s="850"/>
      <c r="L201" s="850"/>
      <c r="M201" s="850"/>
      <c r="N201" s="850"/>
      <c r="O201" s="850"/>
      <c r="P201" s="838"/>
      <c r="Q201" s="851"/>
    </row>
    <row r="202" spans="1:17" ht="14.45" customHeight="1" x14ac:dyDescent="0.2">
      <c r="A202" s="832" t="s">
        <v>1650</v>
      </c>
      <c r="B202" s="833" t="s">
        <v>1437</v>
      </c>
      <c r="C202" s="833" t="s">
        <v>1579</v>
      </c>
      <c r="D202" s="833" t="s">
        <v>1587</v>
      </c>
      <c r="E202" s="833" t="s">
        <v>1583</v>
      </c>
      <c r="F202" s="850"/>
      <c r="G202" s="850"/>
      <c r="H202" s="850"/>
      <c r="I202" s="850"/>
      <c r="J202" s="850"/>
      <c r="K202" s="850"/>
      <c r="L202" s="850"/>
      <c r="M202" s="850"/>
      <c r="N202" s="850">
        <v>0.5</v>
      </c>
      <c r="O202" s="850">
        <v>327.76</v>
      </c>
      <c r="P202" s="838"/>
      <c r="Q202" s="851">
        <v>655.52</v>
      </c>
    </row>
    <row r="203" spans="1:17" ht="14.45" customHeight="1" x14ac:dyDescent="0.2">
      <c r="A203" s="832" t="s">
        <v>1650</v>
      </c>
      <c r="B203" s="833" t="s">
        <v>1437</v>
      </c>
      <c r="C203" s="833" t="s">
        <v>1438</v>
      </c>
      <c r="D203" s="833" t="s">
        <v>1443</v>
      </c>
      <c r="E203" s="833" t="s">
        <v>1444</v>
      </c>
      <c r="F203" s="850">
        <v>180</v>
      </c>
      <c r="G203" s="850">
        <v>1288.8</v>
      </c>
      <c r="H203" s="850"/>
      <c r="I203" s="850">
        <v>7.16</v>
      </c>
      <c r="J203" s="850"/>
      <c r="K203" s="850"/>
      <c r="L203" s="850"/>
      <c r="M203" s="850"/>
      <c r="N203" s="850"/>
      <c r="O203" s="850"/>
      <c r="P203" s="838"/>
      <c r="Q203" s="851"/>
    </row>
    <row r="204" spans="1:17" ht="14.45" customHeight="1" x14ac:dyDescent="0.2">
      <c r="A204" s="832" t="s">
        <v>1650</v>
      </c>
      <c r="B204" s="833" t="s">
        <v>1437</v>
      </c>
      <c r="C204" s="833" t="s">
        <v>1438</v>
      </c>
      <c r="D204" s="833" t="s">
        <v>1467</v>
      </c>
      <c r="E204" s="833" t="s">
        <v>1468</v>
      </c>
      <c r="F204" s="850">
        <v>1</v>
      </c>
      <c r="G204" s="850">
        <v>1986.65</v>
      </c>
      <c r="H204" s="850"/>
      <c r="I204" s="850">
        <v>1986.65</v>
      </c>
      <c r="J204" s="850"/>
      <c r="K204" s="850"/>
      <c r="L204" s="850"/>
      <c r="M204" s="850"/>
      <c r="N204" s="850"/>
      <c r="O204" s="850"/>
      <c r="P204" s="838"/>
      <c r="Q204" s="851"/>
    </row>
    <row r="205" spans="1:17" ht="14.45" customHeight="1" x14ac:dyDescent="0.2">
      <c r="A205" s="832" t="s">
        <v>1650</v>
      </c>
      <c r="B205" s="833" t="s">
        <v>1437</v>
      </c>
      <c r="C205" s="833" t="s">
        <v>1438</v>
      </c>
      <c r="D205" s="833" t="s">
        <v>1589</v>
      </c>
      <c r="E205" s="833" t="s">
        <v>1590</v>
      </c>
      <c r="F205" s="850">
        <v>960</v>
      </c>
      <c r="G205" s="850">
        <v>32362.370000000003</v>
      </c>
      <c r="H205" s="850">
        <v>4.8293106947370941</v>
      </c>
      <c r="I205" s="850">
        <v>33.710802083333334</v>
      </c>
      <c r="J205" s="850">
        <v>196</v>
      </c>
      <c r="K205" s="850">
        <v>6701.24</v>
      </c>
      <c r="L205" s="850">
        <v>1</v>
      </c>
      <c r="M205" s="850">
        <v>34.19</v>
      </c>
      <c r="N205" s="850">
        <v>203</v>
      </c>
      <c r="O205" s="850">
        <v>6897.94</v>
      </c>
      <c r="P205" s="838">
        <v>1.0293527765010655</v>
      </c>
      <c r="Q205" s="851">
        <v>33.979999999999997</v>
      </c>
    </row>
    <row r="206" spans="1:17" ht="14.45" customHeight="1" x14ac:dyDescent="0.2">
      <c r="A206" s="832" t="s">
        <v>1650</v>
      </c>
      <c r="B206" s="833" t="s">
        <v>1437</v>
      </c>
      <c r="C206" s="833" t="s">
        <v>1496</v>
      </c>
      <c r="D206" s="833" t="s">
        <v>1527</v>
      </c>
      <c r="E206" s="833" t="s">
        <v>1528</v>
      </c>
      <c r="F206" s="850">
        <v>1</v>
      </c>
      <c r="G206" s="850">
        <v>682</v>
      </c>
      <c r="H206" s="850"/>
      <c r="I206" s="850">
        <v>682</v>
      </c>
      <c r="J206" s="850"/>
      <c r="K206" s="850"/>
      <c r="L206" s="850"/>
      <c r="M206" s="850"/>
      <c r="N206" s="850"/>
      <c r="O206" s="850"/>
      <c r="P206" s="838"/>
      <c r="Q206" s="851"/>
    </row>
    <row r="207" spans="1:17" ht="14.45" customHeight="1" x14ac:dyDescent="0.2">
      <c r="A207" s="832" t="s">
        <v>1650</v>
      </c>
      <c r="B207" s="833" t="s">
        <v>1437</v>
      </c>
      <c r="C207" s="833" t="s">
        <v>1496</v>
      </c>
      <c r="D207" s="833" t="s">
        <v>1533</v>
      </c>
      <c r="E207" s="833" t="s">
        <v>1534</v>
      </c>
      <c r="F207" s="850">
        <v>1</v>
      </c>
      <c r="G207" s="850">
        <v>1825</v>
      </c>
      <c r="H207" s="850"/>
      <c r="I207" s="850">
        <v>1825</v>
      </c>
      <c r="J207" s="850"/>
      <c r="K207" s="850"/>
      <c r="L207" s="850"/>
      <c r="M207" s="850"/>
      <c r="N207" s="850"/>
      <c r="O207" s="850"/>
      <c r="P207" s="838"/>
      <c r="Q207" s="851"/>
    </row>
    <row r="208" spans="1:17" ht="14.45" customHeight="1" x14ac:dyDescent="0.2">
      <c r="A208" s="832" t="s">
        <v>1650</v>
      </c>
      <c r="B208" s="833" t="s">
        <v>1437</v>
      </c>
      <c r="C208" s="833" t="s">
        <v>1496</v>
      </c>
      <c r="D208" s="833" t="s">
        <v>1600</v>
      </c>
      <c r="E208" s="833" t="s">
        <v>1601</v>
      </c>
      <c r="F208" s="850">
        <v>5</v>
      </c>
      <c r="G208" s="850">
        <v>72535</v>
      </c>
      <c r="H208" s="850">
        <v>4.9993107726238888</v>
      </c>
      <c r="I208" s="850">
        <v>14507</v>
      </c>
      <c r="J208" s="850">
        <v>1</v>
      </c>
      <c r="K208" s="850">
        <v>14509</v>
      </c>
      <c r="L208" s="850">
        <v>1</v>
      </c>
      <c r="M208" s="850">
        <v>14509</v>
      </c>
      <c r="N208" s="850">
        <v>1</v>
      </c>
      <c r="O208" s="850">
        <v>14515</v>
      </c>
      <c r="P208" s="838">
        <v>1.0004135364256668</v>
      </c>
      <c r="Q208" s="851">
        <v>14515</v>
      </c>
    </row>
    <row r="209" spans="1:17" ht="14.45" customHeight="1" x14ac:dyDescent="0.2">
      <c r="A209" s="832" t="s">
        <v>1650</v>
      </c>
      <c r="B209" s="833" t="s">
        <v>1437</v>
      </c>
      <c r="C209" s="833" t="s">
        <v>1496</v>
      </c>
      <c r="D209" s="833" t="s">
        <v>1541</v>
      </c>
      <c r="E209" s="833" t="s">
        <v>1542</v>
      </c>
      <c r="F209" s="850"/>
      <c r="G209" s="850"/>
      <c r="H209" s="850"/>
      <c r="I209" s="850"/>
      <c r="J209" s="850">
        <v>1</v>
      </c>
      <c r="K209" s="850">
        <v>33.33</v>
      </c>
      <c r="L209" s="850">
        <v>1</v>
      </c>
      <c r="M209" s="850">
        <v>33.33</v>
      </c>
      <c r="N209" s="850"/>
      <c r="O209" s="850"/>
      <c r="P209" s="838"/>
      <c r="Q209" s="851"/>
    </row>
    <row r="210" spans="1:17" ht="14.45" customHeight="1" x14ac:dyDescent="0.2">
      <c r="A210" s="832" t="s">
        <v>1650</v>
      </c>
      <c r="B210" s="833" t="s">
        <v>1437</v>
      </c>
      <c r="C210" s="833" t="s">
        <v>1496</v>
      </c>
      <c r="D210" s="833" t="s">
        <v>1551</v>
      </c>
      <c r="E210" s="833" t="s">
        <v>1552</v>
      </c>
      <c r="F210" s="850">
        <v>1</v>
      </c>
      <c r="G210" s="850">
        <v>509</v>
      </c>
      <c r="H210" s="850"/>
      <c r="I210" s="850">
        <v>509</v>
      </c>
      <c r="J210" s="850"/>
      <c r="K210" s="850"/>
      <c r="L210" s="850"/>
      <c r="M210" s="850"/>
      <c r="N210" s="850"/>
      <c r="O210" s="850"/>
      <c r="P210" s="838"/>
      <c r="Q210" s="851"/>
    </row>
    <row r="211" spans="1:17" ht="14.45" customHeight="1" x14ac:dyDescent="0.2">
      <c r="A211" s="832" t="s">
        <v>1650</v>
      </c>
      <c r="B211" s="833" t="s">
        <v>1437</v>
      </c>
      <c r="C211" s="833" t="s">
        <v>1496</v>
      </c>
      <c r="D211" s="833" t="s">
        <v>1651</v>
      </c>
      <c r="E211" s="833" t="s">
        <v>1652</v>
      </c>
      <c r="F211" s="850"/>
      <c r="G211" s="850"/>
      <c r="H211" s="850"/>
      <c r="I211" s="850"/>
      <c r="J211" s="850">
        <v>2</v>
      </c>
      <c r="K211" s="850">
        <v>1404</v>
      </c>
      <c r="L211" s="850">
        <v>1</v>
      </c>
      <c r="M211" s="850">
        <v>702</v>
      </c>
      <c r="N211" s="850">
        <v>3</v>
      </c>
      <c r="O211" s="850">
        <v>2121</v>
      </c>
      <c r="P211" s="838">
        <v>1.5106837606837606</v>
      </c>
      <c r="Q211" s="851">
        <v>707</v>
      </c>
    </row>
    <row r="212" spans="1:17" ht="14.45" customHeight="1" x14ac:dyDescent="0.2">
      <c r="A212" s="832" t="s">
        <v>1653</v>
      </c>
      <c r="B212" s="833" t="s">
        <v>1437</v>
      </c>
      <c r="C212" s="833" t="s">
        <v>1579</v>
      </c>
      <c r="D212" s="833" t="s">
        <v>1584</v>
      </c>
      <c r="E212" s="833" t="s">
        <v>1583</v>
      </c>
      <c r="F212" s="850">
        <v>3.6000000000000005</v>
      </c>
      <c r="G212" s="850">
        <v>6548.55</v>
      </c>
      <c r="H212" s="850">
        <v>0.84975805729545806</v>
      </c>
      <c r="I212" s="850">
        <v>1819.0416666666665</v>
      </c>
      <c r="J212" s="850">
        <v>5.0999999999999996</v>
      </c>
      <c r="K212" s="850">
        <v>7706.3700000000008</v>
      </c>
      <c r="L212" s="850">
        <v>1</v>
      </c>
      <c r="M212" s="850">
        <v>1511.0529411764708</v>
      </c>
      <c r="N212" s="850">
        <v>0.5</v>
      </c>
      <c r="O212" s="850">
        <v>909.52</v>
      </c>
      <c r="P212" s="838">
        <v>0.11802184426649641</v>
      </c>
      <c r="Q212" s="851">
        <v>1819.04</v>
      </c>
    </row>
    <row r="213" spans="1:17" ht="14.45" customHeight="1" x14ac:dyDescent="0.2">
      <c r="A213" s="832" t="s">
        <v>1653</v>
      </c>
      <c r="B213" s="833" t="s">
        <v>1437</v>
      </c>
      <c r="C213" s="833" t="s">
        <v>1579</v>
      </c>
      <c r="D213" s="833" t="s">
        <v>1585</v>
      </c>
      <c r="E213" s="833" t="s">
        <v>1586</v>
      </c>
      <c r="F213" s="850">
        <v>0.35</v>
      </c>
      <c r="G213" s="850">
        <v>316.33</v>
      </c>
      <c r="H213" s="850"/>
      <c r="I213" s="850">
        <v>903.80000000000007</v>
      </c>
      <c r="J213" s="850"/>
      <c r="K213" s="850"/>
      <c r="L213" s="850"/>
      <c r="M213" s="850"/>
      <c r="N213" s="850"/>
      <c r="O213" s="850"/>
      <c r="P213" s="838"/>
      <c r="Q213" s="851"/>
    </row>
    <row r="214" spans="1:17" ht="14.45" customHeight="1" x14ac:dyDescent="0.2">
      <c r="A214" s="832" t="s">
        <v>1653</v>
      </c>
      <c r="B214" s="833" t="s">
        <v>1437</v>
      </c>
      <c r="C214" s="833" t="s">
        <v>1579</v>
      </c>
      <c r="D214" s="833" t="s">
        <v>1587</v>
      </c>
      <c r="E214" s="833" t="s">
        <v>1583</v>
      </c>
      <c r="F214" s="850"/>
      <c r="G214" s="850"/>
      <c r="H214" s="850"/>
      <c r="I214" s="850"/>
      <c r="J214" s="850"/>
      <c r="K214" s="850"/>
      <c r="L214" s="850"/>
      <c r="M214" s="850"/>
      <c r="N214" s="850">
        <v>3.3</v>
      </c>
      <c r="O214" s="850">
        <v>2163.21</v>
      </c>
      <c r="P214" s="838"/>
      <c r="Q214" s="851">
        <v>655.51818181818192</v>
      </c>
    </row>
    <row r="215" spans="1:17" ht="14.45" customHeight="1" x14ac:dyDescent="0.2">
      <c r="A215" s="832" t="s">
        <v>1653</v>
      </c>
      <c r="B215" s="833" t="s">
        <v>1437</v>
      </c>
      <c r="C215" s="833" t="s">
        <v>1438</v>
      </c>
      <c r="D215" s="833" t="s">
        <v>1441</v>
      </c>
      <c r="E215" s="833" t="s">
        <v>1442</v>
      </c>
      <c r="F215" s="850"/>
      <c r="G215" s="850"/>
      <c r="H215" s="850"/>
      <c r="I215" s="850"/>
      <c r="J215" s="850"/>
      <c r="K215" s="850"/>
      <c r="L215" s="850"/>
      <c r="M215" s="850"/>
      <c r="N215" s="850">
        <v>190</v>
      </c>
      <c r="O215" s="850">
        <v>505.4</v>
      </c>
      <c r="P215" s="838"/>
      <c r="Q215" s="851">
        <v>2.6599999999999997</v>
      </c>
    </row>
    <row r="216" spans="1:17" ht="14.45" customHeight="1" x14ac:dyDescent="0.2">
      <c r="A216" s="832" t="s">
        <v>1653</v>
      </c>
      <c r="B216" s="833" t="s">
        <v>1437</v>
      </c>
      <c r="C216" s="833" t="s">
        <v>1438</v>
      </c>
      <c r="D216" s="833" t="s">
        <v>1443</v>
      </c>
      <c r="E216" s="833" t="s">
        <v>1444</v>
      </c>
      <c r="F216" s="850">
        <v>9040</v>
      </c>
      <c r="G216" s="850">
        <v>62408.000000000007</v>
      </c>
      <c r="H216" s="850">
        <v>2.3084662504068887</v>
      </c>
      <c r="I216" s="850">
        <v>6.9035398230088507</v>
      </c>
      <c r="J216" s="850">
        <v>3760</v>
      </c>
      <c r="K216" s="850">
        <v>27034.400000000009</v>
      </c>
      <c r="L216" s="850">
        <v>1</v>
      </c>
      <c r="M216" s="850">
        <v>7.1900000000000022</v>
      </c>
      <c r="N216" s="850">
        <v>9640</v>
      </c>
      <c r="O216" s="850">
        <v>70295.249999999985</v>
      </c>
      <c r="P216" s="838">
        <v>2.6002149113721762</v>
      </c>
      <c r="Q216" s="851">
        <v>7.2920383817427368</v>
      </c>
    </row>
    <row r="217" spans="1:17" ht="14.45" customHeight="1" x14ac:dyDescent="0.2">
      <c r="A217" s="832" t="s">
        <v>1653</v>
      </c>
      <c r="B217" s="833" t="s">
        <v>1437</v>
      </c>
      <c r="C217" s="833" t="s">
        <v>1438</v>
      </c>
      <c r="D217" s="833" t="s">
        <v>1449</v>
      </c>
      <c r="E217" s="833" t="s">
        <v>1450</v>
      </c>
      <c r="F217" s="850">
        <v>1065</v>
      </c>
      <c r="G217" s="850">
        <v>5633.85</v>
      </c>
      <c r="H217" s="850">
        <v>0.67111587599392486</v>
      </c>
      <c r="I217" s="850">
        <v>5.29</v>
      </c>
      <c r="J217" s="850">
        <v>1575</v>
      </c>
      <c r="K217" s="850">
        <v>8394.75</v>
      </c>
      <c r="L217" s="850">
        <v>1</v>
      </c>
      <c r="M217" s="850">
        <v>5.33</v>
      </c>
      <c r="N217" s="850">
        <v>1967</v>
      </c>
      <c r="O217" s="850">
        <v>10562.79</v>
      </c>
      <c r="P217" s="838">
        <v>1.2582614133833647</v>
      </c>
      <c r="Q217" s="851">
        <v>5.37</v>
      </c>
    </row>
    <row r="218" spans="1:17" ht="14.45" customHeight="1" x14ac:dyDescent="0.2">
      <c r="A218" s="832" t="s">
        <v>1653</v>
      </c>
      <c r="B218" s="833" t="s">
        <v>1437</v>
      </c>
      <c r="C218" s="833" t="s">
        <v>1438</v>
      </c>
      <c r="D218" s="833" t="s">
        <v>1453</v>
      </c>
      <c r="E218" s="833" t="s">
        <v>1454</v>
      </c>
      <c r="F218" s="850">
        <v>985</v>
      </c>
      <c r="G218" s="850">
        <v>9042.2999999999993</v>
      </c>
      <c r="H218" s="850"/>
      <c r="I218" s="850">
        <v>9.18</v>
      </c>
      <c r="J218" s="850"/>
      <c r="K218" s="850"/>
      <c r="L218" s="850"/>
      <c r="M218" s="850"/>
      <c r="N218" s="850">
        <v>482</v>
      </c>
      <c r="O218" s="850">
        <v>4530.8</v>
      </c>
      <c r="P218" s="838"/>
      <c r="Q218" s="851">
        <v>9.4</v>
      </c>
    </row>
    <row r="219" spans="1:17" ht="14.45" customHeight="1" x14ac:dyDescent="0.2">
      <c r="A219" s="832" t="s">
        <v>1653</v>
      </c>
      <c r="B219" s="833" t="s">
        <v>1437</v>
      </c>
      <c r="C219" s="833" t="s">
        <v>1438</v>
      </c>
      <c r="D219" s="833" t="s">
        <v>1461</v>
      </c>
      <c r="E219" s="833" t="s">
        <v>1462</v>
      </c>
      <c r="F219" s="850"/>
      <c r="G219" s="850"/>
      <c r="H219" s="850"/>
      <c r="I219" s="850"/>
      <c r="J219" s="850">
        <v>520</v>
      </c>
      <c r="K219" s="850">
        <v>10868</v>
      </c>
      <c r="L219" s="850">
        <v>1</v>
      </c>
      <c r="M219" s="850">
        <v>20.9</v>
      </c>
      <c r="N219" s="850"/>
      <c r="O219" s="850"/>
      <c r="P219" s="838"/>
      <c r="Q219" s="851"/>
    </row>
    <row r="220" spans="1:17" ht="14.45" customHeight="1" x14ac:dyDescent="0.2">
      <c r="A220" s="832" t="s">
        <v>1653</v>
      </c>
      <c r="B220" s="833" t="s">
        <v>1437</v>
      </c>
      <c r="C220" s="833" t="s">
        <v>1438</v>
      </c>
      <c r="D220" s="833" t="s">
        <v>1467</v>
      </c>
      <c r="E220" s="833" t="s">
        <v>1468</v>
      </c>
      <c r="F220" s="850">
        <v>33</v>
      </c>
      <c r="G220" s="850">
        <v>65559.450000000012</v>
      </c>
      <c r="H220" s="850">
        <v>1.7960499172374575</v>
      </c>
      <c r="I220" s="850">
        <v>1986.6500000000003</v>
      </c>
      <c r="J220" s="850">
        <v>18</v>
      </c>
      <c r="K220" s="850">
        <v>36502.019999999997</v>
      </c>
      <c r="L220" s="850">
        <v>1</v>
      </c>
      <c r="M220" s="850">
        <v>2027.8899999999999</v>
      </c>
      <c r="N220" s="850">
        <v>39</v>
      </c>
      <c r="O220" s="850">
        <v>70893.810000000012</v>
      </c>
      <c r="P220" s="838">
        <v>1.9421886788731149</v>
      </c>
      <c r="Q220" s="851">
        <v>1817.7900000000004</v>
      </c>
    </row>
    <row r="221" spans="1:17" ht="14.45" customHeight="1" x14ac:dyDescent="0.2">
      <c r="A221" s="832" t="s">
        <v>1653</v>
      </c>
      <c r="B221" s="833" t="s">
        <v>1437</v>
      </c>
      <c r="C221" s="833" t="s">
        <v>1438</v>
      </c>
      <c r="D221" s="833" t="s">
        <v>1471</v>
      </c>
      <c r="E221" s="833" t="s">
        <v>1472</v>
      </c>
      <c r="F221" s="850">
        <v>3962</v>
      </c>
      <c r="G221" s="850">
        <v>14936.74</v>
      </c>
      <c r="H221" s="850">
        <v>0.64068371669079405</v>
      </c>
      <c r="I221" s="850">
        <v>3.77</v>
      </c>
      <c r="J221" s="850">
        <v>6217</v>
      </c>
      <c r="K221" s="850">
        <v>23313.75</v>
      </c>
      <c r="L221" s="850">
        <v>1</v>
      </c>
      <c r="M221" s="850">
        <v>3.75</v>
      </c>
      <c r="N221" s="850">
        <v>4625</v>
      </c>
      <c r="O221" s="850">
        <v>17718.900000000001</v>
      </c>
      <c r="P221" s="838">
        <v>0.76001930191410649</v>
      </c>
      <c r="Q221" s="851">
        <v>3.8311135135135137</v>
      </c>
    </row>
    <row r="222" spans="1:17" ht="14.45" customHeight="1" x14ac:dyDescent="0.2">
      <c r="A222" s="832" t="s">
        <v>1653</v>
      </c>
      <c r="B222" s="833" t="s">
        <v>1437</v>
      </c>
      <c r="C222" s="833" t="s">
        <v>1438</v>
      </c>
      <c r="D222" s="833" t="s">
        <v>1589</v>
      </c>
      <c r="E222" s="833" t="s">
        <v>1590</v>
      </c>
      <c r="F222" s="850">
        <v>2100</v>
      </c>
      <c r="G222" s="850">
        <v>70860.069999999992</v>
      </c>
      <c r="H222" s="850">
        <v>0.66299996051570609</v>
      </c>
      <c r="I222" s="850">
        <v>33.742890476190475</v>
      </c>
      <c r="J222" s="850">
        <v>3126</v>
      </c>
      <c r="K222" s="850">
        <v>106877.93999999999</v>
      </c>
      <c r="L222" s="850">
        <v>1</v>
      </c>
      <c r="M222" s="850">
        <v>34.19</v>
      </c>
      <c r="N222" s="850">
        <v>3065</v>
      </c>
      <c r="O222" s="850">
        <v>104148.7</v>
      </c>
      <c r="P222" s="838">
        <v>0.97446395392725582</v>
      </c>
      <c r="Q222" s="851">
        <v>33.979999999999997</v>
      </c>
    </row>
    <row r="223" spans="1:17" ht="14.45" customHeight="1" x14ac:dyDescent="0.2">
      <c r="A223" s="832" t="s">
        <v>1653</v>
      </c>
      <c r="B223" s="833" t="s">
        <v>1437</v>
      </c>
      <c r="C223" s="833" t="s">
        <v>1496</v>
      </c>
      <c r="D223" s="833" t="s">
        <v>1499</v>
      </c>
      <c r="E223" s="833" t="s">
        <v>1500</v>
      </c>
      <c r="F223" s="850"/>
      <c r="G223" s="850"/>
      <c r="H223" s="850"/>
      <c r="I223" s="850"/>
      <c r="J223" s="850"/>
      <c r="K223" s="850"/>
      <c r="L223" s="850"/>
      <c r="M223" s="850"/>
      <c r="N223" s="850">
        <v>1</v>
      </c>
      <c r="O223" s="850">
        <v>447</v>
      </c>
      <c r="P223" s="838"/>
      <c r="Q223" s="851">
        <v>447</v>
      </c>
    </row>
    <row r="224" spans="1:17" ht="14.45" customHeight="1" x14ac:dyDescent="0.2">
      <c r="A224" s="832" t="s">
        <v>1653</v>
      </c>
      <c r="B224" s="833" t="s">
        <v>1437</v>
      </c>
      <c r="C224" s="833" t="s">
        <v>1496</v>
      </c>
      <c r="D224" s="833" t="s">
        <v>1519</v>
      </c>
      <c r="E224" s="833" t="s">
        <v>1520</v>
      </c>
      <c r="F224" s="850">
        <v>5</v>
      </c>
      <c r="G224" s="850">
        <v>9560</v>
      </c>
      <c r="H224" s="850"/>
      <c r="I224" s="850">
        <v>1912</v>
      </c>
      <c r="J224" s="850"/>
      <c r="K224" s="850"/>
      <c r="L224" s="850"/>
      <c r="M224" s="850"/>
      <c r="N224" s="850">
        <v>3</v>
      </c>
      <c r="O224" s="850">
        <v>5760</v>
      </c>
      <c r="P224" s="838"/>
      <c r="Q224" s="851">
        <v>1920</v>
      </c>
    </row>
    <row r="225" spans="1:17" ht="14.45" customHeight="1" x14ac:dyDescent="0.2">
      <c r="A225" s="832" t="s">
        <v>1653</v>
      </c>
      <c r="B225" s="833" t="s">
        <v>1437</v>
      </c>
      <c r="C225" s="833" t="s">
        <v>1496</v>
      </c>
      <c r="D225" s="833" t="s">
        <v>1527</v>
      </c>
      <c r="E225" s="833" t="s">
        <v>1528</v>
      </c>
      <c r="F225" s="850">
        <v>33</v>
      </c>
      <c r="G225" s="850">
        <v>22506</v>
      </c>
      <c r="H225" s="850">
        <v>1.8333333333333333</v>
      </c>
      <c r="I225" s="850">
        <v>682</v>
      </c>
      <c r="J225" s="850">
        <v>18</v>
      </c>
      <c r="K225" s="850">
        <v>12276</v>
      </c>
      <c r="L225" s="850">
        <v>1</v>
      </c>
      <c r="M225" s="850">
        <v>682</v>
      </c>
      <c r="N225" s="850">
        <v>38</v>
      </c>
      <c r="O225" s="850">
        <v>26030</v>
      </c>
      <c r="P225" s="838">
        <v>2.1203975236233301</v>
      </c>
      <c r="Q225" s="851">
        <v>685</v>
      </c>
    </row>
    <row r="226" spans="1:17" ht="14.45" customHeight="1" x14ac:dyDescent="0.2">
      <c r="A226" s="832" t="s">
        <v>1653</v>
      </c>
      <c r="B226" s="833" t="s">
        <v>1437</v>
      </c>
      <c r="C226" s="833" t="s">
        <v>1496</v>
      </c>
      <c r="D226" s="833" t="s">
        <v>1533</v>
      </c>
      <c r="E226" s="833" t="s">
        <v>1534</v>
      </c>
      <c r="F226" s="850">
        <v>64</v>
      </c>
      <c r="G226" s="850">
        <v>116800</v>
      </c>
      <c r="H226" s="850">
        <v>1.7768041864427406</v>
      </c>
      <c r="I226" s="850">
        <v>1825</v>
      </c>
      <c r="J226" s="850">
        <v>36</v>
      </c>
      <c r="K226" s="850">
        <v>65736</v>
      </c>
      <c r="L226" s="850">
        <v>1</v>
      </c>
      <c r="M226" s="850">
        <v>1826</v>
      </c>
      <c r="N226" s="850">
        <v>86</v>
      </c>
      <c r="O226" s="850">
        <v>157466</v>
      </c>
      <c r="P226" s="838">
        <v>2.3954302056711696</v>
      </c>
      <c r="Q226" s="851">
        <v>1831</v>
      </c>
    </row>
    <row r="227" spans="1:17" ht="14.45" customHeight="1" x14ac:dyDescent="0.2">
      <c r="A227" s="832" t="s">
        <v>1653</v>
      </c>
      <c r="B227" s="833" t="s">
        <v>1437</v>
      </c>
      <c r="C227" s="833" t="s">
        <v>1496</v>
      </c>
      <c r="D227" s="833" t="s">
        <v>1535</v>
      </c>
      <c r="E227" s="833" t="s">
        <v>1536</v>
      </c>
      <c r="F227" s="850">
        <v>3</v>
      </c>
      <c r="G227" s="850">
        <v>1287</v>
      </c>
      <c r="H227" s="850">
        <v>0.74825581395348839</v>
      </c>
      <c r="I227" s="850">
        <v>429</v>
      </c>
      <c r="J227" s="850">
        <v>4</v>
      </c>
      <c r="K227" s="850">
        <v>1720</v>
      </c>
      <c r="L227" s="850">
        <v>1</v>
      </c>
      <c r="M227" s="850">
        <v>430</v>
      </c>
      <c r="N227" s="850">
        <v>5</v>
      </c>
      <c r="O227" s="850">
        <v>2155</v>
      </c>
      <c r="P227" s="838">
        <v>1.2529069767441861</v>
      </c>
      <c r="Q227" s="851">
        <v>431</v>
      </c>
    </row>
    <row r="228" spans="1:17" ht="14.45" customHeight="1" x14ac:dyDescent="0.2">
      <c r="A228" s="832" t="s">
        <v>1653</v>
      </c>
      <c r="B228" s="833" t="s">
        <v>1437</v>
      </c>
      <c r="C228" s="833" t="s">
        <v>1496</v>
      </c>
      <c r="D228" s="833" t="s">
        <v>1600</v>
      </c>
      <c r="E228" s="833" t="s">
        <v>1601</v>
      </c>
      <c r="F228" s="850">
        <v>8</v>
      </c>
      <c r="G228" s="850">
        <v>116056</v>
      </c>
      <c r="H228" s="850">
        <v>0.66657476968318519</v>
      </c>
      <c r="I228" s="850">
        <v>14507</v>
      </c>
      <c r="J228" s="850">
        <v>12</v>
      </c>
      <c r="K228" s="850">
        <v>174108</v>
      </c>
      <c r="L228" s="850">
        <v>1</v>
      </c>
      <c r="M228" s="850">
        <v>14509</v>
      </c>
      <c r="N228" s="850">
        <v>12</v>
      </c>
      <c r="O228" s="850">
        <v>174180</v>
      </c>
      <c r="P228" s="838">
        <v>1.0004135364256668</v>
      </c>
      <c r="Q228" s="851">
        <v>14515</v>
      </c>
    </row>
    <row r="229" spans="1:17" ht="14.45" customHeight="1" x14ac:dyDescent="0.2">
      <c r="A229" s="832" t="s">
        <v>1653</v>
      </c>
      <c r="B229" s="833" t="s">
        <v>1437</v>
      </c>
      <c r="C229" s="833" t="s">
        <v>1496</v>
      </c>
      <c r="D229" s="833" t="s">
        <v>1545</v>
      </c>
      <c r="E229" s="833" t="s">
        <v>1546</v>
      </c>
      <c r="F229" s="850"/>
      <c r="G229" s="850"/>
      <c r="H229" s="850"/>
      <c r="I229" s="850"/>
      <c r="J229" s="850">
        <v>1</v>
      </c>
      <c r="K229" s="850">
        <v>611</v>
      </c>
      <c r="L229" s="850">
        <v>1</v>
      </c>
      <c r="M229" s="850">
        <v>611</v>
      </c>
      <c r="N229" s="850"/>
      <c r="O229" s="850"/>
      <c r="P229" s="838"/>
      <c r="Q229" s="851"/>
    </row>
    <row r="230" spans="1:17" ht="14.45" customHeight="1" x14ac:dyDescent="0.2">
      <c r="A230" s="832" t="s">
        <v>1653</v>
      </c>
      <c r="B230" s="833" t="s">
        <v>1437</v>
      </c>
      <c r="C230" s="833" t="s">
        <v>1496</v>
      </c>
      <c r="D230" s="833" t="s">
        <v>1547</v>
      </c>
      <c r="E230" s="833" t="s">
        <v>1548</v>
      </c>
      <c r="F230" s="850"/>
      <c r="G230" s="850"/>
      <c r="H230" s="850"/>
      <c r="I230" s="850"/>
      <c r="J230" s="850"/>
      <c r="K230" s="850"/>
      <c r="L230" s="850"/>
      <c r="M230" s="850"/>
      <c r="N230" s="850">
        <v>1</v>
      </c>
      <c r="O230" s="850">
        <v>438</v>
      </c>
      <c r="P230" s="838"/>
      <c r="Q230" s="851">
        <v>438</v>
      </c>
    </row>
    <row r="231" spans="1:17" ht="14.45" customHeight="1" x14ac:dyDescent="0.2">
      <c r="A231" s="832" t="s">
        <v>1653</v>
      </c>
      <c r="B231" s="833" t="s">
        <v>1437</v>
      </c>
      <c r="C231" s="833" t="s">
        <v>1496</v>
      </c>
      <c r="D231" s="833" t="s">
        <v>1549</v>
      </c>
      <c r="E231" s="833" t="s">
        <v>1550</v>
      </c>
      <c r="F231" s="850">
        <v>6</v>
      </c>
      <c r="G231" s="850">
        <v>8052</v>
      </c>
      <c r="H231" s="850">
        <v>0.66617026557458425</v>
      </c>
      <c r="I231" s="850">
        <v>1342</v>
      </c>
      <c r="J231" s="850">
        <v>9</v>
      </c>
      <c r="K231" s="850">
        <v>12087</v>
      </c>
      <c r="L231" s="850">
        <v>1</v>
      </c>
      <c r="M231" s="850">
        <v>1343</v>
      </c>
      <c r="N231" s="850">
        <v>7</v>
      </c>
      <c r="O231" s="850">
        <v>9429</v>
      </c>
      <c r="P231" s="838">
        <v>0.7800943162074957</v>
      </c>
      <c r="Q231" s="851">
        <v>1347</v>
      </c>
    </row>
    <row r="232" spans="1:17" ht="14.45" customHeight="1" x14ac:dyDescent="0.2">
      <c r="A232" s="832" t="s">
        <v>1653</v>
      </c>
      <c r="B232" s="833" t="s">
        <v>1437</v>
      </c>
      <c r="C232" s="833" t="s">
        <v>1496</v>
      </c>
      <c r="D232" s="833" t="s">
        <v>1551</v>
      </c>
      <c r="E232" s="833" t="s">
        <v>1552</v>
      </c>
      <c r="F232" s="850">
        <v>50</v>
      </c>
      <c r="G232" s="850">
        <v>25450</v>
      </c>
      <c r="H232" s="850">
        <v>2.3762838468720822</v>
      </c>
      <c r="I232" s="850">
        <v>509</v>
      </c>
      <c r="J232" s="850">
        <v>21</v>
      </c>
      <c r="K232" s="850">
        <v>10710</v>
      </c>
      <c r="L232" s="850">
        <v>1</v>
      </c>
      <c r="M232" s="850">
        <v>510</v>
      </c>
      <c r="N232" s="850">
        <v>58</v>
      </c>
      <c r="O232" s="850">
        <v>29696</v>
      </c>
      <c r="P232" s="838">
        <v>2.772735760971055</v>
      </c>
      <c r="Q232" s="851">
        <v>512</v>
      </c>
    </row>
    <row r="233" spans="1:17" ht="14.45" customHeight="1" x14ac:dyDescent="0.2">
      <c r="A233" s="832" t="s">
        <v>1653</v>
      </c>
      <c r="B233" s="833" t="s">
        <v>1437</v>
      </c>
      <c r="C233" s="833" t="s">
        <v>1496</v>
      </c>
      <c r="D233" s="833" t="s">
        <v>1553</v>
      </c>
      <c r="E233" s="833" t="s">
        <v>1554</v>
      </c>
      <c r="F233" s="850"/>
      <c r="G233" s="850"/>
      <c r="H233" s="850"/>
      <c r="I233" s="850"/>
      <c r="J233" s="850">
        <v>1</v>
      </c>
      <c r="K233" s="850">
        <v>2333</v>
      </c>
      <c r="L233" s="850">
        <v>1</v>
      </c>
      <c r="M233" s="850">
        <v>2333</v>
      </c>
      <c r="N233" s="850"/>
      <c r="O233" s="850"/>
      <c r="P233" s="838"/>
      <c r="Q233" s="851"/>
    </row>
    <row r="234" spans="1:17" ht="14.45" customHeight="1" x14ac:dyDescent="0.2">
      <c r="A234" s="832" t="s">
        <v>1653</v>
      </c>
      <c r="B234" s="833" t="s">
        <v>1437</v>
      </c>
      <c r="C234" s="833" t="s">
        <v>1496</v>
      </c>
      <c r="D234" s="833" t="s">
        <v>1571</v>
      </c>
      <c r="E234" s="833" t="s">
        <v>1572</v>
      </c>
      <c r="F234" s="850"/>
      <c r="G234" s="850"/>
      <c r="H234" s="850"/>
      <c r="I234" s="850"/>
      <c r="J234" s="850">
        <v>1</v>
      </c>
      <c r="K234" s="850">
        <v>719</v>
      </c>
      <c r="L234" s="850">
        <v>1</v>
      </c>
      <c r="M234" s="850">
        <v>719</v>
      </c>
      <c r="N234" s="850"/>
      <c r="O234" s="850"/>
      <c r="P234" s="838"/>
      <c r="Q234" s="851"/>
    </row>
    <row r="235" spans="1:17" ht="14.45" customHeight="1" x14ac:dyDescent="0.2">
      <c r="A235" s="832" t="s">
        <v>1654</v>
      </c>
      <c r="B235" s="833" t="s">
        <v>1437</v>
      </c>
      <c r="C235" s="833" t="s">
        <v>1579</v>
      </c>
      <c r="D235" s="833" t="s">
        <v>1584</v>
      </c>
      <c r="E235" s="833" t="s">
        <v>1583</v>
      </c>
      <c r="F235" s="850">
        <v>4.95</v>
      </c>
      <c r="G235" s="850">
        <v>9004.25</v>
      </c>
      <c r="H235" s="850">
        <v>1.1102212982964914</v>
      </c>
      <c r="I235" s="850">
        <v>1819.0404040404039</v>
      </c>
      <c r="J235" s="850">
        <v>5.4500000000000011</v>
      </c>
      <c r="K235" s="850">
        <v>8110.3200000000006</v>
      </c>
      <c r="L235" s="850">
        <v>1</v>
      </c>
      <c r="M235" s="850">
        <v>1488.132110091743</v>
      </c>
      <c r="N235" s="850"/>
      <c r="O235" s="850"/>
      <c r="P235" s="838"/>
      <c r="Q235" s="851"/>
    </row>
    <row r="236" spans="1:17" ht="14.45" customHeight="1" x14ac:dyDescent="0.2">
      <c r="A236" s="832" t="s">
        <v>1654</v>
      </c>
      <c r="B236" s="833" t="s">
        <v>1437</v>
      </c>
      <c r="C236" s="833" t="s">
        <v>1579</v>
      </c>
      <c r="D236" s="833" t="s">
        <v>1585</v>
      </c>
      <c r="E236" s="833" t="s">
        <v>1586</v>
      </c>
      <c r="F236" s="850">
        <v>0.05</v>
      </c>
      <c r="G236" s="850">
        <v>45.19</v>
      </c>
      <c r="H236" s="850"/>
      <c r="I236" s="850">
        <v>903.8</v>
      </c>
      <c r="J236" s="850"/>
      <c r="K236" s="850"/>
      <c r="L236" s="850"/>
      <c r="M236" s="850"/>
      <c r="N236" s="850"/>
      <c r="O236" s="850"/>
      <c r="P236" s="838"/>
      <c r="Q236" s="851"/>
    </row>
    <row r="237" spans="1:17" ht="14.45" customHeight="1" x14ac:dyDescent="0.2">
      <c r="A237" s="832" t="s">
        <v>1654</v>
      </c>
      <c r="B237" s="833" t="s">
        <v>1437</v>
      </c>
      <c r="C237" s="833" t="s">
        <v>1579</v>
      </c>
      <c r="D237" s="833" t="s">
        <v>1587</v>
      </c>
      <c r="E237" s="833" t="s">
        <v>1583</v>
      </c>
      <c r="F237" s="850"/>
      <c r="G237" s="850"/>
      <c r="H237" s="850"/>
      <c r="I237" s="850"/>
      <c r="J237" s="850"/>
      <c r="K237" s="850"/>
      <c r="L237" s="850"/>
      <c r="M237" s="850"/>
      <c r="N237" s="850">
        <v>2.75</v>
      </c>
      <c r="O237" s="850">
        <v>1802.6799999999998</v>
      </c>
      <c r="P237" s="838"/>
      <c r="Q237" s="851">
        <v>655.52</v>
      </c>
    </row>
    <row r="238" spans="1:17" ht="14.45" customHeight="1" x14ac:dyDescent="0.2">
      <c r="A238" s="832" t="s">
        <v>1654</v>
      </c>
      <c r="B238" s="833" t="s">
        <v>1437</v>
      </c>
      <c r="C238" s="833" t="s">
        <v>1438</v>
      </c>
      <c r="D238" s="833" t="s">
        <v>1443</v>
      </c>
      <c r="E238" s="833" t="s">
        <v>1444</v>
      </c>
      <c r="F238" s="850">
        <v>1260</v>
      </c>
      <c r="G238" s="850">
        <v>8731.7999999999993</v>
      </c>
      <c r="H238" s="850">
        <v>0.56749379330066418</v>
      </c>
      <c r="I238" s="850">
        <v>6.93</v>
      </c>
      <c r="J238" s="850">
        <v>2140</v>
      </c>
      <c r="K238" s="850">
        <v>15386.6</v>
      </c>
      <c r="L238" s="850">
        <v>1</v>
      </c>
      <c r="M238" s="850">
        <v>7.19</v>
      </c>
      <c r="N238" s="850">
        <v>671</v>
      </c>
      <c r="O238" s="850">
        <v>4931.8500000000004</v>
      </c>
      <c r="P238" s="838">
        <v>0.32052890177167148</v>
      </c>
      <c r="Q238" s="851">
        <v>7.3500000000000005</v>
      </c>
    </row>
    <row r="239" spans="1:17" ht="14.45" customHeight="1" x14ac:dyDescent="0.2">
      <c r="A239" s="832" t="s">
        <v>1654</v>
      </c>
      <c r="B239" s="833" t="s">
        <v>1437</v>
      </c>
      <c r="C239" s="833" t="s">
        <v>1438</v>
      </c>
      <c r="D239" s="833" t="s">
        <v>1449</v>
      </c>
      <c r="E239" s="833" t="s">
        <v>1450</v>
      </c>
      <c r="F239" s="850">
        <v>402</v>
      </c>
      <c r="G239" s="850">
        <v>2126.58</v>
      </c>
      <c r="H239" s="850"/>
      <c r="I239" s="850">
        <v>5.29</v>
      </c>
      <c r="J239" s="850"/>
      <c r="K239" s="850"/>
      <c r="L239" s="850"/>
      <c r="M239" s="850"/>
      <c r="N239" s="850"/>
      <c r="O239" s="850"/>
      <c r="P239" s="838"/>
      <c r="Q239" s="851"/>
    </row>
    <row r="240" spans="1:17" ht="14.45" customHeight="1" x14ac:dyDescent="0.2">
      <c r="A240" s="832" t="s">
        <v>1654</v>
      </c>
      <c r="B240" s="833" t="s">
        <v>1437</v>
      </c>
      <c r="C240" s="833" t="s">
        <v>1438</v>
      </c>
      <c r="D240" s="833" t="s">
        <v>1461</v>
      </c>
      <c r="E240" s="833" t="s">
        <v>1462</v>
      </c>
      <c r="F240" s="850"/>
      <c r="G240" s="850"/>
      <c r="H240" s="850"/>
      <c r="I240" s="850"/>
      <c r="J240" s="850">
        <v>935</v>
      </c>
      <c r="K240" s="850">
        <v>19541.5</v>
      </c>
      <c r="L240" s="850">
        <v>1</v>
      </c>
      <c r="M240" s="850">
        <v>20.9</v>
      </c>
      <c r="N240" s="850">
        <v>990</v>
      </c>
      <c r="O240" s="850">
        <v>19849.5</v>
      </c>
      <c r="P240" s="838">
        <v>1.0157613284548268</v>
      </c>
      <c r="Q240" s="851">
        <v>20.05</v>
      </c>
    </row>
    <row r="241" spans="1:17" ht="14.45" customHeight="1" x14ac:dyDescent="0.2">
      <c r="A241" s="832" t="s">
        <v>1654</v>
      </c>
      <c r="B241" s="833" t="s">
        <v>1437</v>
      </c>
      <c r="C241" s="833" t="s">
        <v>1438</v>
      </c>
      <c r="D241" s="833" t="s">
        <v>1467</v>
      </c>
      <c r="E241" s="833" t="s">
        <v>1468</v>
      </c>
      <c r="F241" s="850">
        <v>1</v>
      </c>
      <c r="G241" s="850">
        <v>1986.65</v>
      </c>
      <c r="H241" s="850">
        <v>0.32655453040681037</v>
      </c>
      <c r="I241" s="850">
        <v>1986.65</v>
      </c>
      <c r="J241" s="850">
        <v>3</v>
      </c>
      <c r="K241" s="850">
        <v>6083.67</v>
      </c>
      <c r="L241" s="850">
        <v>1</v>
      </c>
      <c r="M241" s="850">
        <v>2027.89</v>
      </c>
      <c r="N241" s="850">
        <v>2</v>
      </c>
      <c r="O241" s="850">
        <v>3635.58</v>
      </c>
      <c r="P241" s="838">
        <v>0.59759651657634283</v>
      </c>
      <c r="Q241" s="851">
        <v>1817.79</v>
      </c>
    </row>
    <row r="242" spans="1:17" ht="14.45" customHeight="1" x14ac:dyDescent="0.2">
      <c r="A242" s="832" t="s">
        <v>1654</v>
      </c>
      <c r="B242" s="833" t="s">
        <v>1437</v>
      </c>
      <c r="C242" s="833" t="s">
        <v>1438</v>
      </c>
      <c r="D242" s="833" t="s">
        <v>1471</v>
      </c>
      <c r="E242" s="833" t="s">
        <v>1472</v>
      </c>
      <c r="F242" s="850">
        <v>769</v>
      </c>
      <c r="G242" s="850">
        <v>2899.13</v>
      </c>
      <c r="H242" s="850">
        <v>0.21326933333333334</v>
      </c>
      <c r="I242" s="850">
        <v>3.77</v>
      </c>
      <c r="J242" s="850">
        <v>3625</v>
      </c>
      <c r="K242" s="850">
        <v>13593.75</v>
      </c>
      <c r="L242" s="850">
        <v>1</v>
      </c>
      <c r="M242" s="850">
        <v>3.75</v>
      </c>
      <c r="N242" s="850">
        <v>720</v>
      </c>
      <c r="O242" s="850">
        <v>2779.2</v>
      </c>
      <c r="P242" s="838">
        <v>0.20444689655172413</v>
      </c>
      <c r="Q242" s="851">
        <v>3.86</v>
      </c>
    </row>
    <row r="243" spans="1:17" ht="14.45" customHeight="1" x14ac:dyDescent="0.2">
      <c r="A243" s="832" t="s">
        <v>1654</v>
      </c>
      <c r="B243" s="833" t="s">
        <v>1437</v>
      </c>
      <c r="C243" s="833" t="s">
        <v>1438</v>
      </c>
      <c r="D243" s="833" t="s">
        <v>1589</v>
      </c>
      <c r="E243" s="833" t="s">
        <v>1590</v>
      </c>
      <c r="F243" s="850">
        <v>3091</v>
      </c>
      <c r="G243" s="850">
        <v>104166.38</v>
      </c>
      <c r="H243" s="850">
        <v>1.100683320174408</v>
      </c>
      <c r="I243" s="850">
        <v>33.699896473633132</v>
      </c>
      <c r="J243" s="850">
        <v>2768</v>
      </c>
      <c r="K243" s="850">
        <v>94637.92</v>
      </c>
      <c r="L243" s="850">
        <v>1</v>
      </c>
      <c r="M243" s="850">
        <v>34.19</v>
      </c>
      <c r="N243" s="850">
        <v>3604</v>
      </c>
      <c r="O243" s="850">
        <v>122463.92</v>
      </c>
      <c r="P243" s="838">
        <v>1.29402590420415</v>
      </c>
      <c r="Q243" s="851">
        <v>33.979999999999997</v>
      </c>
    </row>
    <row r="244" spans="1:17" ht="14.45" customHeight="1" x14ac:dyDescent="0.2">
      <c r="A244" s="832" t="s">
        <v>1654</v>
      </c>
      <c r="B244" s="833" t="s">
        <v>1437</v>
      </c>
      <c r="C244" s="833" t="s">
        <v>1438</v>
      </c>
      <c r="D244" s="833" t="s">
        <v>1477</v>
      </c>
      <c r="E244" s="833" t="s">
        <v>1478</v>
      </c>
      <c r="F244" s="850">
        <v>124</v>
      </c>
      <c r="G244" s="850">
        <v>19716</v>
      </c>
      <c r="H244" s="850">
        <v>0.77553653470954742</v>
      </c>
      <c r="I244" s="850">
        <v>159</v>
      </c>
      <c r="J244" s="850">
        <v>160</v>
      </c>
      <c r="K244" s="850">
        <v>25422.400000000001</v>
      </c>
      <c r="L244" s="850">
        <v>1</v>
      </c>
      <c r="M244" s="850">
        <v>158.89000000000001</v>
      </c>
      <c r="N244" s="850">
        <v>330</v>
      </c>
      <c r="O244" s="850">
        <v>49434</v>
      </c>
      <c r="P244" s="838">
        <v>1.9445056328277424</v>
      </c>
      <c r="Q244" s="851">
        <v>149.80000000000001</v>
      </c>
    </row>
    <row r="245" spans="1:17" ht="14.45" customHeight="1" x14ac:dyDescent="0.2">
      <c r="A245" s="832" t="s">
        <v>1654</v>
      </c>
      <c r="B245" s="833" t="s">
        <v>1437</v>
      </c>
      <c r="C245" s="833" t="s">
        <v>1496</v>
      </c>
      <c r="D245" s="833" t="s">
        <v>1497</v>
      </c>
      <c r="E245" s="833" t="s">
        <v>1498</v>
      </c>
      <c r="F245" s="850">
        <v>1</v>
      </c>
      <c r="G245" s="850">
        <v>37</v>
      </c>
      <c r="H245" s="850"/>
      <c r="I245" s="850">
        <v>37</v>
      </c>
      <c r="J245" s="850"/>
      <c r="K245" s="850"/>
      <c r="L245" s="850"/>
      <c r="M245" s="850"/>
      <c r="N245" s="850">
        <v>1</v>
      </c>
      <c r="O245" s="850">
        <v>38</v>
      </c>
      <c r="P245" s="838"/>
      <c r="Q245" s="851">
        <v>38</v>
      </c>
    </row>
    <row r="246" spans="1:17" ht="14.45" customHeight="1" x14ac:dyDescent="0.2">
      <c r="A246" s="832" t="s">
        <v>1654</v>
      </c>
      <c r="B246" s="833" t="s">
        <v>1437</v>
      </c>
      <c r="C246" s="833" t="s">
        <v>1496</v>
      </c>
      <c r="D246" s="833" t="s">
        <v>1527</v>
      </c>
      <c r="E246" s="833" t="s">
        <v>1528</v>
      </c>
      <c r="F246" s="850">
        <v>1</v>
      </c>
      <c r="G246" s="850">
        <v>682</v>
      </c>
      <c r="H246" s="850">
        <v>0.33333333333333331</v>
      </c>
      <c r="I246" s="850">
        <v>682</v>
      </c>
      <c r="J246" s="850">
        <v>3</v>
      </c>
      <c r="K246" s="850">
        <v>2046</v>
      </c>
      <c r="L246" s="850">
        <v>1</v>
      </c>
      <c r="M246" s="850">
        <v>682</v>
      </c>
      <c r="N246" s="850">
        <v>2</v>
      </c>
      <c r="O246" s="850">
        <v>1370</v>
      </c>
      <c r="P246" s="838">
        <v>0.66959921798631472</v>
      </c>
      <c r="Q246" s="851">
        <v>685</v>
      </c>
    </row>
    <row r="247" spans="1:17" ht="14.45" customHeight="1" x14ac:dyDescent="0.2">
      <c r="A247" s="832" t="s">
        <v>1654</v>
      </c>
      <c r="B247" s="833" t="s">
        <v>1437</v>
      </c>
      <c r="C247" s="833" t="s">
        <v>1496</v>
      </c>
      <c r="D247" s="833" t="s">
        <v>1531</v>
      </c>
      <c r="E247" s="833" t="s">
        <v>1532</v>
      </c>
      <c r="F247" s="850">
        <v>1</v>
      </c>
      <c r="G247" s="850">
        <v>2638</v>
      </c>
      <c r="H247" s="850"/>
      <c r="I247" s="850">
        <v>2638</v>
      </c>
      <c r="J247" s="850"/>
      <c r="K247" s="850"/>
      <c r="L247" s="850"/>
      <c r="M247" s="850"/>
      <c r="N247" s="850"/>
      <c r="O247" s="850"/>
      <c r="P247" s="838"/>
      <c r="Q247" s="851"/>
    </row>
    <row r="248" spans="1:17" ht="14.45" customHeight="1" x14ac:dyDescent="0.2">
      <c r="A248" s="832" t="s">
        <v>1654</v>
      </c>
      <c r="B248" s="833" t="s">
        <v>1437</v>
      </c>
      <c r="C248" s="833" t="s">
        <v>1496</v>
      </c>
      <c r="D248" s="833" t="s">
        <v>1533</v>
      </c>
      <c r="E248" s="833" t="s">
        <v>1534</v>
      </c>
      <c r="F248" s="850">
        <v>12</v>
      </c>
      <c r="G248" s="850">
        <v>21900</v>
      </c>
      <c r="H248" s="850">
        <v>0.57111563135659527</v>
      </c>
      <c r="I248" s="850">
        <v>1825</v>
      </c>
      <c r="J248" s="850">
        <v>21</v>
      </c>
      <c r="K248" s="850">
        <v>38346</v>
      </c>
      <c r="L248" s="850">
        <v>1</v>
      </c>
      <c r="M248" s="850">
        <v>1826</v>
      </c>
      <c r="N248" s="850">
        <v>11</v>
      </c>
      <c r="O248" s="850">
        <v>20141</v>
      </c>
      <c r="P248" s="838">
        <v>0.52524383247274808</v>
      </c>
      <c r="Q248" s="851">
        <v>1831</v>
      </c>
    </row>
    <row r="249" spans="1:17" ht="14.45" customHeight="1" x14ac:dyDescent="0.2">
      <c r="A249" s="832" t="s">
        <v>1654</v>
      </c>
      <c r="B249" s="833" t="s">
        <v>1437</v>
      </c>
      <c r="C249" s="833" t="s">
        <v>1496</v>
      </c>
      <c r="D249" s="833" t="s">
        <v>1535</v>
      </c>
      <c r="E249" s="833" t="s">
        <v>1536</v>
      </c>
      <c r="F249" s="850">
        <v>3</v>
      </c>
      <c r="G249" s="850">
        <v>1287</v>
      </c>
      <c r="H249" s="850">
        <v>0.99767441860465111</v>
      </c>
      <c r="I249" s="850">
        <v>429</v>
      </c>
      <c r="J249" s="850">
        <v>3</v>
      </c>
      <c r="K249" s="850">
        <v>1290</v>
      </c>
      <c r="L249" s="850">
        <v>1</v>
      </c>
      <c r="M249" s="850">
        <v>430</v>
      </c>
      <c r="N249" s="850">
        <v>4</v>
      </c>
      <c r="O249" s="850">
        <v>1724</v>
      </c>
      <c r="P249" s="838">
        <v>1.3364341085271318</v>
      </c>
      <c r="Q249" s="851">
        <v>431</v>
      </c>
    </row>
    <row r="250" spans="1:17" ht="14.45" customHeight="1" x14ac:dyDescent="0.2">
      <c r="A250" s="832" t="s">
        <v>1654</v>
      </c>
      <c r="B250" s="833" t="s">
        <v>1437</v>
      </c>
      <c r="C250" s="833" t="s">
        <v>1496</v>
      </c>
      <c r="D250" s="833" t="s">
        <v>1600</v>
      </c>
      <c r="E250" s="833" t="s">
        <v>1601</v>
      </c>
      <c r="F250" s="850">
        <v>13</v>
      </c>
      <c r="G250" s="850">
        <v>188591</v>
      </c>
      <c r="H250" s="850">
        <v>0.99986215452477767</v>
      </c>
      <c r="I250" s="850">
        <v>14507</v>
      </c>
      <c r="J250" s="850">
        <v>13</v>
      </c>
      <c r="K250" s="850">
        <v>188617</v>
      </c>
      <c r="L250" s="850">
        <v>1</v>
      </c>
      <c r="M250" s="850">
        <v>14509</v>
      </c>
      <c r="N250" s="850">
        <v>14</v>
      </c>
      <c r="O250" s="850">
        <v>203210</v>
      </c>
      <c r="P250" s="838">
        <v>1.0773684238430259</v>
      </c>
      <c r="Q250" s="851">
        <v>14515</v>
      </c>
    </row>
    <row r="251" spans="1:17" ht="14.45" customHeight="1" x14ac:dyDescent="0.2">
      <c r="A251" s="832" t="s">
        <v>1654</v>
      </c>
      <c r="B251" s="833" t="s">
        <v>1437</v>
      </c>
      <c r="C251" s="833" t="s">
        <v>1496</v>
      </c>
      <c r="D251" s="833" t="s">
        <v>1549</v>
      </c>
      <c r="E251" s="833" t="s">
        <v>1550</v>
      </c>
      <c r="F251" s="850">
        <v>1</v>
      </c>
      <c r="G251" s="850">
        <v>1342</v>
      </c>
      <c r="H251" s="850">
        <v>0.19985107967237528</v>
      </c>
      <c r="I251" s="850">
        <v>1342</v>
      </c>
      <c r="J251" s="850">
        <v>5</v>
      </c>
      <c r="K251" s="850">
        <v>6715</v>
      </c>
      <c r="L251" s="850">
        <v>1</v>
      </c>
      <c r="M251" s="850">
        <v>1343</v>
      </c>
      <c r="N251" s="850">
        <v>1</v>
      </c>
      <c r="O251" s="850">
        <v>1347</v>
      </c>
      <c r="P251" s="838">
        <v>0.20059568131049887</v>
      </c>
      <c r="Q251" s="851">
        <v>1347</v>
      </c>
    </row>
    <row r="252" spans="1:17" ht="14.45" customHeight="1" x14ac:dyDescent="0.2">
      <c r="A252" s="832" t="s">
        <v>1654</v>
      </c>
      <c r="B252" s="833" t="s">
        <v>1437</v>
      </c>
      <c r="C252" s="833" t="s">
        <v>1496</v>
      </c>
      <c r="D252" s="833" t="s">
        <v>1551</v>
      </c>
      <c r="E252" s="833" t="s">
        <v>1552</v>
      </c>
      <c r="F252" s="850">
        <v>7</v>
      </c>
      <c r="G252" s="850">
        <v>3563</v>
      </c>
      <c r="H252" s="850">
        <v>0.58218954248366017</v>
      </c>
      <c r="I252" s="850">
        <v>509</v>
      </c>
      <c r="J252" s="850">
        <v>12</v>
      </c>
      <c r="K252" s="850">
        <v>6120</v>
      </c>
      <c r="L252" s="850">
        <v>1</v>
      </c>
      <c r="M252" s="850">
        <v>510</v>
      </c>
      <c r="N252" s="850">
        <v>4</v>
      </c>
      <c r="O252" s="850">
        <v>2048</v>
      </c>
      <c r="P252" s="838">
        <v>0.33464052287581697</v>
      </c>
      <c r="Q252" s="851">
        <v>512</v>
      </c>
    </row>
    <row r="253" spans="1:17" ht="14.45" customHeight="1" x14ac:dyDescent="0.2">
      <c r="A253" s="832" t="s">
        <v>1654</v>
      </c>
      <c r="B253" s="833" t="s">
        <v>1437</v>
      </c>
      <c r="C253" s="833" t="s">
        <v>1496</v>
      </c>
      <c r="D253" s="833" t="s">
        <v>1553</v>
      </c>
      <c r="E253" s="833" t="s">
        <v>1554</v>
      </c>
      <c r="F253" s="850"/>
      <c r="G253" s="850"/>
      <c r="H253" s="850"/>
      <c r="I253" s="850"/>
      <c r="J253" s="850">
        <v>2</v>
      </c>
      <c r="K253" s="850">
        <v>4666</v>
      </c>
      <c r="L253" s="850">
        <v>1</v>
      </c>
      <c r="M253" s="850">
        <v>2333</v>
      </c>
      <c r="N253" s="850">
        <v>2</v>
      </c>
      <c r="O253" s="850">
        <v>4684</v>
      </c>
      <c r="P253" s="838">
        <v>1.0038576939562796</v>
      </c>
      <c r="Q253" s="851">
        <v>2342</v>
      </c>
    </row>
    <row r="254" spans="1:17" ht="14.45" customHeight="1" x14ac:dyDescent="0.2">
      <c r="A254" s="832" t="s">
        <v>1654</v>
      </c>
      <c r="B254" s="833" t="s">
        <v>1437</v>
      </c>
      <c r="C254" s="833" t="s">
        <v>1496</v>
      </c>
      <c r="D254" s="833" t="s">
        <v>1571</v>
      </c>
      <c r="E254" s="833" t="s">
        <v>1572</v>
      </c>
      <c r="F254" s="850">
        <v>1</v>
      </c>
      <c r="G254" s="850">
        <v>719</v>
      </c>
      <c r="H254" s="850">
        <v>0.5</v>
      </c>
      <c r="I254" s="850">
        <v>719</v>
      </c>
      <c r="J254" s="850">
        <v>2</v>
      </c>
      <c r="K254" s="850">
        <v>1438</v>
      </c>
      <c r="L254" s="850">
        <v>1</v>
      </c>
      <c r="M254" s="850">
        <v>719</v>
      </c>
      <c r="N254" s="850">
        <v>2</v>
      </c>
      <c r="O254" s="850">
        <v>1444</v>
      </c>
      <c r="P254" s="838">
        <v>1.0041724617524339</v>
      </c>
      <c r="Q254" s="851">
        <v>722</v>
      </c>
    </row>
    <row r="255" spans="1:17" ht="14.45" customHeight="1" x14ac:dyDescent="0.2">
      <c r="A255" s="832" t="s">
        <v>1655</v>
      </c>
      <c r="B255" s="833" t="s">
        <v>1437</v>
      </c>
      <c r="C255" s="833" t="s">
        <v>1438</v>
      </c>
      <c r="D255" s="833" t="s">
        <v>1443</v>
      </c>
      <c r="E255" s="833" t="s">
        <v>1444</v>
      </c>
      <c r="F255" s="850"/>
      <c r="G255" s="850"/>
      <c r="H255" s="850"/>
      <c r="I255" s="850"/>
      <c r="J255" s="850">
        <v>370</v>
      </c>
      <c r="K255" s="850">
        <v>2660.3</v>
      </c>
      <c r="L255" s="850">
        <v>1</v>
      </c>
      <c r="M255" s="850">
        <v>7.19</v>
      </c>
      <c r="N255" s="850"/>
      <c r="O255" s="850"/>
      <c r="P255" s="838"/>
      <c r="Q255" s="851"/>
    </row>
    <row r="256" spans="1:17" ht="14.45" customHeight="1" x14ac:dyDescent="0.2">
      <c r="A256" s="832" t="s">
        <v>1655</v>
      </c>
      <c r="B256" s="833" t="s">
        <v>1437</v>
      </c>
      <c r="C256" s="833" t="s">
        <v>1438</v>
      </c>
      <c r="D256" s="833" t="s">
        <v>1467</v>
      </c>
      <c r="E256" s="833" t="s">
        <v>1468</v>
      </c>
      <c r="F256" s="850"/>
      <c r="G256" s="850"/>
      <c r="H256" s="850"/>
      <c r="I256" s="850"/>
      <c r="J256" s="850">
        <v>1</v>
      </c>
      <c r="K256" s="850">
        <v>2027.89</v>
      </c>
      <c r="L256" s="850">
        <v>1</v>
      </c>
      <c r="M256" s="850">
        <v>2027.89</v>
      </c>
      <c r="N256" s="850"/>
      <c r="O256" s="850"/>
      <c r="P256" s="838"/>
      <c r="Q256" s="851"/>
    </row>
    <row r="257" spans="1:17" ht="14.45" customHeight="1" x14ac:dyDescent="0.2">
      <c r="A257" s="832" t="s">
        <v>1655</v>
      </c>
      <c r="B257" s="833" t="s">
        <v>1437</v>
      </c>
      <c r="C257" s="833" t="s">
        <v>1496</v>
      </c>
      <c r="D257" s="833" t="s">
        <v>1527</v>
      </c>
      <c r="E257" s="833" t="s">
        <v>1528</v>
      </c>
      <c r="F257" s="850"/>
      <c r="G257" s="850"/>
      <c r="H257" s="850"/>
      <c r="I257" s="850"/>
      <c r="J257" s="850">
        <v>1</v>
      </c>
      <c r="K257" s="850">
        <v>682</v>
      </c>
      <c r="L257" s="850">
        <v>1</v>
      </c>
      <c r="M257" s="850">
        <v>682</v>
      </c>
      <c r="N257" s="850"/>
      <c r="O257" s="850"/>
      <c r="P257" s="838"/>
      <c r="Q257" s="851"/>
    </row>
    <row r="258" spans="1:17" ht="14.45" customHeight="1" x14ac:dyDescent="0.2">
      <c r="A258" s="832" t="s">
        <v>1655</v>
      </c>
      <c r="B258" s="833" t="s">
        <v>1437</v>
      </c>
      <c r="C258" s="833" t="s">
        <v>1496</v>
      </c>
      <c r="D258" s="833" t="s">
        <v>1533</v>
      </c>
      <c r="E258" s="833" t="s">
        <v>1534</v>
      </c>
      <c r="F258" s="850"/>
      <c r="G258" s="850"/>
      <c r="H258" s="850"/>
      <c r="I258" s="850"/>
      <c r="J258" s="850">
        <v>2</v>
      </c>
      <c r="K258" s="850">
        <v>3652</v>
      </c>
      <c r="L258" s="850">
        <v>1</v>
      </c>
      <c r="M258" s="850">
        <v>1826</v>
      </c>
      <c r="N258" s="850"/>
      <c r="O258" s="850"/>
      <c r="P258" s="838"/>
      <c r="Q258" s="851"/>
    </row>
    <row r="259" spans="1:17" ht="14.45" customHeight="1" x14ac:dyDescent="0.2">
      <c r="A259" s="832" t="s">
        <v>1655</v>
      </c>
      <c r="B259" s="833" t="s">
        <v>1437</v>
      </c>
      <c r="C259" s="833" t="s">
        <v>1496</v>
      </c>
      <c r="D259" s="833" t="s">
        <v>1551</v>
      </c>
      <c r="E259" s="833" t="s">
        <v>1552</v>
      </c>
      <c r="F259" s="850"/>
      <c r="G259" s="850"/>
      <c r="H259" s="850"/>
      <c r="I259" s="850"/>
      <c r="J259" s="850">
        <v>2</v>
      </c>
      <c r="K259" s="850">
        <v>1020</v>
      </c>
      <c r="L259" s="850">
        <v>1</v>
      </c>
      <c r="M259" s="850">
        <v>510</v>
      </c>
      <c r="N259" s="850"/>
      <c r="O259" s="850"/>
      <c r="P259" s="838"/>
      <c r="Q259" s="851"/>
    </row>
    <row r="260" spans="1:17" ht="14.45" customHeight="1" x14ac:dyDescent="0.2">
      <c r="A260" s="832" t="s">
        <v>1656</v>
      </c>
      <c r="B260" s="833" t="s">
        <v>1437</v>
      </c>
      <c r="C260" s="833" t="s">
        <v>1438</v>
      </c>
      <c r="D260" s="833" t="s">
        <v>1443</v>
      </c>
      <c r="E260" s="833" t="s">
        <v>1444</v>
      </c>
      <c r="F260" s="850"/>
      <c r="G260" s="850"/>
      <c r="H260" s="850"/>
      <c r="I260" s="850"/>
      <c r="J260" s="850">
        <v>360</v>
      </c>
      <c r="K260" s="850">
        <v>2588.4</v>
      </c>
      <c r="L260" s="850">
        <v>1</v>
      </c>
      <c r="M260" s="850">
        <v>7.19</v>
      </c>
      <c r="N260" s="850">
        <v>150</v>
      </c>
      <c r="O260" s="850">
        <v>1102.5</v>
      </c>
      <c r="P260" s="838">
        <v>0.42593880389429761</v>
      </c>
      <c r="Q260" s="851">
        <v>7.35</v>
      </c>
    </row>
    <row r="261" spans="1:17" ht="14.45" customHeight="1" x14ac:dyDescent="0.2">
      <c r="A261" s="832" t="s">
        <v>1656</v>
      </c>
      <c r="B261" s="833" t="s">
        <v>1437</v>
      </c>
      <c r="C261" s="833" t="s">
        <v>1438</v>
      </c>
      <c r="D261" s="833" t="s">
        <v>1467</v>
      </c>
      <c r="E261" s="833" t="s">
        <v>1468</v>
      </c>
      <c r="F261" s="850"/>
      <c r="G261" s="850"/>
      <c r="H261" s="850"/>
      <c r="I261" s="850"/>
      <c r="J261" s="850">
        <v>1</v>
      </c>
      <c r="K261" s="850">
        <v>2027.89</v>
      </c>
      <c r="L261" s="850">
        <v>1</v>
      </c>
      <c r="M261" s="850">
        <v>2027.89</v>
      </c>
      <c r="N261" s="850"/>
      <c r="O261" s="850"/>
      <c r="P261" s="838"/>
      <c r="Q261" s="851"/>
    </row>
    <row r="262" spans="1:17" ht="14.45" customHeight="1" x14ac:dyDescent="0.2">
      <c r="A262" s="832" t="s">
        <v>1656</v>
      </c>
      <c r="B262" s="833" t="s">
        <v>1437</v>
      </c>
      <c r="C262" s="833" t="s">
        <v>1496</v>
      </c>
      <c r="D262" s="833" t="s">
        <v>1527</v>
      </c>
      <c r="E262" s="833" t="s">
        <v>1528</v>
      </c>
      <c r="F262" s="850"/>
      <c r="G262" s="850"/>
      <c r="H262" s="850"/>
      <c r="I262" s="850"/>
      <c r="J262" s="850">
        <v>1</v>
      </c>
      <c r="K262" s="850">
        <v>682</v>
      </c>
      <c r="L262" s="850">
        <v>1</v>
      </c>
      <c r="M262" s="850">
        <v>682</v>
      </c>
      <c r="N262" s="850"/>
      <c r="O262" s="850"/>
      <c r="P262" s="838"/>
      <c r="Q262" s="851"/>
    </row>
    <row r="263" spans="1:17" ht="14.45" customHeight="1" x14ac:dyDescent="0.2">
      <c r="A263" s="832" t="s">
        <v>1656</v>
      </c>
      <c r="B263" s="833" t="s">
        <v>1437</v>
      </c>
      <c r="C263" s="833" t="s">
        <v>1496</v>
      </c>
      <c r="D263" s="833" t="s">
        <v>1533</v>
      </c>
      <c r="E263" s="833" t="s">
        <v>1534</v>
      </c>
      <c r="F263" s="850"/>
      <c r="G263" s="850"/>
      <c r="H263" s="850"/>
      <c r="I263" s="850"/>
      <c r="J263" s="850">
        <v>2</v>
      </c>
      <c r="K263" s="850">
        <v>3652</v>
      </c>
      <c r="L263" s="850">
        <v>1</v>
      </c>
      <c r="M263" s="850">
        <v>1826</v>
      </c>
      <c r="N263" s="850">
        <v>1</v>
      </c>
      <c r="O263" s="850">
        <v>1831</v>
      </c>
      <c r="P263" s="838">
        <v>0.50136911281489593</v>
      </c>
      <c r="Q263" s="851">
        <v>1831</v>
      </c>
    </row>
    <row r="264" spans="1:17" ht="14.45" customHeight="1" x14ac:dyDescent="0.2">
      <c r="A264" s="832" t="s">
        <v>1656</v>
      </c>
      <c r="B264" s="833" t="s">
        <v>1437</v>
      </c>
      <c r="C264" s="833" t="s">
        <v>1496</v>
      </c>
      <c r="D264" s="833" t="s">
        <v>1551</v>
      </c>
      <c r="E264" s="833" t="s">
        <v>1552</v>
      </c>
      <c r="F264" s="850"/>
      <c r="G264" s="850"/>
      <c r="H264" s="850"/>
      <c r="I264" s="850"/>
      <c r="J264" s="850">
        <v>2</v>
      </c>
      <c r="K264" s="850">
        <v>1020</v>
      </c>
      <c r="L264" s="850">
        <v>1</v>
      </c>
      <c r="M264" s="850">
        <v>510</v>
      </c>
      <c r="N264" s="850">
        <v>1</v>
      </c>
      <c r="O264" s="850">
        <v>512</v>
      </c>
      <c r="P264" s="838">
        <v>0.50196078431372548</v>
      </c>
      <c r="Q264" s="851">
        <v>512</v>
      </c>
    </row>
    <row r="265" spans="1:17" ht="14.45" customHeight="1" x14ac:dyDescent="0.2">
      <c r="A265" s="832" t="s">
        <v>1657</v>
      </c>
      <c r="B265" s="833" t="s">
        <v>1437</v>
      </c>
      <c r="C265" s="833" t="s">
        <v>1579</v>
      </c>
      <c r="D265" s="833" t="s">
        <v>1584</v>
      </c>
      <c r="E265" s="833" t="s">
        <v>1583</v>
      </c>
      <c r="F265" s="850">
        <v>2.25</v>
      </c>
      <c r="G265" s="850">
        <v>4092.8399999999997</v>
      </c>
      <c r="H265" s="850">
        <v>0.95744770442178917</v>
      </c>
      <c r="I265" s="850">
        <v>1819.04</v>
      </c>
      <c r="J265" s="850">
        <v>2.35</v>
      </c>
      <c r="K265" s="850">
        <v>4274.7400000000007</v>
      </c>
      <c r="L265" s="850">
        <v>1</v>
      </c>
      <c r="M265" s="850">
        <v>1819.0382978723408</v>
      </c>
      <c r="N265" s="850"/>
      <c r="O265" s="850"/>
      <c r="P265" s="838"/>
      <c r="Q265" s="851"/>
    </row>
    <row r="266" spans="1:17" ht="14.45" customHeight="1" x14ac:dyDescent="0.2">
      <c r="A266" s="832" t="s">
        <v>1657</v>
      </c>
      <c r="B266" s="833" t="s">
        <v>1437</v>
      </c>
      <c r="C266" s="833" t="s">
        <v>1579</v>
      </c>
      <c r="D266" s="833" t="s">
        <v>1585</v>
      </c>
      <c r="E266" s="833" t="s">
        <v>1586</v>
      </c>
      <c r="F266" s="850">
        <v>0.1</v>
      </c>
      <c r="G266" s="850">
        <v>90.38</v>
      </c>
      <c r="H266" s="850"/>
      <c r="I266" s="850">
        <v>903.8</v>
      </c>
      <c r="J266" s="850"/>
      <c r="K266" s="850"/>
      <c r="L266" s="850"/>
      <c r="M266" s="850"/>
      <c r="N266" s="850"/>
      <c r="O266" s="850"/>
      <c r="P266" s="838"/>
      <c r="Q266" s="851"/>
    </row>
    <row r="267" spans="1:17" ht="14.45" customHeight="1" x14ac:dyDescent="0.2">
      <c r="A267" s="832" t="s">
        <v>1657</v>
      </c>
      <c r="B267" s="833" t="s">
        <v>1437</v>
      </c>
      <c r="C267" s="833" t="s">
        <v>1579</v>
      </c>
      <c r="D267" s="833" t="s">
        <v>1587</v>
      </c>
      <c r="E267" s="833" t="s">
        <v>1583</v>
      </c>
      <c r="F267" s="850"/>
      <c r="G267" s="850"/>
      <c r="H267" s="850"/>
      <c r="I267" s="850"/>
      <c r="J267" s="850"/>
      <c r="K267" s="850"/>
      <c r="L267" s="850"/>
      <c r="M267" s="850"/>
      <c r="N267" s="850">
        <v>2.95</v>
      </c>
      <c r="O267" s="850">
        <v>1933.79</v>
      </c>
      <c r="P267" s="838"/>
      <c r="Q267" s="851">
        <v>655.52203389830504</v>
      </c>
    </row>
    <row r="268" spans="1:17" ht="14.45" customHeight="1" x14ac:dyDescent="0.2">
      <c r="A268" s="832" t="s">
        <v>1657</v>
      </c>
      <c r="B268" s="833" t="s">
        <v>1437</v>
      </c>
      <c r="C268" s="833" t="s">
        <v>1438</v>
      </c>
      <c r="D268" s="833" t="s">
        <v>1441</v>
      </c>
      <c r="E268" s="833" t="s">
        <v>1442</v>
      </c>
      <c r="F268" s="850"/>
      <c r="G268" s="850"/>
      <c r="H268" s="850"/>
      <c r="I268" s="850"/>
      <c r="J268" s="850">
        <v>203</v>
      </c>
      <c r="K268" s="850">
        <v>523.74</v>
      </c>
      <c r="L268" s="850">
        <v>1</v>
      </c>
      <c r="M268" s="850">
        <v>2.58</v>
      </c>
      <c r="N268" s="850">
        <v>221</v>
      </c>
      <c r="O268" s="850">
        <v>587.86</v>
      </c>
      <c r="P268" s="838">
        <v>1.1224271585137664</v>
      </c>
      <c r="Q268" s="851">
        <v>2.66</v>
      </c>
    </row>
    <row r="269" spans="1:17" ht="14.45" customHeight="1" x14ac:dyDescent="0.2">
      <c r="A269" s="832" t="s">
        <v>1657</v>
      </c>
      <c r="B269" s="833" t="s">
        <v>1437</v>
      </c>
      <c r="C269" s="833" t="s">
        <v>1438</v>
      </c>
      <c r="D269" s="833" t="s">
        <v>1443</v>
      </c>
      <c r="E269" s="833" t="s">
        <v>1444</v>
      </c>
      <c r="F269" s="850">
        <v>740</v>
      </c>
      <c r="G269" s="850">
        <v>4976.4000000000005</v>
      </c>
      <c r="H269" s="850">
        <v>0.73630633563163983</v>
      </c>
      <c r="I269" s="850">
        <v>6.7248648648648652</v>
      </c>
      <c r="J269" s="850">
        <v>940</v>
      </c>
      <c r="K269" s="850">
        <v>6758.5999999999995</v>
      </c>
      <c r="L269" s="850">
        <v>1</v>
      </c>
      <c r="M269" s="850">
        <v>7.1899999999999995</v>
      </c>
      <c r="N269" s="850">
        <v>1155</v>
      </c>
      <c r="O269" s="850">
        <v>8451</v>
      </c>
      <c r="P269" s="838">
        <v>1.2504068890006808</v>
      </c>
      <c r="Q269" s="851">
        <v>7.3168831168831172</v>
      </c>
    </row>
    <row r="270" spans="1:17" ht="14.45" customHeight="1" x14ac:dyDescent="0.2">
      <c r="A270" s="832" t="s">
        <v>1657</v>
      </c>
      <c r="B270" s="833" t="s">
        <v>1437</v>
      </c>
      <c r="C270" s="833" t="s">
        <v>1438</v>
      </c>
      <c r="D270" s="833" t="s">
        <v>1455</v>
      </c>
      <c r="E270" s="833" t="s">
        <v>1456</v>
      </c>
      <c r="F270" s="850"/>
      <c r="G270" s="850"/>
      <c r="H270" s="850"/>
      <c r="I270" s="850"/>
      <c r="J270" s="850"/>
      <c r="K270" s="850"/>
      <c r="L270" s="850"/>
      <c r="M270" s="850"/>
      <c r="N270" s="850">
        <v>124</v>
      </c>
      <c r="O270" s="850">
        <v>1277.2</v>
      </c>
      <c r="P270" s="838"/>
      <c r="Q270" s="851">
        <v>10.3</v>
      </c>
    </row>
    <row r="271" spans="1:17" ht="14.45" customHeight="1" x14ac:dyDescent="0.2">
      <c r="A271" s="832" t="s">
        <v>1657</v>
      </c>
      <c r="B271" s="833" t="s">
        <v>1437</v>
      </c>
      <c r="C271" s="833" t="s">
        <v>1438</v>
      </c>
      <c r="D271" s="833" t="s">
        <v>1640</v>
      </c>
      <c r="E271" s="833" t="s">
        <v>1641</v>
      </c>
      <c r="F271" s="850"/>
      <c r="G271" s="850"/>
      <c r="H271" s="850"/>
      <c r="I271" s="850"/>
      <c r="J271" s="850"/>
      <c r="K271" s="850"/>
      <c r="L271" s="850"/>
      <c r="M271" s="850"/>
      <c r="N271" s="850">
        <v>500</v>
      </c>
      <c r="O271" s="850">
        <v>3850</v>
      </c>
      <c r="P271" s="838"/>
      <c r="Q271" s="851">
        <v>7.7</v>
      </c>
    </row>
    <row r="272" spans="1:17" ht="14.45" customHeight="1" x14ac:dyDescent="0.2">
      <c r="A272" s="832" t="s">
        <v>1657</v>
      </c>
      <c r="B272" s="833" t="s">
        <v>1437</v>
      </c>
      <c r="C272" s="833" t="s">
        <v>1438</v>
      </c>
      <c r="D272" s="833" t="s">
        <v>1467</v>
      </c>
      <c r="E272" s="833" t="s">
        <v>1468</v>
      </c>
      <c r="F272" s="850">
        <v>4</v>
      </c>
      <c r="G272" s="850">
        <v>7946.6</v>
      </c>
      <c r="H272" s="850">
        <v>0.78373087297634481</v>
      </c>
      <c r="I272" s="850">
        <v>1986.65</v>
      </c>
      <c r="J272" s="850">
        <v>5</v>
      </c>
      <c r="K272" s="850">
        <v>10139.450000000001</v>
      </c>
      <c r="L272" s="850">
        <v>1</v>
      </c>
      <c r="M272" s="850">
        <v>2027.89</v>
      </c>
      <c r="N272" s="850">
        <v>4</v>
      </c>
      <c r="O272" s="850">
        <v>7271.16</v>
      </c>
      <c r="P272" s="838">
        <v>0.71711581989161144</v>
      </c>
      <c r="Q272" s="851">
        <v>1817.79</v>
      </c>
    </row>
    <row r="273" spans="1:17" ht="14.45" customHeight="1" x14ac:dyDescent="0.2">
      <c r="A273" s="832" t="s">
        <v>1657</v>
      </c>
      <c r="B273" s="833" t="s">
        <v>1437</v>
      </c>
      <c r="C273" s="833" t="s">
        <v>1438</v>
      </c>
      <c r="D273" s="833" t="s">
        <v>1471</v>
      </c>
      <c r="E273" s="833" t="s">
        <v>1472</v>
      </c>
      <c r="F273" s="850">
        <v>3401</v>
      </c>
      <c r="G273" s="850">
        <v>12821.769999999999</v>
      </c>
      <c r="H273" s="850">
        <v>1.7507110428400749</v>
      </c>
      <c r="I273" s="850">
        <v>3.7699999999999996</v>
      </c>
      <c r="J273" s="850">
        <v>1953</v>
      </c>
      <c r="K273" s="850">
        <v>7323.75</v>
      </c>
      <c r="L273" s="850">
        <v>1</v>
      </c>
      <c r="M273" s="850">
        <v>3.75</v>
      </c>
      <c r="N273" s="850">
        <v>966</v>
      </c>
      <c r="O273" s="850">
        <v>3728.76</v>
      </c>
      <c r="P273" s="838">
        <v>0.50913261648745523</v>
      </c>
      <c r="Q273" s="851">
        <v>3.8600000000000003</v>
      </c>
    </row>
    <row r="274" spans="1:17" ht="14.45" customHeight="1" x14ac:dyDescent="0.2">
      <c r="A274" s="832" t="s">
        <v>1657</v>
      </c>
      <c r="B274" s="833" t="s">
        <v>1437</v>
      </c>
      <c r="C274" s="833" t="s">
        <v>1438</v>
      </c>
      <c r="D274" s="833" t="s">
        <v>1589</v>
      </c>
      <c r="E274" s="833" t="s">
        <v>1590</v>
      </c>
      <c r="F274" s="850">
        <v>1085</v>
      </c>
      <c r="G274" s="850">
        <v>36727.25</v>
      </c>
      <c r="H274" s="850">
        <v>0.66970716671322572</v>
      </c>
      <c r="I274" s="850">
        <v>33.85</v>
      </c>
      <c r="J274" s="850">
        <v>1604</v>
      </c>
      <c r="K274" s="850">
        <v>54840.759999999995</v>
      </c>
      <c r="L274" s="850">
        <v>1</v>
      </c>
      <c r="M274" s="850">
        <v>34.19</v>
      </c>
      <c r="N274" s="850">
        <v>2436</v>
      </c>
      <c r="O274" s="850">
        <v>82775.279999999984</v>
      </c>
      <c r="P274" s="838">
        <v>1.5093751435975722</v>
      </c>
      <c r="Q274" s="851">
        <v>33.979999999999997</v>
      </c>
    </row>
    <row r="275" spans="1:17" ht="14.45" customHeight="1" x14ac:dyDescent="0.2">
      <c r="A275" s="832" t="s">
        <v>1657</v>
      </c>
      <c r="B275" s="833" t="s">
        <v>1437</v>
      </c>
      <c r="C275" s="833" t="s">
        <v>1438</v>
      </c>
      <c r="D275" s="833" t="s">
        <v>1591</v>
      </c>
      <c r="E275" s="833" t="s">
        <v>1592</v>
      </c>
      <c r="F275" s="850"/>
      <c r="G275" s="850"/>
      <c r="H275" s="850"/>
      <c r="I275" s="850"/>
      <c r="J275" s="850"/>
      <c r="K275" s="850"/>
      <c r="L275" s="850"/>
      <c r="M275" s="850"/>
      <c r="N275" s="850">
        <v>336</v>
      </c>
      <c r="O275" s="850">
        <v>17196.48</v>
      </c>
      <c r="P275" s="838"/>
      <c r="Q275" s="851">
        <v>51.18</v>
      </c>
    </row>
    <row r="276" spans="1:17" ht="14.45" customHeight="1" x14ac:dyDescent="0.2">
      <c r="A276" s="832" t="s">
        <v>1657</v>
      </c>
      <c r="B276" s="833" t="s">
        <v>1437</v>
      </c>
      <c r="C276" s="833" t="s">
        <v>1438</v>
      </c>
      <c r="D276" s="833" t="s">
        <v>1485</v>
      </c>
      <c r="E276" s="833" t="s">
        <v>1486</v>
      </c>
      <c r="F276" s="850"/>
      <c r="G276" s="850"/>
      <c r="H276" s="850"/>
      <c r="I276" s="850"/>
      <c r="J276" s="850"/>
      <c r="K276" s="850"/>
      <c r="L276" s="850"/>
      <c r="M276" s="850"/>
      <c r="N276" s="850">
        <v>708</v>
      </c>
      <c r="O276" s="850">
        <v>13522.8</v>
      </c>
      <c r="P276" s="838"/>
      <c r="Q276" s="851">
        <v>19.099999999999998</v>
      </c>
    </row>
    <row r="277" spans="1:17" ht="14.45" customHeight="1" x14ac:dyDescent="0.2">
      <c r="A277" s="832" t="s">
        <v>1657</v>
      </c>
      <c r="B277" s="833" t="s">
        <v>1437</v>
      </c>
      <c r="C277" s="833" t="s">
        <v>1496</v>
      </c>
      <c r="D277" s="833" t="s">
        <v>1501</v>
      </c>
      <c r="E277" s="833" t="s">
        <v>1502</v>
      </c>
      <c r="F277" s="850">
        <v>1</v>
      </c>
      <c r="G277" s="850">
        <v>177</v>
      </c>
      <c r="H277" s="850"/>
      <c r="I277" s="850">
        <v>177</v>
      </c>
      <c r="J277" s="850"/>
      <c r="K277" s="850"/>
      <c r="L277" s="850"/>
      <c r="M277" s="850"/>
      <c r="N277" s="850"/>
      <c r="O277" s="850"/>
      <c r="P277" s="838"/>
      <c r="Q277" s="851"/>
    </row>
    <row r="278" spans="1:17" ht="14.45" customHeight="1" x14ac:dyDescent="0.2">
      <c r="A278" s="832" t="s">
        <v>1657</v>
      </c>
      <c r="B278" s="833" t="s">
        <v>1437</v>
      </c>
      <c r="C278" s="833" t="s">
        <v>1496</v>
      </c>
      <c r="D278" s="833" t="s">
        <v>1519</v>
      </c>
      <c r="E278" s="833" t="s">
        <v>1520</v>
      </c>
      <c r="F278" s="850"/>
      <c r="G278" s="850"/>
      <c r="H278" s="850"/>
      <c r="I278" s="850"/>
      <c r="J278" s="850"/>
      <c r="K278" s="850"/>
      <c r="L278" s="850"/>
      <c r="M278" s="850"/>
      <c r="N278" s="850">
        <v>1</v>
      </c>
      <c r="O278" s="850">
        <v>1920</v>
      </c>
      <c r="P278" s="838"/>
      <c r="Q278" s="851">
        <v>1920</v>
      </c>
    </row>
    <row r="279" spans="1:17" ht="14.45" customHeight="1" x14ac:dyDescent="0.2">
      <c r="A279" s="832" t="s">
        <v>1657</v>
      </c>
      <c r="B279" s="833" t="s">
        <v>1437</v>
      </c>
      <c r="C279" s="833" t="s">
        <v>1496</v>
      </c>
      <c r="D279" s="833" t="s">
        <v>1527</v>
      </c>
      <c r="E279" s="833" t="s">
        <v>1528</v>
      </c>
      <c r="F279" s="850">
        <v>4</v>
      </c>
      <c r="G279" s="850">
        <v>2728</v>
      </c>
      <c r="H279" s="850">
        <v>0.8</v>
      </c>
      <c r="I279" s="850">
        <v>682</v>
      </c>
      <c r="J279" s="850">
        <v>5</v>
      </c>
      <c r="K279" s="850">
        <v>3410</v>
      </c>
      <c r="L279" s="850">
        <v>1</v>
      </c>
      <c r="M279" s="850">
        <v>682</v>
      </c>
      <c r="N279" s="850">
        <v>4</v>
      </c>
      <c r="O279" s="850">
        <v>2740</v>
      </c>
      <c r="P279" s="838">
        <v>0.80351906158357767</v>
      </c>
      <c r="Q279" s="851">
        <v>685</v>
      </c>
    </row>
    <row r="280" spans="1:17" ht="14.45" customHeight="1" x14ac:dyDescent="0.2">
      <c r="A280" s="832" t="s">
        <v>1657</v>
      </c>
      <c r="B280" s="833" t="s">
        <v>1437</v>
      </c>
      <c r="C280" s="833" t="s">
        <v>1496</v>
      </c>
      <c r="D280" s="833" t="s">
        <v>1533</v>
      </c>
      <c r="E280" s="833" t="s">
        <v>1534</v>
      </c>
      <c r="F280" s="850">
        <v>14</v>
      </c>
      <c r="G280" s="850">
        <v>25550</v>
      </c>
      <c r="H280" s="850">
        <v>1.3992332968236583</v>
      </c>
      <c r="I280" s="850">
        <v>1825</v>
      </c>
      <c r="J280" s="850">
        <v>10</v>
      </c>
      <c r="K280" s="850">
        <v>18260</v>
      </c>
      <c r="L280" s="850">
        <v>1</v>
      </c>
      <c r="M280" s="850">
        <v>1826</v>
      </c>
      <c r="N280" s="850">
        <v>13</v>
      </c>
      <c r="O280" s="850">
        <v>23803</v>
      </c>
      <c r="P280" s="838">
        <v>1.3035596933187295</v>
      </c>
      <c r="Q280" s="851">
        <v>1831</v>
      </c>
    </row>
    <row r="281" spans="1:17" ht="14.45" customHeight="1" x14ac:dyDescent="0.2">
      <c r="A281" s="832" t="s">
        <v>1657</v>
      </c>
      <c r="B281" s="833" t="s">
        <v>1437</v>
      </c>
      <c r="C281" s="833" t="s">
        <v>1496</v>
      </c>
      <c r="D281" s="833" t="s">
        <v>1600</v>
      </c>
      <c r="E281" s="833" t="s">
        <v>1601</v>
      </c>
      <c r="F281" s="850">
        <v>5</v>
      </c>
      <c r="G281" s="850">
        <v>72535</v>
      </c>
      <c r="H281" s="850">
        <v>0.83321846210398143</v>
      </c>
      <c r="I281" s="850">
        <v>14507</v>
      </c>
      <c r="J281" s="850">
        <v>6</v>
      </c>
      <c r="K281" s="850">
        <v>87054</v>
      </c>
      <c r="L281" s="850">
        <v>1</v>
      </c>
      <c r="M281" s="850">
        <v>14509</v>
      </c>
      <c r="N281" s="850">
        <v>11</v>
      </c>
      <c r="O281" s="850">
        <v>159665</v>
      </c>
      <c r="P281" s="838">
        <v>1.8340914834470559</v>
      </c>
      <c r="Q281" s="851">
        <v>14515</v>
      </c>
    </row>
    <row r="282" spans="1:17" ht="14.45" customHeight="1" x14ac:dyDescent="0.2">
      <c r="A282" s="832" t="s">
        <v>1657</v>
      </c>
      <c r="B282" s="833" t="s">
        <v>1437</v>
      </c>
      <c r="C282" s="833" t="s">
        <v>1496</v>
      </c>
      <c r="D282" s="833" t="s">
        <v>1547</v>
      </c>
      <c r="E282" s="833" t="s">
        <v>1548</v>
      </c>
      <c r="F282" s="850"/>
      <c r="G282" s="850"/>
      <c r="H282" s="850"/>
      <c r="I282" s="850"/>
      <c r="J282" s="850">
        <v>1</v>
      </c>
      <c r="K282" s="850">
        <v>438</v>
      </c>
      <c r="L282" s="850">
        <v>1</v>
      </c>
      <c r="M282" s="850">
        <v>438</v>
      </c>
      <c r="N282" s="850">
        <v>1</v>
      </c>
      <c r="O282" s="850">
        <v>438</v>
      </c>
      <c r="P282" s="838">
        <v>1</v>
      </c>
      <c r="Q282" s="851">
        <v>438</v>
      </c>
    </row>
    <row r="283" spans="1:17" ht="14.45" customHeight="1" x14ac:dyDescent="0.2">
      <c r="A283" s="832" t="s">
        <v>1657</v>
      </c>
      <c r="B283" s="833" t="s">
        <v>1437</v>
      </c>
      <c r="C283" s="833" t="s">
        <v>1496</v>
      </c>
      <c r="D283" s="833" t="s">
        <v>1549</v>
      </c>
      <c r="E283" s="833" t="s">
        <v>1550</v>
      </c>
      <c r="F283" s="850">
        <v>5</v>
      </c>
      <c r="G283" s="850">
        <v>6710</v>
      </c>
      <c r="H283" s="850">
        <v>1.6654256639364606</v>
      </c>
      <c r="I283" s="850">
        <v>1342</v>
      </c>
      <c r="J283" s="850">
        <v>3</v>
      </c>
      <c r="K283" s="850">
        <v>4029</v>
      </c>
      <c r="L283" s="850">
        <v>1</v>
      </c>
      <c r="M283" s="850">
        <v>1343</v>
      </c>
      <c r="N283" s="850">
        <v>1</v>
      </c>
      <c r="O283" s="850">
        <v>1347</v>
      </c>
      <c r="P283" s="838">
        <v>0.33432613551749812</v>
      </c>
      <c r="Q283" s="851">
        <v>1347</v>
      </c>
    </row>
    <row r="284" spans="1:17" ht="14.45" customHeight="1" x14ac:dyDescent="0.2">
      <c r="A284" s="832" t="s">
        <v>1657</v>
      </c>
      <c r="B284" s="833" t="s">
        <v>1437</v>
      </c>
      <c r="C284" s="833" t="s">
        <v>1496</v>
      </c>
      <c r="D284" s="833" t="s">
        <v>1551</v>
      </c>
      <c r="E284" s="833" t="s">
        <v>1552</v>
      </c>
      <c r="F284" s="850">
        <v>4</v>
      </c>
      <c r="G284" s="850">
        <v>2036</v>
      </c>
      <c r="H284" s="850">
        <v>0.79843137254901964</v>
      </c>
      <c r="I284" s="850">
        <v>509</v>
      </c>
      <c r="J284" s="850">
        <v>5</v>
      </c>
      <c r="K284" s="850">
        <v>2550</v>
      </c>
      <c r="L284" s="850">
        <v>1</v>
      </c>
      <c r="M284" s="850">
        <v>510</v>
      </c>
      <c r="N284" s="850">
        <v>7</v>
      </c>
      <c r="O284" s="850">
        <v>3584</v>
      </c>
      <c r="P284" s="838">
        <v>1.4054901960784314</v>
      </c>
      <c r="Q284" s="851">
        <v>512</v>
      </c>
    </row>
    <row r="285" spans="1:17" ht="14.45" customHeight="1" x14ac:dyDescent="0.2">
      <c r="A285" s="832" t="s">
        <v>1657</v>
      </c>
      <c r="B285" s="833" t="s">
        <v>1437</v>
      </c>
      <c r="C285" s="833" t="s">
        <v>1496</v>
      </c>
      <c r="D285" s="833" t="s">
        <v>1555</v>
      </c>
      <c r="E285" s="833" t="s">
        <v>1556</v>
      </c>
      <c r="F285" s="850"/>
      <c r="G285" s="850"/>
      <c r="H285" s="850"/>
      <c r="I285" s="850"/>
      <c r="J285" s="850"/>
      <c r="K285" s="850"/>
      <c r="L285" s="850"/>
      <c r="M285" s="850"/>
      <c r="N285" s="850">
        <v>1</v>
      </c>
      <c r="O285" s="850">
        <v>2658</v>
      </c>
      <c r="P285" s="838"/>
      <c r="Q285" s="851">
        <v>2658</v>
      </c>
    </row>
    <row r="286" spans="1:17" ht="14.45" customHeight="1" x14ac:dyDescent="0.2">
      <c r="A286" s="832" t="s">
        <v>1657</v>
      </c>
      <c r="B286" s="833" t="s">
        <v>1437</v>
      </c>
      <c r="C286" s="833" t="s">
        <v>1496</v>
      </c>
      <c r="D286" s="833" t="s">
        <v>1637</v>
      </c>
      <c r="E286" s="833" t="s">
        <v>1638</v>
      </c>
      <c r="F286" s="850"/>
      <c r="G286" s="850"/>
      <c r="H286" s="850"/>
      <c r="I286" s="850"/>
      <c r="J286" s="850"/>
      <c r="K286" s="850"/>
      <c r="L286" s="850"/>
      <c r="M286" s="850"/>
      <c r="N286" s="850">
        <v>1</v>
      </c>
      <c r="O286" s="850">
        <v>1944</v>
      </c>
      <c r="P286" s="838"/>
      <c r="Q286" s="851">
        <v>1944</v>
      </c>
    </row>
    <row r="287" spans="1:17" ht="14.45" customHeight="1" x14ac:dyDescent="0.2">
      <c r="A287" s="832" t="s">
        <v>550</v>
      </c>
      <c r="B287" s="833" t="s">
        <v>1437</v>
      </c>
      <c r="C287" s="833" t="s">
        <v>1579</v>
      </c>
      <c r="D287" s="833" t="s">
        <v>1580</v>
      </c>
      <c r="E287" s="833" t="s">
        <v>1581</v>
      </c>
      <c r="F287" s="850">
        <v>0.4</v>
      </c>
      <c r="G287" s="850">
        <v>803.86</v>
      </c>
      <c r="H287" s="850"/>
      <c r="I287" s="850">
        <v>2009.6499999999999</v>
      </c>
      <c r="J287" s="850"/>
      <c r="K287" s="850"/>
      <c r="L287" s="850"/>
      <c r="M287" s="850"/>
      <c r="N287" s="850"/>
      <c r="O287" s="850"/>
      <c r="P287" s="838"/>
      <c r="Q287" s="851"/>
    </row>
    <row r="288" spans="1:17" ht="14.45" customHeight="1" x14ac:dyDescent="0.2">
      <c r="A288" s="832" t="s">
        <v>550</v>
      </c>
      <c r="B288" s="833" t="s">
        <v>1437</v>
      </c>
      <c r="C288" s="833" t="s">
        <v>1579</v>
      </c>
      <c r="D288" s="833" t="s">
        <v>1584</v>
      </c>
      <c r="E288" s="833" t="s">
        <v>1583</v>
      </c>
      <c r="F288" s="850">
        <v>2.8000000000000003</v>
      </c>
      <c r="G288" s="850">
        <v>5093.3099999999995</v>
      </c>
      <c r="H288" s="850">
        <v>0.69999972512973874</v>
      </c>
      <c r="I288" s="850">
        <v>1819.0392857142854</v>
      </c>
      <c r="J288" s="850">
        <v>4</v>
      </c>
      <c r="K288" s="850">
        <v>7276.16</v>
      </c>
      <c r="L288" s="850">
        <v>1</v>
      </c>
      <c r="M288" s="850">
        <v>1819.04</v>
      </c>
      <c r="N288" s="850"/>
      <c r="O288" s="850"/>
      <c r="P288" s="838"/>
      <c r="Q288" s="851"/>
    </row>
    <row r="289" spans="1:17" ht="14.45" customHeight="1" x14ac:dyDescent="0.2">
      <c r="A289" s="832" t="s">
        <v>550</v>
      </c>
      <c r="B289" s="833" t="s">
        <v>1437</v>
      </c>
      <c r="C289" s="833" t="s">
        <v>1579</v>
      </c>
      <c r="D289" s="833" t="s">
        <v>1585</v>
      </c>
      <c r="E289" s="833" t="s">
        <v>1586</v>
      </c>
      <c r="F289" s="850">
        <v>0.35</v>
      </c>
      <c r="G289" s="850">
        <v>316.33</v>
      </c>
      <c r="H289" s="850"/>
      <c r="I289" s="850">
        <v>903.80000000000007</v>
      </c>
      <c r="J289" s="850"/>
      <c r="K289" s="850"/>
      <c r="L289" s="850"/>
      <c r="M289" s="850"/>
      <c r="N289" s="850"/>
      <c r="O289" s="850"/>
      <c r="P289" s="838"/>
      <c r="Q289" s="851"/>
    </row>
    <row r="290" spans="1:17" ht="14.45" customHeight="1" x14ac:dyDescent="0.2">
      <c r="A290" s="832" t="s">
        <v>550</v>
      </c>
      <c r="B290" s="833" t="s">
        <v>1437</v>
      </c>
      <c r="C290" s="833" t="s">
        <v>1438</v>
      </c>
      <c r="D290" s="833" t="s">
        <v>1441</v>
      </c>
      <c r="E290" s="833" t="s">
        <v>1442</v>
      </c>
      <c r="F290" s="850">
        <v>5400</v>
      </c>
      <c r="G290" s="850">
        <v>13986</v>
      </c>
      <c r="H290" s="850">
        <v>0.67458066607244138</v>
      </c>
      <c r="I290" s="850">
        <v>2.59</v>
      </c>
      <c r="J290" s="850">
        <v>8036</v>
      </c>
      <c r="K290" s="850">
        <v>20732.88</v>
      </c>
      <c r="L290" s="850">
        <v>1</v>
      </c>
      <c r="M290" s="850">
        <v>2.58</v>
      </c>
      <c r="N290" s="850">
        <v>1826</v>
      </c>
      <c r="O290" s="850">
        <v>4682.74</v>
      </c>
      <c r="P290" s="838">
        <v>0.22586056544001604</v>
      </c>
      <c r="Q290" s="851">
        <v>2.5644797371303394</v>
      </c>
    </row>
    <row r="291" spans="1:17" ht="14.45" customHeight="1" x14ac:dyDescent="0.2">
      <c r="A291" s="832" t="s">
        <v>550</v>
      </c>
      <c r="B291" s="833" t="s">
        <v>1437</v>
      </c>
      <c r="C291" s="833" t="s">
        <v>1438</v>
      </c>
      <c r="D291" s="833" t="s">
        <v>1459</v>
      </c>
      <c r="E291" s="833" t="s">
        <v>1460</v>
      </c>
      <c r="F291" s="850">
        <v>8184.4599999999991</v>
      </c>
      <c r="G291" s="850">
        <v>282281.99999999994</v>
      </c>
      <c r="H291" s="850">
        <v>0.54471702808910283</v>
      </c>
      <c r="I291" s="850">
        <v>34.489996896557621</v>
      </c>
      <c r="J291" s="850">
        <v>11442.21</v>
      </c>
      <c r="K291" s="850">
        <v>518217.68999999994</v>
      </c>
      <c r="L291" s="850">
        <v>1</v>
      </c>
      <c r="M291" s="850">
        <v>45.289999921343863</v>
      </c>
      <c r="N291" s="850">
        <v>9900.2000000000007</v>
      </c>
      <c r="O291" s="850">
        <v>98704.989999999991</v>
      </c>
      <c r="P291" s="838">
        <v>0.19047012848982442</v>
      </c>
      <c r="Q291" s="851">
        <v>9.9699995959677565</v>
      </c>
    </row>
    <row r="292" spans="1:17" ht="14.45" customHeight="1" x14ac:dyDescent="0.2">
      <c r="A292" s="832" t="s">
        <v>550</v>
      </c>
      <c r="B292" s="833" t="s">
        <v>1437</v>
      </c>
      <c r="C292" s="833" t="s">
        <v>1438</v>
      </c>
      <c r="D292" s="833" t="s">
        <v>1589</v>
      </c>
      <c r="E292" s="833" t="s">
        <v>1590</v>
      </c>
      <c r="F292" s="850">
        <v>2952</v>
      </c>
      <c r="G292" s="850">
        <v>99925.199999999983</v>
      </c>
      <c r="H292" s="850">
        <v>0.92547309941964584</v>
      </c>
      <c r="I292" s="850">
        <v>33.849999999999994</v>
      </c>
      <c r="J292" s="850">
        <v>3158</v>
      </c>
      <c r="K292" s="850">
        <v>107972.01999999999</v>
      </c>
      <c r="L292" s="850">
        <v>1</v>
      </c>
      <c r="M292" s="850">
        <v>34.19</v>
      </c>
      <c r="N292" s="850">
        <v>1518</v>
      </c>
      <c r="O292" s="850">
        <v>51581.640000000007</v>
      </c>
      <c r="P292" s="838">
        <v>0.47773154563561943</v>
      </c>
      <c r="Q292" s="851">
        <v>33.980000000000004</v>
      </c>
    </row>
    <row r="293" spans="1:17" ht="14.45" customHeight="1" x14ac:dyDescent="0.2">
      <c r="A293" s="832" t="s">
        <v>550</v>
      </c>
      <c r="B293" s="833" t="s">
        <v>1437</v>
      </c>
      <c r="C293" s="833" t="s">
        <v>1496</v>
      </c>
      <c r="D293" s="833" t="s">
        <v>1497</v>
      </c>
      <c r="E293" s="833" t="s">
        <v>1498</v>
      </c>
      <c r="F293" s="850"/>
      <c r="G293" s="850"/>
      <c r="H293" s="850"/>
      <c r="I293" s="850"/>
      <c r="J293" s="850">
        <v>33</v>
      </c>
      <c r="K293" s="850">
        <v>1221</v>
      </c>
      <c r="L293" s="850">
        <v>1</v>
      </c>
      <c r="M293" s="850">
        <v>37</v>
      </c>
      <c r="N293" s="850">
        <v>17</v>
      </c>
      <c r="O293" s="850">
        <v>646</v>
      </c>
      <c r="P293" s="838">
        <v>0.52907452907452912</v>
      </c>
      <c r="Q293" s="851">
        <v>38</v>
      </c>
    </row>
    <row r="294" spans="1:17" ht="14.45" customHeight="1" x14ac:dyDescent="0.2">
      <c r="A294" s="832" t="s">
        <v>550</v>
      </c>
      <c r="B294" s="833" t="s">
        <v>1437</v>
      </c>
      <c r="C294" s="833" t="s">
        <v>1496</v>
      </c>
      <c r="D294" s="833" t="s">
        <v>1533</v>
      </c>
      <c r="E294" s="833" t="s">
        <v>1534</v>
      </c>
      <c r="F294" s="850">
        <v>67</v>
      </c>
      <c r="G294" s="850">
        <v>122275</v>
      </c>
      <c r="H294" s="850">
        <v>1.0800533512348514</v>
      </c>
      <c r="I294" s="850">
        <v>1825</v>
      </c>
      <c r="J294" s="850">
        <v>62</v>
      </c>
      <c r="K294" s="850">
        <v>113212</v>
      </c>
      <c r="L294" s="850">
        <v>1</v>
      </c>
      <c r="M294" s="850">
        <v>1826</v>
      </c>
      <c r="N294" s="850">
        <v>76</v>
      </c>
      <c r="O294" s="850">
        <v>139156</v>
      </c>
      <c r="P294" s="838">
        <v>1.2291629862558739</v>
      </c>
      <c r="Q294" s="851">
        <v>1831</v>
      </c>
    </row>
    <row r="295" spans="1:17" ht="14.45" customHeight="1" x14ac:dyDescent="0.2">
      <c r="A295" s="832" t="s">
        <v>550</v>
      </c>
      <c r="B295" s="833" t="s">
        <v>1437</v>
      </c>
      <c r="C295" s="833" t="s">
        <v>1496</v>
      </c>
      <c r="D295" s="833" t="s">
        <v>1600</v>
      </c>
      <c r="E295" s="833" t="s">
        <v>1601</v>
      </c>
      <c r="F295" s="850">
        <v>11</v>
      </c>
      <c r="G295" s="850">
        <v>159577</v>
      </c>
      <c r="H295" s="850">
        <v>0.9165403083143796</v>
      </c>
      <c r="I295" s="850">
        <v>14507</v>
      </c>
      <c r="J295" s="850">
        <v>12</v>
      </c>
      <c r="K295" s="850">
        <v>174108</v>
      </c>
      <c r="L295" s="850">
        <v>1</v>
      </c>
      <c r="M295" s="850">
        <v>14509</v>
      </c>
      <c r="N295" s="850">
        <v>5</v>
      </c>
      <c r="O295" s="850">
        <v>72575</v>
      </c>
      <c r="P295" s="838">
        <v>0.41683897351069449</v>
      </c>
      <c r="Q295" s="851">
        <v>14515</v>
      </c>
    </row>
    <row r="296" spans="1:17" ht="14.45" customHeight="1" x14ac:dyDescent="0.2">
      <c r="A296" s="832" t="s">
        <v>550</v>
      </c>
      <c r="B296" s="833" t="s">
        <v>1437</v>
      </c>
      <c r="C296" s="833" t="s">
        <v>1496</v>
      </c>
      <c r="D296" s="833" t="s">
        <v>1658</v>
      </c>
      <c r="E296" s="833" t="s">
        <v>1659</v>
      </c>
      <c r="F296" s="850">
        <v>124</v>
      </c>
      <c r="G296" s="850">
        <v>249736</v>
      </c>
      <c r="H296" s="850">
        <v>0.84805183338879797</v>
      </c>
      <c r="I296" s="850">
        <v>2014</v>
      </c>
      <c r="J296" s="850">
        <v>146</v>
      </c>
      <c r="K296" s="850">
        <v>294482</v>
      </c>
      <c r="L296" s="850">
        <v>1</v>
      </c>
      <c r="M296" s="850">
        <v>2017</v>
      </c>
      <c r="N296" s="850">
        <v>145</v>
      </c>
      <c r="O296" s="850">
        <v>293770</v>
      </c>
      <c r="P296" s="838">
        <v>0.99758219517661517</v>
      </c>
      <c r="Q296" s="851">
        <v>2026</v>
      </c>
    </row>
    <row r="297" spans="1:17" ht="14.45" customHeight="1" x14ac:dyDescent="0.2">
      <c r="A297" s="832" t="s">
        <v>550</v>
      </c>
      <c r="B297" s="833" t="s">
        <v>1437</v>
      </c>
      <c r="C297" s="833" t="s">
        <v>1496</v>
      </c>
      <c r="D297" s="833" t="s">
        <v>1547</v>
      </c>
      <c r="E297" s="833" t="s">
        <v>1548</v>
      </c>
      <c r="F297" s="850">
        <v>68</v>
      </c>
      <c r="G297" s="850">
        <v>29716</v>
      </c>
      <c r="H297" s="850">
        <v>0.72175264743029244</v>
      </c>
      <c r="I297" s="850">
        <v>437</v>
      </c>
      <c r="J297" s="850">
        <v>94</v>
      </c>
      <c r="K297" s="850">
        <v>41172</v>
      </c>
      <c r="L297" s="850">
        <v>1</v>
      </c>
      <c r="M297" s="850">
        <v>438</v>
      </c>
      <c r="N297" s="850">
        <v>73</v>
      </c>
      <c r="O297" s="850">
        <v>31974</v>
      </c>
      <c r="P297" s="838">
        <v>0.77659574468085102</v>
      </c>
      <c r="Q297" s="851">
        <v>438</v>
      </c>
    </row>
    <row r="298" spans="1:17" ht="14.45" customHeight="1" x14ac:dyDescent="0.2">
      <c r="A298" s="832" t="s">
        <v>550</v>
      </c>
      <c r="B298" s="833" t="s">
        <v>1437</v>
      </c>
      <c r="C298" s="833" t="s">
        <v>1496</v>
      </c>
      <c r="D298" s="833" t="s">
        <v>1561</v>
      </c>
      <c r="E298" s="833" t="s">
        <v>1562</v>
      </c>
      <c r="F298" s="850">
        <v>4</v>
      </c>
      <c r="G298" s="850">
        <v>4144</v>
      </c>
      <c r="H298" s="850">
        <v>1.3282051282051281</v>
      </c>
      <c r="I298" s="850">
        <v>1036</v>
      </c>
      <c r="J298" s="850">
        <v>3</v>
      </c>
      <c r="K298" s="850">
        <v>3120</v>
      </c>
      <c r="L298" s="850">
        <v>1</v>
      </c>
      <c r="M298" s="850">
        <v>1040</v>
      </c>
      <c r="N298" s="850">
        <v>1</v>
      </c>
      <c r="O298" s="850">
        <v>1057</v>
      </c>
      <c r="P298" s="838">
        <v>0.3387820512820513</v>
      </c>
      <c r="Q298" s="851">
        <v>1057</v>
      </c>
    </row>
    <row r="299" spans="1:17" ht="14.45" customHeight="1" x14ac:dyDescent="0.2">
      <c r="A299" s="832" t="s">
        <v>550</v>
      </c>
      <c r="B299" s="833" t="s">
        <v>1660</v>
      </c>
      <c r="C299" s="833" t="s">
        <v>1579</v>
      </c>
      <c r="D299" s="833" t="s">
        <v>1661</v>
      </c>
      <c r="E299" s="833" t="s">
        <v>1662</v>
      </c>
      <c r="F299" s="850">
        <v>0</v>
      </c>
      <c r="G299" s="850">
        <v>-1.0913936421275139E-10</v>
      </c>
      <c r="H299" s="850">
        <v>5</v>
      </c>
      <c r="I299" s="850"/>
      <c r="J299" s="850">
        <v>-1.7763568394002505E-15</v>
      </c>
      <c r="K299" s="850">
        <v>-2.1827872842550278E-11</v>
      </c>
      <c r="L299" s="850">
        <v>1</v>
      </c>
      <c r="M299" s="850">
        <v>12288</v>
      </c>
      <c r="N299" s="850">
        <v>0</v>
      </c>
      <c r="O299" s="850">
        <v>-3.2741809263825417E-11</v>
      </c>
      <c r="P299" s="838">
        <v>1.5</v>
      </c>
      <c r="Q299" s="851"/>
    </row>
    <row r="300" spans="1:17" ht="14.45" customHeight="1" x14ac:dyDescent="0.2">
      <c r="A300" s="832" t="s">
        <v>550</v>
      </c>
      <c r="B300" s="833" t="s">
        <v>1660</v>
      </c>
      <c r="C300" s="833" t="s">
        <v>1579</v>
      </c>
      <c r="D300" s="833" t="s">
        <v>1661</v>
      </c>
      <c r="E300" s="833" t="s">
        <v>1663</v>
      </c>
      <c r="F300" s="850">
        <v>32</v>
      </c>
      <c r="G300" s="850">
        <v>599434.34000000008</v>
      </c>
      <c r="H300" s="850">
        <v>1.3973799763890351</v>
      </c>
      <c r="I300" s="850">
        <v>18732.323125000003</v>
      </c>
      <c r="J300" s="850">
        <v>22.9</v>
      </c>
      <c r="K300" s="850">
        <v>428970.18</v>
      </c>
      <c r="L300" s="850">
        <v>1</v>
      </c>
      <c r="M300" s="850">
        <v>18732.322270742359</v>
      </c>
      <c r="N300" s="850">
        <v>18</v>
      </c>
      <c r="O300" s="850">
        <v>332966.20999999996</v>
      </c>
      <c r="P300" s="838">
        <v>0.77619896562506974</v>
      </c>
      <c r="Q300" s="851">
        <v>18498.122777777775</v>
      </c>
    </row>
    <row r="301" spans="1:17" ht="14.45" customHeight="1" x14ac:dyDescent="0.2">
      <c r="A301" s="832" t="s">
        <v>550</v>
      </c>
      <c r="B301" s="833" t="s">
        <v>1660</v>
      </c>
      <c r="C301" s="833" t="s">
        <v>1438</v>
      </c>
      <c r="D301" s="833" t="s">
        <v>1664</v>
      </c>
      <c r="E301" s="833" t="s">
        <v>1665</v>
      </c>
      <c r="F301" s="850">
        <v>2339</v>
      </c>
      <c r="G301" s="850">
        <v>4397.32</v>
      </c>
      <c r="H301" s="850">
        <v>0.47847924963548127</v>
      </c>
      <c r="I301" s="850">
        <v>1.88</v>
      </c>
      <c r="J301" s="850">
        <v>4335</v>
      </c>
      <c r="K301" s="850">
        <v>9190.1999999999989</v>
      </c>
      <c r="L301" s="850">
        <v>1</v>
      </c>
      <c r="M301" s="850">
        <v>2.1199999999999997</v>
      </c>
      <c r="N301" s="850">
        <v>4261</v>
      </c>
      <c r="O301" s="850">
        <v>8552.4500000000007</v>
      </c>
      <c r="P301" s="838">
        <v>0.93060542752062003</v>
      </c>
      <c r="Q301" s="851">
        <v>2.0071462098099038</v>
      </c>
    </row>
    <row r="302" spans="1:17" ht="14.45" customHeight="1" x14ac:dyDescent="0.2">
      <c r="A302" s="832" t="s">
        <v>550</v>
      </c>
      <c r="B302" s="833" t="s">
        <v>1660</v>
      </c>
      <c r="C302" s="833" t="s">
        <v>1438</v>
      </c>
      <c r="D302" s="833" t="s">
        <v>1666</v>
      </c>
      <c r="E302" s="833" t="s">
        <v>1667</v>
      </c>
      <c r="F302" s="850"/>
      <c r="G302" s="850"/>
      <c r="H302" s="850"/>
      <c r="I302" s="850"/>
      <c r="J302" s="850">
        <v>3600</v>
      </c>
      <c r="K302" s="850">
        <v>65124</v>
      </c>
      <c r="L302" s="850">
        <v>1</v>
      </c>
      <c r="M302" s="850">
        <v>18.09</v>
      </c>
      <c r="N302" s="850"/>
      <c r="O302" s="850"/>
      <c r="P302" s="838"/>
      <c r="Q302" s="851"/>
    </row>
    <row r="303" spans="1:17" ht="14.45" customHeight="1" x14ac:dyDescent="0.2">
      <c r="A303" s="832" t="s">
        <v>550</v>
      </c>
      <c r="B303" s="833" t="s">
        <v>1660</v>
      </c>
      <c r="C303" s="833" t="s">
        <v>1438</v>
      </c>
      <c r="D303" s="833" t="s">
        <v>1668</v>
      </c>
      <c r="E303" s="833" t="s">
        <v>1669</v>
      </c>
      <c r="F303" s="850">
        <v>168745.1</v>
      </c>
      <c r="G303" s="850">
        <v>285179.20999999996</v>
      </c>
      <c r="H303" s="850">
        <v>0.66552348685051888</v>
      </c>
      <c r="I303" s="850">
        <v>1.6899999466651177</v>
      </c>
      <c r="J303" s="850">
        <v>249130</v>
      </c>
      <c r="K303" s="850">
        <v>428503.6</v>
      </c>
      <c r="L303" s="850">
        <v>1</v>
      </c>
      <c r="M303" s="850">
        <v>1.72</v>
      </c>
      <c r="N303" s="850">
        <v>314990</v>
      </c>
      <c r="O303" s="850">
        <v>574458.60000000009</v>
      </c>
      <c r="P303" s="838">
        <v>1.3406155747582986</v>
      </c>
      <c r="Q303" s="851">
        <v>1.8237359916187819</v>
      </c>
    </row>
    <row r="304" spans="1:17" ht="14.45" customHeight="1" x14ac:dyDescent="0.2">
      <c r="A304" s="832" t="s">
        <v>550</v>
      </c>
      <c r="B304" s="833" t="s">
        <v>1660</v>
      </c>
      <c r="C304" s="833" t="s">
        <v>1496</v>
      </c>
      <c r="D304" s="833" t="s">
        <v>1670</v>
      </c>
      <c r="E304" s="833" t="s">
        <v>1671</v>
      </c>
      <c r="F304" s="850">
        <v>842</v>
      </c>
      <c r="G304" s="850">
        <v>848381</v>
      </c>
      <c r="H304" s="850">
        <v>0.80016694097174734</v>
      </c>
      <c r="I304" s="850">
        <v>1007.5783847980998</v>
      </c>
      <c r="J304" s="850">
        <v>1060</v>
      </c>
      <c r="K304" s="850">
        <v>1060255</v>
      </c>
      <c r="L304" s="850">
        <v>1</v>
      </c>
      <c r="M304" s="850">
        <v>1000.2405660377359</v>
      </c>
      <c r="N304" s="850">
        <v>1113</v>
      </c>
      <c r="O304" s="850">
        <v>1117257</v>
      </c>
      <c r="P304" s="838">
        <v>1.0537625382573059</v>
      </c>
      <c r="Q304" s="851">
        <v>1003.8247978436658</v>
      </c>
    </row>
    <row r="305" spans="1:17" ht="14.45" customHeight="1" x14ac:dyDescent="0.2">
      <c r="A305" s="832" t="s">
        <v>550</v>
      </c>
      <c r="B305" s="833" t="s">
        <v>1660</v>
      </c>
      <c r="C305" s="833" t="s">
        <v>1496</v>
      </c>
      <c r="D305" s="833" t="s">
        <v>1672</v>
      </c>
      <c r="E305" s="833" t="s">
        <v>1673</v>
      </c>
      <c r="F305" s="850">
        <v>26</v>
      </c>
      <c r="G305" s="850">
        <v>18148</v>
      </c>
      <c r="H305" s="850">
        <v>0.83750980663620844</v>
      </c>
      <c r="I305" s="850">
        <v>698</v>
      </c>
      <c r="J305" s="850">
        <v>31</v>
      </c>
      <c r="K305" s="850">
        <v>21669</v>
      </c>
      <c r="L305" s="850">
        <v>1</v>
      </c>
      <c r="M305" s="850">
        <v>699</v>
      </c>
      <c r="N305" s="850">
        <v>42</v>
      </c>
      <c r="O305" s="850">
        <v>29568</v>
      </c>
      <c r="P305" s="838">
        <v>1.3645299736951406</v>
      </c>
      <c r="Q305" s="851">
        <v>704</v>
      </c>
    </row>
    <row r="306" spans="1:17" ht="14.45" customHeight="1" x14ac:dyDescent="0.2">
      <c r="A306" s="832" t="s">
        <v>550</v>
      </c>
      <c r="B306" s="833" t="s">
        <v>1660</v>
      </c>
      <c r="C306" s="833" t="s">
        <v>1496</v>
      </c>
      <c r="D306" s="833" t="s">
        <v>1674</v>
      </c>
      <c r="E306" s="833" t="s">
        <v>1675</v>
      </c>
      <c r="F306" s="850">
        <v>0</v>
      </c>
      <c r="G306" s="850">
        <v>0</v>
      </c>
      <c r="H306" s="850"/>
      <c r="I306" s="850"/>
      <c r="J306" s="850">
        <v>0</v>
      </c>
      <c r="K306" s="850">
        <v>0</v>
      </c>
      <c r="L306" s="850"/>
      <c r="M306" s="850"/>
      <c r="N306" s="850">
        <v>0</v>
      </c>
      <c r="O306" s="850">
        <v>0</v>
      </c>
      <c r="P306" s="838"/>
      <c r="Q306" s="851"/>
    </row>
    <row r="307" spans="1:17" ht="14.45" customHeight="1" x14ac:dyDescent="0.2">
      <c r="A307" s="832" t="s">
        <v>550</v>
      </c>
      <c r="B307" s="833" t="s">
        <v>1660</v>
      </c>
      <c r="C307" s="833" t="s">
        <v>1496</v>
      </c>
      <c r="D307" s="833" t="s">
        <v>1676</v>
      </c>
      <c r="E307" s="833" t="s">
        <v>1677</v>
      </c>
      <c r="F307" s="850">
        <v>3</v>
      </c>
      <c r="G307" s="850">
        <v>0</v>
      </c>
      <c r="H307" s="850"/>
      <c r="I307" s="850">
        <v>0</v>
      </c>
      <c r="J307" s="850">
        <v>6</v>
      </c>
      <c r="K307" s="850">
        <v>0</v>
      </c>
      <c r="L307" s="850"/>
      <c r="M307" s="850">
        <v>0</v>
      </c>
      <c r="N307" s="850">
        <v>6</v>
      </c>
      <c r="O307" s="850">
        <v>0</v>
      </c>
      <c r="P307" s="838"/>
      <c r="Q307" s="851">
        <v>0</v>
      </c>
    </row>
    <row r="308" spans="1:17" ht="14.45" customHeight="1" x14ac:dyDescent="0.2">
      <c r="A308" s="832" t="s">
        <v>550</v>
      </c>
      <c r="B308" s="833" t="s">
        <v>1660</v>
      </c>
      <c r="C308" s="833" t="s">
        <v>1496</v>
      </c>
      <c r="D308" s="833" t="s">
        <v>1539</v>
      </c>
      <c r="E308" s="833" t="s">
        <v>1540</v>
      </c>
      <c r="F308" s="850">
        <v>13</v>
      </c>
      <c r="G308" s="850">
        <v>0</v>
      </c>
      <c r="H308" s="850"/>
      <c r="I308" s="850">
        <v>0</v>
      </c>
      <c r="J308" s="850">
        <v>9</v>
      </c>
      <c r="K308" s="850">
        <v>0</v>
      </c>
      <c r="L308" s="850"/>
      <c r="M308" s="850">
        <v>0</v>
      </c>
      <c r="N308" s="850">
        <v>11</v>
      </c>
      <c r="O308" s="850">
        <v>0</v>
      </c>
      <c r="P308" s="838"/>
      <c r="Q308" s="851">
        <v>0</v>
      </c>
    </row>
    <row r="309" spans="1:17" ht="14.45" customHeight="1" x14ac:dyDescent="0.2">
      <c r="A309" s="832" t="s">
        <v>550</v>
      </c>
      <c r="B309" s="833" t="s">
        <v>1660</v>
      </c>
      <c r="C309" s="833" t="s">
        <v>1496</v>
      </c>
      <c r="D309" s="833" t="s">
        <v>1635</v>
      </c>
      <c r="E309" s="833" t="s">
        <v>1636</v>
      </c>
      <c r="F309" s="850"/>
      <c r="G309" s="850"/>
      <c r="H309" s="850"/>
      <c r="I309" s="850"/>
      <c r="J309" s="850">
        <v>1</v>
      </c>
      <c r="K309" s="850">
        <v>0</v>
      </c>
      <c r="L309" s="850"/>
      <c r="M309" s="850">
        <v>0</v>
      </c>
      <c r="N309" s="850">
        <v>1</v>
      </c>
      <c r="O309" s="850">
        <v>0</v>
      </c>
      <c r="P309" s="838"/>
      <c r="Q309" s="851">
        <v>0</v>
      </c>
    </row>
    <row r="310" spans="1:17" ht="14.45" customHeight="1" x14ac:dyDescent="0.2">
      <c r="A310" s="832" t="s">
        <v>550</v>
      </c>
      <c r="B310" s="833" t="s">
        <v>1660</v>
      </c>
      <c r="C310" s="833" t="s">
        <v>1496</v>
      </c>
      <c r="D310" s="833" t="s">
        <v>1557</v>
      </c>
      <c r="E310" s="833" t="s">
        <v>1558</v>
      </c>
      <c r="F310" s="850">
        <v>153</v>
      </c>
      <c r="G310" s="850">
        <v>54315</v>
      </c>
      <c r="H310" s="850">
        <v>0.81818181818181823</v>
      </c>
      <c r="I310" s="850">
        <v>355</v>
      </c>
      <c r="J310" s="850">
        <v>187</v>
      </c>
      <c r="K310" s="850">
        <v>66385</v>
      </c>
      <c r="L310" s="850">
        <v>1</v>
      </c>
      <c r="M310" s="850">
        <v>355</v>
      </c>
      <c r="N310" s="850">
        <v>196</v>
      </c>
      <c r="O310" s="850">
        <v>70168</v>
      </c>
      <c r="P310" s="838">
        <v>1.0569857648565189</v>
      </c>
      <c r="Q310" s="851">
        <v>358</v>
      </c>
    </row>
    <row r="311" spans="1:17" ht="14.45" customHeight="1" x14ac:dyDescent="0.2">
      <c r="A311" s="832" t="s">
        <v>550</v>
      </c>
      <c r="B311" s="833" t="s">
        <v>1660</v>
      </c>
      <c r="C311" s="833" t="s">
        <v>1496</v>
      </c>
      <c r="D311" s="833" t="s">
        <v>1678</v>
      </c>
      <c r="E311" s="833" t="s">
        <v>1679</v>
      </c>
      <c r="F311" s="850">
        <v>10</v>
      </c>
      <c r="G311" s="850">
        <v>3510</v>
      </c>
      <c r="H311" s="850">
        <v>0.76923076923076927</v>
      </c>
      <c r="I311" s="850">
        <v>351</v>
      </c>
      <c r="J311" s="850">
        <v>13</v>
      </c>
      <c r="K311" s="850">
        <v>4563</v>
      </c>
      <c r="L311" s="850">
        <v>1</v>
      </c>
      <c r="M311" s="850">
        <v>351</v>
      </c>
      <c r="N311" s="850">
        <v>13</v>
      </c>
      <c r="O311" s="850">
        <v>4615</v>
      </c>
      <c r="P311" s="838">
        <v>1.0113960113960114</v>
      </c>
      <c r="Q311" s="851">
        <v>355</v>
      </c>
    </row>
    <row r="312" spans="1:17" ht="14.45" customHeight="1" x14ac:dyDescent="0.2">
      <c r="A312" s="832" t="s">
        <v>550</v>
      </c>
      <c r="B312" s="833" t="s">
        <v>1660</v>
      </c>
      <c r="C312" s="833" t="s">
        <v>1496</v>
      </c>
      <c r="D312" s="833" t="s">
        <v>1651</v>
      </c>
      <c r="E312" s="833" t="s">
        <v>1652</v>
      </c>
      <c r="F312" s="850">
        <v>134</v>
      </c>
      <c r="G312" s="850">
        <v>93934</v>
      </c>
      <c r="H312" s="850">
        <v>0.86328462457494715</v>
      </c>
      <c r="I312" s="850">
        <v>701</v>
      </c>
      <c r="J312" s="850">
        <v>155</v>
      </c>
      <c r="K312" s="850">
        <v>108810</v>
      </c>
      <c r="L312" s="850">
        <v>1</v>
      </c>
      <c r="M312" s="850">
        <v>702</v>
      </c>
      <c r="N312" s="850">
        <v>166</v>
      </c>
      <c r="O312" s="850">
        <v>117362</v>
      </c>
      <c r="P312" s="838">
        <v>1.0785957173053948</v>
      </c>
      <c r="Q312" s="851">
        <v>707</v>
      </c>
    </row>
    <row r="313" spans="1:17" ht="14.45" customHeight="1" x14ac:dyDescent="0.2">
      <c r="A313" s="832" t="s">
        <v>550</v>
      </c>
      <c r="B313" s="833" t="s">
        <v>1660</v>
      </c>
      <c r="C313" s="833" t="s">
        <v>1496</v>
      </c>
      <c r="D313" s="833" t="s">
        <v>1680</v>
      </c>
      <c r="E313" s="833" t="s">
        <v>1681</v>
      </c>
      <c r="F313" s="850">
        <v>12</v>
      </c>
      <c r="G313" s="850">
        <v>8376</v>
      </c>
      <c r="H313" s="850">
        <v>0.54467420991026139</v>
      </c>
      <c r="I313" s="850">
        <v>698</v>
      </c>
      <c r="J313" s="850">
        <v>22</v>
      </c>
      <c r="K313" s="850">
        <v>15378</v>
      </c>
      <c r="L313" s="850">
        <v>1</v>
      </c>
      <c r="M313" s="850">
        <v>699</v>
      </c>
      <c r="N313" s="850">
        <v>24</v>
      </c>
      <c r="O313" s="850">
        <v>16896</v>
      </c>
      <c r="P313" s="838">
        <v>1.0987124463519313</v>
      </c>
      <c r="Q313" s="851">
        <v>704</v>
      </c>
    </row>
    <row r="314" spans="1:17" ht="14.45" customHeight="1" x14ac:dyDescent="0.2">
      <c r="A314" s="832" t="s">
        <v>550</v>
      </c>
      <c r="B314" s="833" t="s">
        <v>1660</v>
      </c>
      <c r="C314" s="833" t="s">
        <v>1496</v>
      </c>
      <c r="D314" s="833" t="s">
        <v>1682</v>
      </c>
      <c r="E314" s="833" t="s">
        <v>1683</v>
      </c>
      <c r="F314" s="850"/>
      <c r="G314" s="850"/>
      <c r="H314" s="850"/>
      <c r="I314" s="850"/>
      <c r="J314" s="850"/>
      <c r="K314" s="850"/>
      <c r="L314" s="850"/>
      <c r="M314" s="850"/>
      <c r="N314" s="850">
        <v>4</v>
      </c>
      <c r="O314" s="850">
        <v>0</v>
      </c>
      <c r="P314" s="838"/>
      <c r="Q314" s="851">
        <v>0</v>
      </c>
    </row>
    <row r="315" spans="1:17" ht="14.45" customHeight="1" x14ac:dyDescent="0.2">
      <c r="A315" s="832" t="s">
        <v>550</v>
      </c>
      <c r="B315" s="833" t="s">
        <v>1660</v>
      </c>
      <c r="C315" s="833" t="s">
        <v>1496</v>
      </c>
      <c r="D315" s="833" t="s">
        <v>1684</v>
      </c>
      <c r="E315" s="833" t="s">
        <v>1685</v>
      </c>
      <c r="F315" s="850"/>
      <c r="G315" s="850"/>
      <c r="H315" s="850"/>
      <c r="I315" s="850"/>
      <c r="J315" s="850"/>
      <c r="K315" s="850"/>
      <c r="L315" s="850"/>
      <c r="M315" s="850"/>
      <c r="N315" s="850">
        <v>61</v>
      </c>
      <c r="O315" s="850">
        <v>0</v>
      </c>
      <c r="P315" s="838"/>
      <c r="Q315" s="851">
        <v>0</v>
      </c>
    </row>
    <row r="316" spans="1:17" ht="14.45" customHeight="1" x14ac:dyDescent="0.2">
      <c r="A316" s="832" t="s">
        <v>550</v>
      </c>
      <c r="B316" s="833" t="s">
        <v>1660</v>
      </c>
      <c r="C316" s="833" t="s">
        <v>1496</v>
      </c>
      <c r="D316" s="833" t="s">
        <v>1686</v>
      </c>
      <c r="E316" s="833" t="s">
        <v>1687</v>
      </c>
      <c r="F316" s="850"/>
      <c r="G316" s="850"/>
      <c r="H316" s="850"/>
      <c r="I316" s="850"/>
      <c r="J316" s="850"/>
      <c r="K316" s="850"/>
      <c r="L316" s="850"/>
      <c r="M316" s="850"/>
      <c r="N316" s="850">
        <v>50</v>
      </c>
      <c r="O316" s="850">
        <v>0</v>
      </c>
      <c r="P316" s="838"/>
      <c r="Q316" s="851">
        <v>0</v>
      </c>
    </row>
    <row r="317" spans="1:17" ht="14.45" customHeight="1" x14ac:dyDescent="0.2">
      <c r="A317" s="832" t="s">
        <v>550</v>
      </c>
      <c r="B317" s="833" t="s">
        <v>1660</v>
      </c>
      <c r="C317" s="833" t="s">
        <v>1496</v>
      </c>
      <c r="D317" s="833" t="s">
        <v>1688</v>
      </c>
      <c r="E317" s="833" t="s">
        <v>1689</v>
      </c>
      <c r="F317" s="850"/>
      <c r="G317" s="850"/>
      <c r="H317" s="850"/>
      <c r="I317" s="850"/>
      <c r="J317" s="850"/>
      <c r="K317" s="850"/>
      <c r="L317" s="850"/>
      <c r="M317" s="850"/>
      <c r="N317" s="850">
        <v>3</v>
      </c>
      <c r="O317" s="850">
        <v>0</v>
      </c>
      <c r="P317" s="838"/>
      <c r="Q317" s="851">
        <v>0</v>
      </c>
    </row>
    <row r="318" spans="1:17" ht="14.45" customHeight="1" x14ac:dyDescent="0.2">
      <c r="A318" s="832" t="s">
        <v>550</v>
      </c>
      <c r="B318" s="833" t="s">
        <v>1660</v>
      </c>
      <c r="C318" s="833" t="s">
        <v>1496</v>
      </c>
      <c r="D318" s="833" t="s">
        <v>1690</v>
      </c>
      <c r="E318" s="833" t="s">
        <v>1691</v>
      </c>
      <c r="F318" s="850"/>
      <c r="G318" s="850"/>
      <c r="H318" s="850"/>
      <c r="I318" s="850"/>
      <c r="J318" s="850"/>
      <c r="K318" s="850"/>
      <c r="L318" s="850"/>
      <c r="M318" s="850"/>
      <c r="N318" s="850">
        <v>4</v>
      </c>
      <c r="O318" s="850">
        <v>0</v>
      </c>
      <c r="P318" s="838"/>
      <c r="Q318" s="851">
        <v>0</v>
      </c>
    </row>
    <row r="319" spans="1:17" ht="14.45" customHeight="1" x14ac:dyDescent="0.2">
      <c r="A319" s="832" t="s">
        <v>1692</v>
      </c>
      <c r="B319" s="833" t="s">
        <v>1437</v>
      </c>
      <c r="C319" s="833" t="s">
        <v>1579</v>
      </c>
      <c r="D319" s="833" t="s">
        <v>1584</v>
      </c>
      <c r="E319" s="833" t="s">
        <v>1583</v>
      </c>
      <c r="F319" s="850">
        <v>2.1</v>
      </c>
      <c r="G319" s="850">
        <v>3819.9900000000002</v>
      </c>
      <c r="H319" s="850">
        <v>3.5344751013157167</v>
      </c>
      <c r="I319" s="850">
        <v>1819.0428571428572</v>
      </c>
      <c r="J319" s="850">
        <v>0.85000000000000009</v>
      </c>
      <c r="K319" s="850">
        <v>1080.78</v>
      </c>
      <c r="L319" s="850">
        <v>1</v>
      </c>
      <c r="M319" s="850">
        <v>1271.5058823529409</v>
      </c>
      <c r="N319" s="850"/>
      <c r="O319" s="850"/>
      <c r="P319" s="838"/>
      <c r="Q319" s="851"/>
    </row>
    <row r="320" spans="1:17" ht="14.45" customHeight="1" x14ac:dyDescent="0.2">
      <c r="A320" s="832" t="s">
        <v>1692</v>
      </c>
      <c r="B320" s="833" t="s">
        <v>1437</v>
      </c>
      <c r="C320" s="833" t="s">
        <v>1579</v>
      </c>
      <c r="D320" s="833" t="s">
        <v>1585</v>
      </c>
      <c r="E320" s="833" t="s">
        <v>1586</v>
      </c>
      <c r="F320" s="850">
        <v>0.15000000000000002</v>
      </c>
      <c r="G320" s="850">
        <v>135.57</v>
      </c>
      <c r="H320" s="850"/>
      <c r="I320" s="850">
        <v>903.79999999999984</v>
      </c>
      <c r="J320" s="850"/>
      <c r="K320" s="850"/>
      <c r="L320" s="850"/>
      <c r="M320" s="850"/>
      <c r="N320" s="850"/>
      <c r="O320" s="850"/>
      <c r="P320" s="838"/>
      <c r="Q320" s="851"/>
    </row>
    <row r="321" spans="1:17" ht="14.45" customHeight="1" x14ac:dyDescent="0.2">
      <c r="A321" s="832" t="s">
        <v>1692</v>
      </c>
      <c r="B321" s="833" t="s">
        <v>1437</v>
      </c>
      <c r="C321" s="833" t="s">
        <v>1438</v>
      </c>
      <c r="D321" s="833" t="s">
        <v>1443</v>
      </c>
      <c r="E321" s="833" t="s">
        <v>1444</v>
      </c>
      <c r="F321" s="850"/>
      <c r="G321" s="850"/>
      <c r="H321" s="850"/>
      <c r="I321" s="850"/>
      <c r="J321" s="850">
        <v>180</v>
      </c>
      <c r="K321" s="850">
        <v>1294.2</v>
      </c>
      <c r="L321" s="850">
        <v>1</v>
      </c>
      <c r="M321" s="850">
        <v>7.19</v>
      </c>
      <c r="N321" s="850"/>
      <c r="O321" s="850"/>
      <c r="P321" s="838"/>
      <c r="Q321" s="851"/>
    </row>
    <row r="322" spans="1:17" ht="14.45" customHeight="1" x14ac:dyDescent="0.2">
      <c r="A322" s="832" t="s">
        <v>1692</v>
      </c>
      <c r="B322" s="833" t="s">
        <v>1437</v>
      </c>
      <c r="C322" s="833" t="s">
        <v>1438</v>
      </c>
      <c r="D322" s="833" t="s">
        <v>1467</v>
      </c>
      <c r="E322" s="833" t="s">
        <v>1468</v>
      </c>
      <c r="F322" s="850"/>
      <c r="G322" s="850"/>
      <c r="H322" s="850"/>
      <c r="I322" s="850"/>
      <c r="J322" s="850">
        <v>1</v>
      </c>
      <c r="K322" s="850">
        <v>2027.89</v>
      </c>
      <c r="L322" s="850">
        <v>1</v>
      </c>
      <c r="M322" s="850">
        <v>2027.89</v>
      </c>
      <c r="N322" s="850"/>
      <c r="O322" s="850"/>
      <c r="P322" s="838"/>
      <c r="Q322" s="851"/>
    </row>
    <row r="323" spans="1:17" ht="14.45" customHeight="1" x14ac:dyDescent="0.2">
      <c r="A323" s="832" t="s">
        <v>1692</v>
      </c>
      <c r="B323" s="833" t="s">
        <v>1437</v>
      </c>
      <c r="C323" s="833" t="s">
        <v>1438</v>
      </c>
      <c r="D323" s="833" t="s">
        <v>1589</v>
      </c>
      <c r="E323" s="833" t="s">
        <v>1590</v>
      </c>
      <c r="F323" s="850">
        <v>962</v>
      </c>
      <c r="G323" s="850">
        <v>32385.250000000004</v>
      </c>
      <c r="H323" s="850">
        <v>2.6986156629327147</v>
      </c>
      <c r="I323" s="850">
        <v>33.66450103950104</v>
      </c>
      <c r="J323" s="850">
        <v>351</v>
      </c>
      <c r="K323" s="850">
        <v>12000.69</v>
      </c>
      <c r="L323" s="850">
        <v>1</v>
      </c>
      <c r="M323" s="850">
        <v>34.190000000000005</v>
      </c>
      <c r="N323" s="850">
        <v>535</v>
      </c>
      <c r="O323" s="850">
        <v>18179.3</v>
      </c>
      <c r="P323" s="838">
        <v>1.514854562529321</v>
      </c>
      <c r="Q323" s="851">
        <v>33.979999999999997</v>
      </c>
    </row>
    <row r="324" spans="1:17" ht="14.45" customHeight="1" x14ac:dyDescent="0.2">
      <c r="A324" s="832" t="s">
        <v>1692</v>
      </c>
      <c r="B324" s="833" t="s">
        <v>1437</v>
      </c>
      <c r="C324" s="833" t="s">
        <v>1496</v>
      </c>
      <c r="D324" s="833" t="s">
        <v>1527</v>
      </c>
      <c r="E324" s="833" t="s">
        <v>1528</v>
      </c>
      <c r="F324" s="850"/>
      <c r="G324" s="850"/>
      <c r="H324" s="850"/>
      <c r="I324" s="850"/>
      <c r="J324" s="850">
        <v>1</v>
      </c>
      <c r="K324" s="850">
        <v>682</v>
      </c>
      <c r="L324" s="850">
        <v>1</v>
      </c>
      <c r="M324" s="850">
        <v>682</v>
      </c>
      <c r="N324" s="850"/>
      <c r="O324" s="850"/>
      <c r="P324" s="838"/>
      <c r="Q324" s="851"/>
    </row>
    <row r="325" spans="1:17" ht="14.45" customHeight="1" x14ac:dyDescent="0.2">
      <c r="A325" s="832" t="s">
        <v>1692</v>
      </c>
      <c r="B325" s="833" t="s">
        <v>1437</v>
      </c>
      <c r="C325" s="833" t="s">
        <v>1496</v>
      </c>
      <c r="D325" s="833" t="s">
        <v>1533</v>
      </c>
      <c r="E325" s="833" t="s">
        <v>1534</v>
      </c>
      <c r="F325" s="850"/>
      <c r="G325" s="850"/>
      <c r="H325" s="850"/>
      <c r="I325" s="850"/>
      <c r="J325" s="850">
        <v>1</v>
      </c>
      <c r="K325" s="850">
        <v>1826</v>
      </c>
      <c r="L325" s="850">
        <v>1</v>
      </c>
      <c r="M325" s="850">
        <v>1826</v>
      </c>
      <c r="N325" s="850"/>
      <c r="O325" s="850"/>
      <c r="P325" s="838"/>
      <c r="Q325" s="851"/>
    </row>
    <row r="326" spans="1:17" ht="14.45" customHeight="1" x14ac:dyDescent="0.2">
      <c r="A326" s="832" t="s">
        <v>1692</v>
      </c>
      <c r="B326" s="833" t="s">
        <v>1437</v>
      </c>
      <c r="C326" s="833" t="s">
        <v>1496</v>
      </c>
      <c r="D326" s="833" t="s">
        <v>1600</v>
      </c>
      <c r="E326" s="833" t="s">
        <v>1601</v>
      </c>
      <c r="F326" s="850">
        <v>4</v>
      </c>
      <c r="G326" s="850">
        <v>58028</v>
      </c>
      <c r="H326" s="850">
        <v>1.9997243090495553</v>
      </c>
      <c r="I326" s="850">
        <v>14507</v>
      </c>
      <c r="J326" s="850">
        <v>2</v>
      </c>
      <c r="K326" s="850">
        <v>29018</v>
      </c>
      <c r="L326" s="850">
        <v>1</v>
      </c>
      <c r="M326" s="850">
        <v>14509</v>
      </c>
      <c r="N326" s="850">
        <v>2</v>
      </c>
      <c r="O326" s="850">
        <v>29030</v>
      </c>
      <c r="P326" s="838">
        <v>1.0004135364256668</v>
      </c>
      <c r="Q326" s="851">
        <v>14515</v>
      </c>
    </row>
    <row r="327" spans="1:17" ht="14.45" customHeight="1" x14ac:dyDescent="0.2">
      <c r="A327" s="832" t="s">
        <v>1692</v>
      </c>
      <c r="B327" s="833" t="s">
        <v>1437</v>
      </c>
      <c r="C327" s="833" t="s">
        <v>1496</v>
      </c>
      <c r="D327" s="833" t="s">
        <v>1551</v>
      </c>
      <c r="E327" s="833" t="s">
        <v>1552</v>
      </c>
      <c r="F327" s="850"/>
      <c r="G327" s="850"/>
      <c r="H327" s="850"/>
      <c r="I327" s="850"/>
      <c r="J327" s="850">
        <v>1</v>
      </c>
      <c r="K327" s="850">
        <v>510</v>
      </c>
      <c r="L327" s="850">
        <v>1</v>
      </c>
      <c r="M327" s="850">
        <v>510</v>
      </c>
      <c r="N327" s="850"/>
      <c r="O327" s="850"/>
      <c r="P327" s="838"/>
      <c r="Q327" s="851"/>
    </row>
    <row r="328" spans="1:17" ht="14.45" customHeight="1" x14ac:dyDescent="0.2">
      <c r="A328" s="832" t="s">
        <v>1693</v>
      </c>
      <c r="B328" s="833" t="s">
        <v>1437</v>
      </c>
      <c r="C328" s="833" t="s">
        <v>1579</v>
      </c>
      <c r="D328" s="833" t="s">
        <v>1584</v>
      </c>
      <c r="E328" s="833" t="s">
        <v>1583</v>
      </c>
      <c r="F328" s="850">
        <v>0.8</v>
      </c>
      <c r="G328" s="850">
        <v>1455.23</v>
      </c>
      <c r="H328" s="850">
        <v>1.3333241710416608</v>
      </c>
      <c r="I328" s="850">
        <v>1819.0374999999999</v>
      </c>
      <c r="J328" s="850">
        <v>0.6</v>
      </c>
      <c r="K328" s="850">
        <v>1091.43</v>
      </c>
      <c r="L328" s="850">
        <v>1</v>
      </c>
      <c r="M328" s="850">
        <v>1819.0500000000002</v>
      </c>
      <c r="N328" s="850"/>
      <c r="O328" s="850"/>
      <c r="P328" s="838"/>
      <c r="Q328" s="851"/>
    </row>
    <row r="329" spans="1:17" ht="14.45" customHeight="1" x14ac:dyDescent="0.2">
      <c r="A329" s="832" t="s">
        <v>1693</v>
      </c>
      <c r="B329" s="833" t="s">
        <v>1437</v>
      </c>
      <c r="C329" s="833" t="s">
        <v>1579</v>
      </c>
      <c r="D329" s="833" t="s">
        <v>1585</v>
      </c>
      <c r="E329" s="833" t="s">
        <v>1586</v>
      </c>
      <c r="F329" s="850">
        <v>0.03</v>
      </c>
      <c r="G329" s="850">
        <v>22.59</v>
      </c>
      <c r="H329" s="850"/>
      <c r="I329" s="850">
        <v>753</v>
      </c>
      <c r="J329" s="850"/>
      <c r="K329" s="850"/>
      <c r="L329" s="850"/>
      <c r="M329" s="850"/>
      <c r="N329" s="850"/>
      <c r="O329" s="850"/>
      <c r="P329" s="838"/>
      <c r="Q329" s="851"/>
    </row>
    <row r="330" spans="1:17" ht="14.45" customHeight="1" x14ac:dyDescent="0.2">
      <c r="A330" s="832" t="s">
        <v>1693</v>
      </c>
      <c r="B330" s="833" t="s">
        <v>1437</v>
      </c>
      <c r="C330" s="833" t="s">
        <v>1438</v>
      </c>
      <c r="D330" s="833" t="s">
        <v>1449</v>
      </c>
      <c r="E330" s="833" t="s">
        <v>1450</v>
      </c>
      <c r="F330" s="850">
        <v>711</v>
      </c>
      <c r="G330" s="850">
        <v>3761.19</v>
      </c>
      <c r="H330" s="850"/>
      <c r="I330" s="850">
        <v>5.29</v>
      </c>
      <c r="J330" s="850"/>
      <c r="K330" s="850"/>
      <c r="L330" s="850"/>
      <c r="M330" s="850"/>
      <c r="N330" s="850"/>
      <c r="O330" s="850"/>
      <c r="P330" s="838"/>
      <c r="Q330" s="851"/>
    </row>
    <row r="331" spans="1:17" ht="14.45" customHeight="1" x14ac:dyDescent="0.2">
      <c r="A331" s="832" t="s">
        <v>1693</v>
      </c>
      <c r="B331" s="833" t="s">
        <v>1437</v>
      </c>
      <c r="C331" s="833" t="s">
        <v>1438</v>
      </c>
      <c r="D331" s="833" t="s">
        <v>1471</v>
      </c>
      <c r="E331" s="833" t="s">
        <v>1472</v>
      </c>
      <c r="F331" s="850"/>
      <c r="G331" s="850"/>
      <c r="H331" s="850"/>
      <c r="I331" s="850"/>
      <c r="J331" s="850"/>
      <c r="K331" s="850"/>
      <c r="L331" s="850"/>
      <c r="M331" s="850"/>
      <c r="N331" s="850">
        <v>687</v>
      </c>
      <c r="O331" s="850">
        <v>2514.42</v>
      </c>
      <c r="P331" s="838"/>
      <c r="Q331" s="851">
        <v>3.66</v>
      </c>
    </row>
    <row r="332" spans="1:17" ht="14.45" customHeight="1" x14ac:dyDescent="0.2">
      <c r="A332" s="832" t="s">
        <v>1693</v>
      </c>
      <c r="B332" s="833" t="s">
        <v>1437</v>
      </c>
      <c r="C332" s="833" t="s">
        <v>1438</v>
      </c>
      <c r="D332" s="833" t="s">
        <v>1589</v>
      </c>
      <c r="E332" s="833" t="s">
        <v>1590</v>
      </c>
      <c r="F332" s="850">
        <v>354</v>
      </c>
      <c r="G332" s="850">
        <v>11982.900000000001</v>
      </c>
      <c r="H332" s="850">
        <v>0.75210230132797407</v>
      </c>
      <c r="I332" s="850">
        <v>33.85</v>
      </c>
      <c r="J332" s="850">
        <v>466</v>
      </c>
      <c r="K332" s="850">
        <v>15932.54</v>
      </c>
      <c r="L332" s="850">
        <v>1</v>
      </c>
      <c r="M332" s="850">
        <v>34.190000000000005</v>
      </c>
      <c r="N332" s="850"/>
      <c r="O332" s="850"/>
      <c r="P332" s="838"/>
      <c r="Q332" s="851"/>
    </row>
    <row r="333" spans="1:17" ht="14.45" customHeight="1" x14ac:dyDescent="0.2">
      <c r="A333" s="832" t="s">
        <v>1693</v>
      </c>
      <c r="B333" s="833" t="s">
        <v>1437</v>
      </c>
      <c r="C333" s="833" t="s">
        <v>1438</v>
      </c>
      <c r="D333" s="833" t="s">
        <v>1479</v>
      </c>
      <c r="E333" s="833" t="s">
        <v>1480</v>
      </c>
      <c r="F333" s="850"/>
      <c r="G333" s="850"/>
      <c r="H333" s="850"/>
      <c r="I333" s="850"/>
      <c r="J333" s="850">
        <v>100</v>
      </c>
      <c r="K333" s="850">
        <v>2074</v>
      </c>
      <c r="L333" s="850">
        <v>1</v>
      </c>
      <c r="M333" s="850">
        <v>20.74</v>
      </c>
      <c r="N333" s="850"/>
      <c r="O333" s="850"/>
      <c r="P333" s="838"/>
      <c r="Q333" s="851"/>
    </row>
    <row r="334" spans="1:17" ht="14.45" customHeight="1" x14ac:dyDescent="0.2">
      <c r="A334" s="832" t="s">
        <v>1693</v>
      </c>
      <c r="B334" s="833" t="s">
        <v>1437</v>
      </c>
      <c r="C334" s="833" t="s">
        <v>1496</v>
      </c>
      <c r="D334" s="833" t="s">
        <v>1499</v>
      </c>
      <c r="E334" s="833" t="s">
        <v>1500</v>
      </c>
      <c r="F334" s="850">
        <v>1</v>
      </c>
      <c r="G334" s="850">
        <v>444</v>
      </c>
      <c r="H334" s="850"/>
      <c r="I334" s="850">
        <v>444</v>
      </c>
      <c r="J334" s="850"/>
      <c r="K334" s="850"/>
      <c r="L334" s="850"/>
      <c r="M334" s="850"/>
      <c r="N334" s="850"/>
      <c r="O334" s="850"/>
      <c r="P334" s="838"/>
      <c r="Q334" s="851"/>
    </row>
    <row r="335" spans="1:17" ht="14.45" customHeight="1" x14ac:dyDescent="0.2">
      <c r="A335" s="832" t="s">
        <v>1693</v>
      </c>
      <c r="B335" s="833" t="s">
        <v>1437</v>
      </c>
      <c r="C335" s="833" t="s">
        <v>1496</v>
      </c>
      <c r="D335" s="833" t="s">
        <v>1529</v>
      </c>
      <c r="E335" s="833" t="s">
        <v>1530</v>
      </c>
      <c r="F335" s="850"/>
      <c r="G335" s="850"/>
      <c r="H335" s="850"/>
      <c r="I335" s="850"/>
      <c r="J335" s="850">
        <v>1</v>
      </c>
      <c r="K335" s="850">
        <v>717</v>
      </c>
      <c r="L335" s="850">
        <v>1</v>
      </c>
      <c r="M335" s="850">
        <v>717</v>
      </c>
      <c r="N335" s="850"/>
      <c r="O335" s="850"/>
      <c r="P335" s="838"/>
      <c r="Q335" s="851"/>
    </row>
    <row r="336" spans="1:17" ht="14.45" customHeight="1" x14ac:dyDescent="0.2">
      <c r="A336" s="832" t="s">
        <v>1693</v>
      </c>
      <c r="B336" s="833" t="s">
        <v>1437</v>
      </c>
      <c r="C336" s="833" t="s">
        <v>1496</v>
      </c>
      <c r="D336" s="833" t="s">
        <v>1533</v>
      </c>
      <c r="E336" s="833" t="s">
        <v>1534</v>
      </c>
      <c r="F336" s="850">
        <v>2</v>
      </c>
      <c r="G336" s="850">
        <v>3650</v>
      </c>
      <c r="H336" s="850"/>
      <c r="I336" s="850">
        <v>1825</v>
      </c>
      <c r="J336" s="850"/>
      <c r="K336" s="850"/>
      <c r="L336" s="850"/>
      <c r="M336" s="850"/>
      <c r="N336" s="850">
        <v>2</v>
      </c>
      <c r="O336" s="850">
        <v>3662</v>
      </c>
      <c r="P336" s="838"/>
      <c r="Q336" s="851">
        <v>1831</v>
      </c>
    </row>
    <row r="337" spans="1:17" ht="14.45" customHeight="1" x14ac:dyDescent="0.2">
      <c r="A337" s="832" t="s">
        <v>1693</v>
      </c>
      <c r="B337" s="833" t="s">
        <v>1437</v>
      </c>
      <c r="C337" s="833" t="s">
        <v>1496</v>
      </c>
      <c r="D337" s="833" t="s">
        <v>1535</v>
      </c>
      <c r="E337" s="833" t="s">
        <v>1536</v>
      </c>
      <c r="F337" s="850">
        <v>2</v>
      </c>
      <c r="G337" s="850">
        <v>858</v>
      </c>
      <c r="H337" s="850"/>
      <c r="I337" s="850">
        <v>429</v>
      </c>
      <c r="J337" s="850"/>
      <c r="K337" s="850"/>
      <c r="L337" s="850"/>
      <c r="M337" s="850"/>
      <c r="N337" s="850"/>
      <c r="O337" s="850"/>
      <c r="P337" s="838"/>
      <c r="Q337" s="851"/>
    </row>
    <row r="338" spans="1:17" ht="14.45" customHeight="1" x14ac:dyDescent="0.2">
      <c r="A338" s="832" t="s">
        <v>1693</v>
      </c>
      <c r="B338" s="833" t="s">
        <v>1437</v>
      </c>
      <c r="C338" s="833" t="s">
        <v>1496</v>
      </c>
      <c r="D338" s="833" t="s">
        <v>1600</v>
      </c>
      <c r="E338" s="833" t="s">
        <v>1601</v>
      </c>
      <c r="F338" s="850">
        <v>2</v>
      </c>
      <c r="G338" s="850">
        <v>29014</v>
      </c>
      <c r="H338" s="850">
        <v>1.9997243090495553</v>
      </c>
      <c r="I338" s="850">
        <v>14507</v>
      </c>
      <c r="J338" s="850">
        <v>1</v>
      </c>
      <c r="K338" s="850">
        <v>14509</v>
      </c>
      <c r="L338" s="850">
        <v>1</v>
      </c>
      <c r="M338" s="850">
        <v>14509</v>
      </c>
      <c r="N338" s="850"/>
      <c r="O338" s="850"/>
      <c r="P338" s="838"/>
      <c r="Q338" s="851"/>
    </row>
    <row r="339" spans="1:17" ht="14.45" customHeight="1" x14ac:dyDescent="0.2">
      <c r="A339" s="832" t="s">
        <v>1693</v>
      </c>
      <c r="B339" s="833" t="s">
        <v>1437</v>
      </c>
      <c r="C339" s="833" t="s">
        <v>1496</v>
      </c>
      <c r="D339" s="833" t="s">
        <v>1549</v>
      </c>
      <c r="E339" s="833" t="s">
        <v>1550</v>
      </c>
      <c r="F339" s="850"/>
      <c r="G339" s="850"/>
      <c r="H339" s="850"/>
      <c r="I339" s="850"/>
      <c r="J339" s="850"/>
      <c r="K339" s="850"/>
      <c r="L339" s="850"/>
      <c r="M339" s="850"/>
      <c r="N339" s="850">
        <v>1</v>
      </c>
      <c r="O339" s="850">
        <v>1347</v>
      </c>
      <c r="P339" s="838"/>
      <c r="Q339" s="851">
        <v>1347</v>
      </c>
    </row>
    <row r="340" spans="1:17" ht="14.45" customHeight="1" x14ac:dyDescent="0.2">
      <c r="A340" s="832" t="s">
        <v>1694</v>
      </c>
      <c r="B340" s="833" t="s">
        <v>1437</v>
      </c>
      <c r="C340" s="833" t="s">
        <v>1579</v>
      </c>
      <c r="D340" s="833" t="s">
        <v>1580</v>
      </c>
      <c r="E340" s="833" t="s">
        <v>1581</v>
      </c>
      <c r="F340" s="850">
        <v>0.85</v>
      </c>
      <c r="G340" s="850">
        <v>1708.19</v>
      </c>
      <c r="H340" s="850"/>
      <c r="I340" s="850">
        <v>2009.6352941176472</v>
      </c>
      <c r="J340" s="850"/>
      <c r="K340" s="850"/>
      <c r="L340" s="850"/>
      <c r="M340" s="850"/>
      <c r="N340" s="850"/>
      <c r="O340" s="850"/>
      <c r="P340" s="838"/>
      <c r="Q340" s="851"/>
    </row>
    <row r="341" spans="1:17" ht="14.45" customHeight="1" x14ac:dyDescent="0.2">
      <c r="A341" s="832" t="s">
        <v>1694</v>
      </c>
      <c r="B341" s="833" t="s">
        <v>1437</v>
      </c>
      <c r="C341" s="833" t="s">
        <v>1579</v>
      </c>
      <c r="D341" s="833" t="s">
        <v>1584</v>
      </c>
      <c r="E341" s="833" t="s">
        <v>1583</v>
      </c>
      <c r="F341" s="850">
        <v>0.85</v>
      </c>
      <c r="G341" s="850">
        <v>1546.1799999999998</v>
      </c>
      <c r="H341" s="850">
        <v>0.80951832460732975</v>
      </c>
      <c r="I341" s="850">
        <v>1819.035294117647</v>
      </c>
      <c r="J341" s="850">
        <v>1.05</v>
      </c>
      <c r="K341" s="850">
        <v>1910</v>
      </c>
      <c r="L341" s="850">
        <v>1</v>
      </c>
      <c r="M341" s="850">
        <v>1819.047619047619</v>
      </c>
      <c r="N341" s="850"/>
      <c r="O341" s="850"/>
      <c r="P341" s="838"/>
      <c r="Q341" s="851"/>
    </row>
    <row r="342" spans="1:17" ht="14.45" customHeight="1" x14ac:dyDescent="0.2">
      <c r="A342" s="832" t="s">
        <v>1694</v>
      </c>
      <c r="B342" s="833" t="s">
        <v>1437</v>
      </c>
      <c r="C342" s="833" t="s">
        <v>1579</v>
      </c>
      <c r="D342" s="833" t="s">
        <v>1585</v>
      </c>
      <c r="E342" s="833" t="s">
        <v>1586</v>
      </c>
      <c r="F342" s="850">
        <v>0.1</v>
      </c>
      <c r="G342" s="850">
        <v>90.38</v>
      </c>
      <c r="H342" s="850"/>
      <c r="I342" s="850">
        <v>903.8</v>
      </c>
      <c r="J342" s="850"/>
      <c r="K342" s="850"/>
      <c r="L342" s="850"/>
      <c r="M342" s="850"/>
      <c r="N342" s="850"/>
      <c r="O342" s="850"/>
      <c r="P342" s="838"/>
      <c r="Q342" s="851"/>
    </row>
    <row r="343" spans="1:17" ht="14.45" customHeight="1" x14ac:dyDescent="0.2">
      <c r="A343" s="832" t="s">
        <v>1694</v>
      </c>
      <c r="B343" s="833" t="s">
        <v>1437</v>
      </c>
      <c r="C343" s="833" t="s">
        <v>1438</v>
      </c>
      <c r="D343" s="833" t="s">
        <v>1443</v>
      </c>
      <c r="E343" s="833" t="s">
        <v>1444</v>
      </c>
      <c r="F343" s="850">
        <v>540</v>
      </c>
      <c r="G343" s="850">
        <v>3866.3999999999996</v>
      </c>
      <c r="H343" s="850">
        <v>0.61809985132607537</v>
      </c>
      <c r="I343" s="850">
        <v>7.1599999999999993</v>
      </c>
      <c r="J343" s="850">
        <v>870</v>
      </c>
      <c r="K343" s="850">
        <v>6255.3</v>
      </c>
      <c r="L343" s="850">
        <v>1</v>
      </c>
      <c r="M343" s="850">
        <v>7.19</v>
      </c>
      <c r="N343" s="850">
        <v>305</v>
      </c>
      <c r="O343" s="850">
        <v>2241.75</v>
      </c>
      <c r="P343" s="838">
        <v>0.35837609706968487</v>
      </c>
      <c r="Q343" s="851">
        <v>7.35</v>
      </c>
    </row>
    <row r="344" spans="1:17" ht="14.45" customHeight="1" x14ac:dyDescent="0.2">
      <c r="A344" s="832" t="s">
        <v>1694</v>
      </c>
      <c r="B344" s="833" t="s">
        <v>1437</v>
      </c>
      <c r="C344" s="833" t="s">
        <v>1438</v>
      </c>
      <c r="D344" s="833" t="s">
        <v>1449</v>
      </c>
      <c r="E344" s="833" t="s">
        <v>1450</v>
      </c>
      <c r="F344" s="850"/>
      <c r="G344" s="850"/>
      <c r="H344" s="850"/>
      <c r="I344" s="850"/>
      <c r="J344" s="850">
        <v>307</v>
      </c>
      <c r="K344" s="850">
        <v>1636.31</v>
      </c>
      <c r="L344" s="850">
        <v>1</v>
      </c>
      <c r="M344" s="850">
        <v>5.33</v>
      </c>
      <c r="N344" s="850">
        <v>341</v>
      </c>
      <c r="O344" s="850">
        <v>1831.17</v>
      </c>
      <c r="P344" s="838">
        <v>1.1190850144532516</v>
      </c>
      <c r="Q344" s="851">
        <v>5.37</v>
      </c>
    </row>
    <row r="345" spans="1:17" ht="14.45" customHeight="1" x14ac:dyDescent="0.2">
      <c r="A345" s="832" t="s">
        <v>1694</v>
      </c>
      <c r="B345" s="833" t="s">
        <v>1437</v>
      </c>
      <c r="C345" s="833" t="s">
        <v>1438</v>
      </c>
      <c r="D345" s="833" t="s">
        <v>1461</v>
      </c>
      <c r="E345" s="833" t="s">
        <v>1462</v>
      </c>
      <c r="F345" s="850"/>
      <c r="G345" s="850"/>
      <c r="H345" s="850"/>
      <c r="I345" s="850"/>
      <c r="J345" s="850"/>
      <c r="K345" s="850"/>
      <c r="L345" s="850"/>
      <c r="M345" s="850"/>
      <c r="N345" s="850">
        <v>550</v>
      </c>
      <c r="O345" s="850">
        <v>11027.5</v>
      </c>
      <c r="P345" s="838"/>
      <c r="Q345" s="851">
        <v>20.05</v>
      </c>
    </row>
    <row r="346" spans="1:17" ht="14.45" customHeight="1" x14ac:dyDescent="0.2">
      <c r="A346" s="832" t="s">
        <v>1694</v>
      </c>
      <c r="B346" s="833" t="s">
        <v>1437</v>
      </c>
      <c r="C346" s="833" t="s">
        <v>1438</v>
      </c>
      <c r="D346" s="833" t="s">
        <v>1467</v>
      </c>
      <c r="E346" s="833" t="s">
        <v>1468</v>
      </c>
      <c r="F346" s="850">
        <v>2</v>
      </c>
      <c r="G346" s="850">
        <v>3973.3</v>
      </c>
      <c r="H346" s="850">
        <v>0.48983179561021556</v>
      </c>
      <c r="I346" s="850">
        <v>1986.65</v>
      </c>
      <c r="J346" s="850">
        <v>4</v>
      </c>
      <c r="K346" s="850">
        <v>8111.56</v>
      </c>
      <c r="L346" s="850">
        <v>1</v>
      </c>
      <c r="M346" s="850">
        <v>2027.89</v>
      </c>
      <c r="N346" s="850">
        <v>1</v>
      </c>
      <c r="O346" s="850">
        <v>1817.79</v>
      </c>
      <c r="P346" s="838">
        <v>0.22409869371612856</v>
      </c>
      <c r="Q346" s="851">
        <v>1817.79</v>
      </c>
    </row>
    <row r="347" spans="1:17" ht="14.45" customHeight="1" x14ac:dyDescent="0.2">
      <c r="A347" s="832" t="s">
        <v>1694</v>
      </c>
      <c r="B347" s="833" t="s">
        <v>1437</v>
      </c>
      <c r="C347" s="833" t="s">
        <v>1438</v>
      </c>
      <c r="D347" s="833" t="s">
        <v>1471</v>
      </c>
      <c r="E347" s="833" t="s">
        <v>1472</v>
      </c>
      <c r="F347" s="850">
        <v>1572</v>
      </c>
      <c r="G347" s="850">
        <v>5926.4400000000005</v>
      </c>
      <c r="H347" s="850">
        <v>2.0261333333333336</v>
      </c>
      <c r="I347" s="850">
        <v>3.7700000000000005</v>
      </c>
      <c r="J347" s="850">
        <v>780</v>
      </c>
      <c r="K347" s="850">
        <v>2925</v>
      </c>
      <c r="L347" s="850">
        <v>1</v>
      </c>
      <c r="M347" s="850">
        <v>3.75</v>
      </c>
      <c r="N347" s="850">
        <v>715</v>
      </c>
      <c r="O347" s="850">
        <v>2759.9</v>
      </c>
      <c r="P347" s="838">
        <v>0.94355555555555559</v>
      </c>
      <c r="Q347" s="851">
        <v>3.8600000000000003</v>
      </c>
    </row>
    <row r="348" spans="1:17" ht="14.45" customHeight="1" x14ac:dyDescent="0.2">
      <c r="A348" s="832" t="s">
        <v>1694</v>
      </c>
      <c r="B348" s="833" t="s">
        <v>1437</v>
      </c>
      <c r="C348" s="833" t="s">
        <v>1438</v>
      </c>
      <c r="D348" s="833" t="s">
        <v>1589</v>
      </c>
      <c r="E348" s="833" t="s">
        <v>1590</v>
      </c>
      <c r="F348" s="850">
        <v>689</v>
      </c>
      <c r="G348" s="850">
        <v>23084.440000000002</v>
      </c>
      <c r="H348" s="850">
        <v>0.83458720283039844</v>
      </c>
      <c r="I348" s="850">
        <v>33.504267053701021</v>
      </c>
      <c r="J348" s="850">
        <v>809</v>
      </c>
      <c r="K348" s="850">
        <v>27659.710000000003</v>
      </c>
      <c r="L348" s="850">
        <v>1</v>
      </c>
      <c r="M348" s="850">
        <v>34.190000000000005</v>
      </c>
      <c r="N348" s="850">
        <v>134</v>
      </c>
      <c r="O348" s="850">
        <v>4553.32</v>
      </c>
      <c r="P348" s="838">
        <v>0.16461922413503249</v>
      </c>
      <c r="Q348" s="851">
        <v>33.979999999999997</v>
      </c>
    </row>
    <row r="349" spans="1:17" ht="14.45" customHeight="1" x14ac:dyDescent="0.2">
      <c r="A349" s="832" t="s">
        <v>1694</v>
      </c>
      <c r="B349" s="833" t="s">
        <v>1437</v>
      </c>
      <c r="C349" s="833" t="s">
        <v>1438</v>
      </c>
      <c r="D349" s="833" t="s">
        <v>1591</v>
      </c>
      <c r="E349" s="833" t="s">
        <v>1592</v>
      </c>
      <c r="F349" s="850">
        <v>1</v>
      </c>
      <c r="G349" s="850">
        <v>57.78</v>
      </c>
      <c r="H349" s="850"/>
      <c r="I349" s="850">
        <v>57.78</v>
      </c>
      <c r="J349" s="850"/>
      <c r="K349" s="850"/>
      <c r="L349" s="850"/>
      <c r="M349" s="850"/>
      <c r="N349" s="850"/>
      <c r="O349" s="850"/>
      <c r="P349" s="838"/>
      <c r="Q349" s="851"/>
    </row>
    <row r="350" spans="1:17" ht="14.45" customHeight="1" x14ac:dyDescent="0.2">
      <c r="A350" s="832" t="s">
        <v>1694</v>
      </c>
      <c r="B350" s="833" t="s">
        <v>1437</v>
      </c>
      <c r="C350" s="833" t="s">
        <v>1438</v>
      </c>
      <c r="D350" s="833" t="s">
        <v>1485</v>
      </c>
      <c r="E350" s="833" t="s">
        <v>1486</v>
      </c>
      <c r="F350" s="850"/>
      <c r="G350" s="850"/>
      <c r="H350" s="850"/>
      <c r="I350" s="850"/>
      <c r="J350" s="850">
        <v>745</v>
      </c>
      <c r="K350" s="850">
        <v>14780.8</v>
      </c>
      <c r="L350" s="850">
        <v>1</v>
      </c>
      <c r="M350" s="850">
        <v>19.84</v>
      </c>
      <c r="N350" s="850"/>
      <c r="O350" s="850"/>
      <c r="P350" s="838"/>
      <c r="Q350" s="851"/>
    </row>
    <row r="351" spans="1:17" ht="14.45" customHeight="1" x14ac:dyDescent="0.2">
      <c r="A351" s="832" t="s">
        <v>1694</v>
      </c>
      <c r="B351" s="833" t="s">
        <v>1437</v>
      </c>
      <c r="C351" s="833" t="s">
        <v>1496</v>
      </c>
      <c r="D351" s="833" t="s">
        <v>1523</v>
      </c>
      <c r="E351" s="833" t="s">
        <v>1524</v>
      </c>
      <c r="F351" s="850">
        <v>1</v>
      </c>
      <c r="G351" s="850">
        <v>1213</v>
      </c>
      <c r="H351" s="850"/>
      <c r="I351" s="850">
        <v>1213</v>
      </c>
      <c r="J351" s="850"/>
      <c r="K351" s="850"/>
      <c r="L351" s="850"/>
      <c r="M351" s="850"/>
      <c r="N351" s="850"/>
      <c r="O351" s="850"/>
      <c r="P351" s="838"/>
      <c r="Q351" s="851"/>
    </row>
    <row r="352" spans="1:17" ht="14.45" customHeight="1" x14ac:dyDescent="0.2">
      <c r="A352" s="832" t="s">
        <v>1694</v>
      </c>
      <c r="B352" s="833" t="s">
        <v>1437</v>
      </c>
      <c r="C352" s="833" t="s">
        <v>1496</v>
      </c>
      <c r="D352" s="833" t="s">
        <v>1527</v>
      </c>
      <c r="E352" s="833" t="s">
        <v>1528</v>
      </c>
      <c r="F352" s="850">
        <v>2</v>
      </c>
      <c r="G352" s="850">
        <v>1364</v>
      </c>
      <c r="H352" s="850">
        <v>0.5</v>
      </c>
      <c r="I352" s="850">
        <v>682</v>
      </c>
      <c r="J352" s="850">
        <v>4</v>
      </c>
      <c r="K352" s="850">
        <v>2728</v>
      </c>
      <c r="L352" s="850">
        <v>1</v>
      </c>
      <c r="M352" s="850">
        <v>682</v>
      </c>
      <c r="N352" s="850">
        <v>1</v>
      </c>
      <c r="O352" s="850">
        <v>685</v>
      </c>
      <c r="P352" s="838">
        <v>0.25109970674486803</v>
      </c>
      <c r="Q352" s="851">
        <v>685</v>
      </c>
    </row>
    <row r="353" spans="1:17" ht="14.45" customHeight="1" x14ac:dyDescent="0.2">
      <c r="A353" s="832" t="s">
        <v>1694</v>
      </c>
      <c r="B353" s="833" t="s">
        <v>1437</v>
      </c>
      <c r="C353" s="833" t="s">
        <v>1496</v>
      </c>
      <c r="D353" s="833" t="s">
        <v>1533</v>
      </c>
      <c r="E353" s="833" t="s">
        <v>1534</v>
      </c>
      <c r="F353" s="850">
        <v>7</v>
      </c>
      <c r="G353" s="850">
        <v>12775</v>
      </c>
      <c r="H353" s="850">
        <v>0.9994523548740416</v>
      </c>
      <c r="I353" s="850">
        <v>1825</v>
      </c>
      <c r="J353" s="850">
        <v>7</v>
      </c>
      <c r="K353" s="850">
        <v>12782</v>
      </c>
      <c r="L353" s="850">
        <v>1</v>
      </c>
      <c r="M353" s="850">
        <v>1826</v>
      </c>
      <c r="N353" s="850">
        <v>7</v>
      </c>
      <c r="O353" s="850">
        <v>12817</v>
      </c>
      <c r="P353" s="838">
        <v>1.0027382256297919</v>
      </c>
      <c r="Q353" s="851">
        <v>1831</v>
      </c>
    </row>
    <row r="354" spans="1:17" ht="14.45" customHeight="1" x14ac:dyDescent="0.2">
      <c r="A354" s="832" t="s">
        <v>1694</v>
      </c>
      <c r="B354" s="833" t="s">
        <v>1437</v>
      </c>
      <c r="C354" s="833" t="s">
        <v>1496</v>
      </c>
      <c r="D354" s="833" t="s">
        <v>1535</v>
      </c>
      <c r="E354" s="833" t="s">
        <v>1536</v>
      </c>
      <c r="F354" s="850"/>
      <c r="G354" s="850"/>
      <c r="H354" s="850"/>
      <c r="I354" s="850"/>
      <c r="J354" s="850">
        <v>1</v>
      </c>
      <c r="K354" s="850">
        <v>430</v>
      </c>
      <c r="L354" s="850">
        <v>1</v>
      </c>
      <c r="M354" s="850">
        <v>430</v>
      </c>
      <c r="N354" s="850">
        <v>2</v>
      </c>
      <c r="O354" s="850">
        <v>862</v>
      </c>
      <c r="P354" s="838">
        <v>2.0046511627906978</v>
      </c>
      <c r="Q354" s="851">
        <v>431</v>
      </c>
    </row>
    <row r="355" spans="1:17" ht="14.45" customHeight="1" x14ac:dyDescent="0.2">
      <c r="A355" s="832" t="s">
        <v>1694</v>
      </c>
      <c r="B355" s="833" t="s">
        <v>1437</v>
      </c>
      <c r="C355" s="833" t="s">
        <v>1496</v>
      </c>
      <c r="D355" s="833" t="s">
        <v>1600</v>
      </c>
      <c r="E355" s="833" t="s">
        <v>1601</v>
      </c>
      <c r="F355" s="850">
        <v>4</v>
      </c>
      <c r="G355" s="850">
        <v>58028</v>
      </c>
      <c r="H355" s="850">
        <v>1.9997243090495553</v>
      </c>
      <c r="I355" s="850">
        <v>14507</v>
      </c>
      <c r="J355" s="850">
        <v>2</v>
      </c>
      <c r="K355" s="850">
        <v>29018</v>
      </c>
      <c r="L355" s="850">
        <v>1</v>
      </c>
      <c r="M355" s="850">
        <v>14509</v>
      </c>
      <c r="N355" s="850">
        <v>1</v>
      </c>
      <c r="O355" s="850">
        <v>14515</v>
      </c>
      <c r="P355" s="838">
        <v>0.50020676821283339</v>
      </c>
      <c r="Q355" s="851">
        <v>14515</v>
      </c>
    </row>
    <row r="356" spans="1:17" ht="14.45" customHeight="1" x14ac:dyDescent="0.2">
      <c r="A356" s="832" t="s">
        <v>1694</v>
      </c>
      <c r="B356" s="833" t="s">
        <v>1437</v>
      </c>
      <c r="C356" s="833" t="s">
        <v>1496</v>
      </c>
      <c r="D356" s="833" t="s">
        <v>1549</v>
      </c>
      <c r="E356" s="833" t="s">
        <v>1550</v>
      </c>
      <c r="F356" s="850">
        <v>2</v>
      </c>
      <c r="G356" s="850">
        <v>2684</v>
      </c>
      <c r="H356" s="850">
        <v>1.9985107967237528</v>
      </c>
      <c r="I356" s="850">
        <v>1342</v>
      </c>
      <c r="J356" s="850">
        <v>1</v>
      </c>
      <c r="K356" s="850">
        <v>1343</v>
      </c>
      <c r="L356" s="850">
        <v>1</v>
      </c>
      <c r="M356" s="850">
        <v>1343</v>
      </c>
      <c r="N356" s="850">
        <v>1</v>
      </c>
      <c r="O356" s="850">
        <v>1347</v>
      </c>
      <c r="P356" s="838">
        <v>1.0029784065524945</v>
      </c>
      <c r="Q356" s="851">
        <v>1347</v>
      </c>
    </row>
    <row r="357" spans="1:17" ht="14.45" customHeight="1" x14ac:dyDescent="0.2">
      <c r="A357" s="832" t="s">
        <v>1694</v>
      </c>
      <c r="B357" s="833" t="s">
        <v>1437</v>
      </c>
      <c r="C357" s="833" t="s">
        <v>1496</v>
      </c>
      <c r="D357" s="833" t="s">
        <v>1551</v>
      </c>
      <c r="E357" s="833" t="s">
        <v>1552</v>
      </c>
      <c r="F357" s="850">
        <v>3</v>
      </c>
      <c r="G357" s="850">
        <v>1527</v>
      </c>
      <c r="H357" s="850">
        <v>0.59882352941176475</v>
      </c>
      <c r="I357" s="850">
        <v>509</v>
      </c>
      <c r="J357" s="850">
        <v>5</v>
      </c>
      <c r="K357" s="850">
        <v>2550</v>
      </c>
      <c r="L357" s="850">
        <v>1</v>
      </c>
      <c r="M357" s="850">
        <v>510</v>
      </c>
      <c r="N357" s="850">
        <v>2</v>
      </c>
      <c r="O357" s="850">
        <v>1024</v>
      </c>
      <c r="P357" s="838">
        <v>0.40156862745098038</v>
      </c>
      <c r="Q357" s="851">
        <v>512</v>
      </c>
    </row>
    <row r="358" spans="1:17" ht="14.45" customHeight="1" x14ac:dyDescent="0.2">
      <c r="A358" s="832" t="s">
        <v>1694</v>
      </c>
      <c r="B358" s="833" t="s">
        <v>1437</v>
      </c>
      <c r="C358" s="833" t="s">
        <v>1496</v>
      </c>
      <c r="D358" s="833" t="s">
        <v>1553</v>
      </c>
      <c r="E358" s="833" t="s">
        <v>1554</v>
      </c>
      <c r="F358" s="850"/>
      <c r="G358" s="850"/>
      <c r="H358" s="850"/>
      <c r="I358" s="850"/>
      <c r="J358" s="850"/>
      <c r="K358" s="850"/>
      <c r="L358" s="850"/>
      <c r="M358" s="850"/>
      <c r="N358" s="850">
        <v>1</v>
      </c>
      <c r="O358" s="850">
        <v>2342</v>
      </c>
      <c r="P358" s="838"/>
      <c r="Q358" s="851">
        <v>2342</v>
      </c>
    </row>
    <row r="359" spans="1:17" ht="14.45" customHeight="1" x14ac:dyDescent="0.2">
      <c r="A359" s="832" t="s">
        <v>1694</v>
      </c>
      <c r="B359" s="833" t="s">
        <v>1437</v>
      </c>
      <c r="C359" s="833" t="s">
        <v>1496</v>
      </c>
      <c r="D359" s="833" t="s">
        <v>1555</v>
      </c>
      <c r="E359" s="833" t="s">
        <v>1556</v>
      </c>
      <c r="F359" s="850"/>
      <c r="G359" s="850"/>
      <c r="H359" s="850"/>
      <c r="I359" s="850"/>
      <c r="J359" s="850">
        <v>1</v>
      </c>
      <c r="K359" s="850">
        <v>2649</v>
      </c>
      <c r="L359" s="850">
        <v>1</v>
      </c>
      <c r="M359" s="850">
        <v>2649</v>
      </c>
      <c r="N359" s="850"/>
      <c r="O359" s="850"/>
      <c r="P359" s="838"/>
      <c r="Q359" s="851"/>
    </row>
    <row r="360" spans="1:17" ht="14.45" customHeight="1" x14ac:dyDescent="0.2">
      <c r="A360" s="832" t="s">
        <v>1694</v>
      </c>
      <c r="B360" s="833" t="s">
        <v>1437</v>
      </c>
      <c r="C360" s="833" t="s">
        <v>1496</v>
      </c>
      <c r="D360" s="833" t="s">
        <v>1571</v>
      </c>
      <c r="E360" s="833" t="s">
        <v>1572</v>
      </c>
      <c r="F360" s="850"/>
      <c r="G360" s="850"/>
      <c r="H360" s="850"/>
      <c r="I360" s="850"/>
      <c r="J360" s="850"/>
      <c r="K360" s="850"/>
      <c r="L360" s="850"/>
      <c r="M360" s="850"/>
      <c r="N360" s="850">
        <v>1</v>
      </c>
      <c r="O360" s="850">
        <v>722</v>
      </c>
      <c r="P360" s="838"/>
      <c r="Q360" s="851">
        <v>722</v>
      </c>
    </row>
    <row r="361" spans="1:17" ht="14.45" customHeight="1" x14ac:dyDescent="0.2">
      <c r="A361" s="832" t="s">
        <v>1695</v>
      </c>
      <c r="B361" s="833" t="s">
        <v>1437</v>
      </c>
      <c r="C361" s="833" t="s">
        <v>1579</v>
      </c>
      <c r="D361" s="833" t="s">
        <v>1584</v>
      </c>
      <c r="E361" s="833" t="s">
        <v>1583</v>
      </c>
      <c r="F361" s="850"/>
      <c r="G361" s="850"/>
      <c r="H361" s="850"/>
      <c r="I361" s="850"/>
      <c r="J361" s="850">
        <v>0.45</v>
      </c>
      <c r="K361" s="850">
        <v>818.57</v>
      </c>
      <c r="L361" s="850">
        <v>1</v>
      </c>
      <c r="M361" s="850">
        <v>1819.0444444444445</v>
      </c>
      <c r="N361" s="850"/>
      <c r="O361" s="850"/>
      <c r="P361" s="838"/>
      <c r="Q361" s="851"/>
    </row>
    <row r="362" spans="1:17" ht="14.45" customHeight="1" x14ac:dyDescent="0.2">
      <c r="A362" s="832" t="s">
        <v>1695</v>
      </c>
      <c r="B362" s="833" t="s">
        <v>1437</v>
      </c>
      <c r="C362" s="833" t="s">
        <v>1438</v>
      </c>
      <c r="D362" s="833" t="s">
        <v>1443</v>
      </c>
      <c r="E362" s="833" t="s">
        <v>1444</v>
      </c>
      <c r="F362" s="850"/>
      <c r="G362" s="850"/>
      <c r="H362" s="850"/>
      <c r="I362" s="850"/>
      <c r="J362" s="850">
        <v>430</v>
      </c>
      <c r="K362" s="850">
        <v>3091.7</v>
      </c>
      <c r="L362" s="850">
        <v>1</v>
      </c>
      <c r="M362" s="850">
        <v>7.1899999999999995</v>
      </c>
      <c r="N362" s="850"/>
      <c r="O362" s="850"/>
      <c r="P362" s="838"/>
      <c r="Q362" s="851"/>
    </row>
    <row r="363" spans="1:17" ht="14.45" customHeight="1" x14ac:dyDescent="0.2">
      <c r="A363" s="832" t="s">
        <v>1695</v>
      </c>
      <c r="B363" s="833" t="s">
        <v>1437</v>
      </c>
      <c r="C363" s="833" t="s">
        <v>1438</v>
      </c>
      <c r="D363" s="833" t="s">
        <v>1449</v>
      </c>
      <c r="E363" s="833" t="s">
        <v>1450</v>
      </c>
      <c r="F363" s="850"/>
      <c r="G363" s="850"/>
      <c r="H363" s="850"/>
      <c r="I363" s="850"/>
      <c r="J363" s="850">
        <v>865</v>
      </c>
      <c r="K363" s="850">
        <v>4610.45</v>
      </c>
      <c r="L363" s="850">
        <v>1</v>
      </c>
      <c r="M363" s="850">
        <v>5.33</v>
      </c>
      <c r="N363" s="850">
        <v>284</v>
      </c>
      <c r="O363" s="850">
        <v>1525.08</v>
      </c>
      <c r="P363" s="838">
        <v>0.3307876671474585</v>
      </c>
      <c r="Q363" s="851">
        <v>5.37</v>
      </c>
    </row>
    <row r="364" spans="1:17" ht="14.45" customHeight="1" x14ac:dyDescent="0.2">
      <c r="A364" s="832" t="s">
        <v>1695</v>
      </c>
      <c r="B364" s="833" t="s">
        <v>1437</v>
      </c>
      <c r="C364" s="833" t="s">
        <v>1438</v>
      </c>
      <c r="D364" s="833" t="s">
        <v>1461</v>
      </c>
      <c r="E364" s="833" t="s">
        <v>1462</v>
      </c>
      <c r="F364" s="850"/>
      <c r="G364" s="850"/>
      <c r="H364" s="850"/>
      <c r="I364" s="850"/>
      <c r="J364" s="850">
        <v>920</v>
      </c>
      <c r="K364" s="850">
        <v>19228</v>
      </c>
      <c r="L364" s="850">
        <v>1</v>
      </c>
      <c r="M364" s="850">
        <v>20.9</v>
      </c>
      <c r="N364" s="850"/>
      <c r="O364" s="850"/>
      <c r="P364" s="838"/>
      <c r="Q364" s="851"/>
    </row>
    <row r="365" spans="1:17" ht="14.45" customHeight="1" x14ac:dyDescent="0.2">
      <c r="A365" s="832" t="s">
        <v>1695</v>
      </c>
      <c r="B365" s="833" t="s">
        <v>1437</v>
      </c>
      <c r="C365" s="833" t="s">
        <v>1438</v>
      </c>
      <c r="D365" s="833" t="s">
        <v>1589</v>
      </c>
      <c r="E365" s="833" t="s">
        <v>1590</v>
      </c>
      <c r="F365" s="850"/>
      <c r="G365" s="850"/>
      <c r="H365" s="850"/>
      <c r="I365" s="850"/>
      <c r="J365" s="850">
        <v>204</v>
      </c>
      <c r="K365" s="850">
        <v>6974.76</v>
      </c>
      <c r="L365" s="850">
        <v>1</v>
      </c>
      <c r="M365" s="850">
        <v>34.19</v>
      </c>
      <c r="N365" s="850"/>
      <c r="O365" s="850"/>
      <c r="P365" s="838"/>
      <c r="Q365" s="851"/>
    </row>
    <row r="366" spans="1:17" ht="14.45" customHeight="1" x14ac:dyDescent="0.2">
      <c r="A366" s="832" t="s">
        <v>1695</v>
      </c>
      <c r="B366" s="833" t="s">
        <v>1437</v>
      </c>
      <c r="C366" s="833" t="s">
        <v>1496</v>
      </c>
      <c r="D366" s="833" t="s">
        <v>1531</v>
      </c>
      <c r="E366" s="833" t="s">
        <v>1532</v>
      </c>
      <c r="F366" s="850">
        <v>1</v>
      </c>
      <c r="G366" s="850">
        <v>2638</v>
      </c>
      <c r="H366" s="850"/>
      <c r="I366" s="850">
        <v>2638</v>
      </c>
      <c r="J366" s="850"/>
      <c r="K366" s="850"/>
      <c r="L366" s="850"/>
      <c r="M366" s="850"/>
      <c r="N366" s="850"/>
      <c r="O366" s="850"/>
      <c r="P366" s="838"/>
      <c r="Q366" s="851"/>
    </row>
    <row r="367" spans="1:17" ht="14.45" customHeight="1" x14ac:dyDescent="0.2">
      <c r="A367" s="832" t="s">
        <v>1695</v>
      </c>
      <c r="B367" s="833" t="s">
        <v>1437</v>
      </c>
      <c r="C367" s="833" t="s">
        <v>1496</v>
      </c>
      <c r="D367" s="833" t="s">
        <v>1533</v>
      </c>
      <c r="E367" s="833" t="s">
        <v>1534</v>
      </c>
      <c r="F367" s="850">
        <v>2</v>
      </c>
      <c r="G367" s="850">
        <v>3650</v>
      </c>
      <c r="H367" s="850">
        <v>0.2498630887185104</v>
      </c>
      <c r="I367" s="850">
        <v>1825</v>
      </c>
      <c r="J367" s="850">
        <v>8</v>
      </c>
      <c r="K367" s="850">
        <v>14608</v>
      </c>
      <c r="L367" s="850">
        <v>1</v>
      </c>
      <c r="M367" s="850">
        <v>1826</v>
      </c>
      <c r="N367" s="850">
        <v>1</v>
      </c>
      <c r="O367" s="850">
        <v>1831</v>
      </c>
      <c r="P367" s="838">
        <v>0.12534227820372398</v>
      </c>
      <c r="Q367" s="851">
        <v>1831</v>
      </c>
    </row>
    <row r="368" spans="1:17" ht="14.45" customHeight="1" x14ac:dyDescent="0.2">
      <c r="A368" s="832" t="s">
        <v>1695</v>
      </c>
      <c r="B368" s="833" t="s">
        <v>1437</v>
      </c>
      <c r="C368" s="833" t="s">
        <v>1496</v>
      </c>
      <c r="D368" s="833" t="s">
        <v>1535</v>
      </c>
      <c r="E368" s="833" t="s">
        <v>1536</v>
      </c>
      <c r="F368" s="850">
        <v>1</v>
      </c>
      <c r="G368" s="850">
        <v>429</v>
      </c>
      <c r="H368" s="850">
        <v>0.24941860465116278</v>
      </c>
      <c r="I368" s="850">
        <v>429</v>
      </c>
      <c r="J368" s="850">
        <v>4</v>
      </c>
      <c r="K368" s="850">
        <v>1720</v>
      </c>
      <c r="L368" s="850">
        <v>1</v>
      </c>
      <c r="M368" s="850">
        <v>430</v>
      </c>
      <c r="N368" s="850">
        <v>1</v>
      </c>
      <c r="O368" s="850">
        <v>431</v>
      </c>
      <c r="P368" s="838">
        <v>0.25058139534883722</v>
      </c>
      <c r="Q368" s="851">
        <v>431</v>
      </c>
    </row>
    <row r="369" spans="1:17" ht="14.45" customHeight="1" x14ac:dyDescent="0.2">
      <c r="A369" s="832" t="s">
        <v>1695</v>
      </c>
      <c r="B369" s="833" t="s">
        <v>1437</v>
      </c>
      <c r="C369" s="833" t="s">
        <v>1496</v>
      </c>
      <c r="D369" s="833" t="s">
        <v>1600</v>
      </c>
      <c r="E369" s="833" t="s">
        <v>1601</v>
      </c>
      <c r="F369" s="850"/>
      <c r="G369" s="850"/>
      <c r="H369" s="850"/>
      <c r="I369" s="850"/>
      <c r="J369" s="850">
        <v>1</v>
      </c>
      <c r="K369" s="850">
        <v>14509</v>
      </c>
      <c r="L369" s="850">
        <v>1</v>
      </c>
      <c r="M369" s="850">
        <v>14509</v>
      </c>
      <c r="N369" s="850"/>
      <c r="O369" s="850"/>
      <c r="P369" s="838"/>
      <c r="Q369" s="851"/>
    </row>
    <row r="370" spans="1:17" ht="14.45" customHeight="1" x14ac:dyDescent="0.2">
      <c r="A370" s="832" t="s">
        <v>1695</v>
      </c>
      <c r="B370" s="833" t="s">
        <v>1437</v>
      </c>
      <c r="C370" s="833" t="s">
        <v>1496</v>
      </c>
      <c r="D370" s="833" t="s">
        <v>1545</v>
      </c>
      <c r="E370" s="833" t="s">
        <v>1546</v>
      </c>
      <c r="F370" s="850"/>
      <c r="G370" s="850"/>
      <c r="H370" s="850"/>
      <c r="I370" s="850"/>
      <c r="J370" s="850">
        <v>1</v>
      </c>
      <c r="K370" s="850">
        <v>611</v>
      </c>
      <c r="L370" s="850">
        <v>1</v>
      </c>
      <c r="M370" s="850">
        <v>611</v>
      </c>
      <c r="N370" s="850"/>
      <c r="O370" s="850"/>
      <c r="P370" s="838"/>
      <c r="Q370" s="851"/>
    </row>
    <row r="371" spans="1:17" ht="14.45" customHeight="1" x14ac:dyDescent="0.2">
      <c r="A371" s="832" t="s">
        <v>1695</v>
      </c>
      <c r="B371" s="833" t="s">
        <v>1437</v>
      </c>
      <c r="C371" s="833" t="s">
        <v>1496</v>
      </c>
      <c r="D371" s="833" t="s">
        <v>1551</v>
      </c>
      <c r="E371" s="833" t="s">
        <v>1552</v>
      </c>
      <c r="F371" s="850"/>
      <c r="G371" s="850"/>
      <c r="H371" s="850"/>
      <c r="I371" s="850"/>
      <c r="J371" s="850">
        <v>2</v>
      </c>
      <c r="K371" s="850">
        <v>1020</v>
      </c>
      <c r="L371" s="850">
        <v>1</v>
      </c>
      <c r="M371" s="850">
        <v>510</v>
      </c>
      <c r="N371" s="850"/>
      <c r="O371" s="850"/>
      <c r="P371" s="838"/>
      <c r="Q371" s="851"/>
    </row>
    <row r="372" spans="1:17" ht="14.45" customHeight="1" x14ac:dyDescent="0.2">
      <c r="A372" s="832" t="s">
        <v>1695</v>
      </c>
      <c r="B372" s="833" t="s">
        <v>1437</v>
      </c>
      <c r="C372" s="833" t="s">
        <v>1496</v>
      </c>
      <c r="D372" s="833" t="s">
        <v>1553</v>
      </c>
      <c r="E372" s="833" t="s">
        <v>1554</v>
      </c>
      <c r="F372" s="850"/>
      <c r="G372" s="850"/>
      <c r="H372" s="850"/>
      <c r="I372" s="850"/>
      <c r="J372" s="850">
        <v>2</v>
      </c>
      <c r="K372" s="850">
        <v>4666</v>
      </c>
      <c r="L372" s="850">
        <v>1</v>
      </c>
      <c r="M372" s="850">
        <v>2333</v>
      </c>
      <c r="N372" s="850"/>
      <c r="O372" s="850"/>
      <c r="P372" s="838"/>
      <c r="Q372" s="851"/>
    </row>
    <row r="373" spans="1:17" ht="14.45" customHeight="1" x14ac:dyDescent="0.2">
      <c r="A373" s="832" t="s">
        <v>1695</v>
      </c>
      <c r="B373" s="833" t="s">
        <v>1437</v>
      </c>
      <c r="C373" s="833" t="s">
        <v>1496</v>
      </c>
      <c r="D373" s="833" t="s">
        <v>1571</v>
      </c>
      <c r="E373" s="833" t="s">
        <v>1572</v>
      </c>
      <c r="F373" s="850">
        <v>1</v>
      </c>
      <c r="G373" s="850">
        <v>719</v>
      </c>
      <c r="H373" s="850">
        <v>0.5</v>
      </c>
      <c r="I373" s="850">
        <v>719</v>
      </c>
      <c r="J373" s="850">
        <v>2</v>
      </c>
      <c r="K373" s="850">
        <v>1438</v>
      </c>
      <c r="L373" s="850">
        <v>1</v>
      </c>
      <c r="M373" s="850">
        <v>719</v>
      </c>
      <c r="N373" s="850"/>
      <c r="O373" s="850"/>
      <c r="P373" s="838"/>
      <c r="Q373" s="851"/>
    </row>
    <row r="374" spans="1:17" ht="14.45" customHeight="1" x14ac:dyDescent="0.2">
      <c r="A374" s="832" t="s">
        <v>1696</v>
      </c>
      <c r="B374" s="833" t="s">
        <v>1437</v>
      </c>
      <c r="C374" s="833" t="s">
        <v>1579</v>
      </c>
      <c r="D374" s="833" t="s">
        <v>1580</v>
      </c>
      <c r="E374" s="833" t="s">
        <v>1581</v>
      </c>
      <c r="F374" s="850">
        <v>0.47000000000000003</v>
      </c>
      <c r="G374" s="850">
        <v>944.53</v>
      </c>
      <c r="H374" s="850"/>
      <c r="I374" s="850">
        <v>2009.6382978723402</v>
      </c>
      <c r="J374" s="850"/>
      <c r="K374" s="850"/>
      <c r="L374" s="850"/>
      <c r="M374" s="850"/>
      <c r="N374" s="850"/>
      <c r="O374" s="850"/>
      <c r="P374" s="838"/>
      <c r="Q374" s="851"/>
    </row>
    <row r="375" spans="1:17" ht="14.45" customHeight="1" x14ac:dyDescent="0.2">
      <c r="A375" s="832" t="s">
        <v>1696</v>
      </c>
      <c r="B375" s="833" t="s">
        <v>1437</v>
      </c>
      <c r="C375" s="833" t="s">
        <v>1579</v>
      </c>
      <c r="D375" s="833" t="s">
        <v>1584</v>
      </c>
      <c r="E375" s="833" t="s">
        <v>1583</v>
      </c>
      <c r="F375" s="850">
        <v>10.95</v>
      </c>
      <c r="G375" s="850">
        <v>19918.500000000004</v>
      </c>
      <c r="H375" s="850">
        <v>0.94830898347618575</v>
      </c>
      <c r="I375" s="850">
        <v>1819.0410958904115</v>
      </c>
      <c r="J375" s="850">
        <v>13.049999999999997</v>
      </c>
      <c r="K375" s="850">
        <v>21004.23</v>
      </c>
      <c r="L375" s="850">
        <v>1</v>
      </c>
      <c r="M375" s="850">
        <v>1609.5195402298855</v>
      </c>
      <c r="N375" s="850"/>
      <c r="O375" s="850"/>
      <c r="P375" s="838"/>
      <c r="Q375" s="851"/>
    </row>
    <row r="376" spans="1:17" ht="14.45" customHeight="1" x14ac:dyDescent="0.2">
      <c r="A376" s="832" t="s">
        <v>1696</v>
      </c>
      <c r="B376" s="833" t="s">
        <v>1437</v>
      </c>
      <c r="C376" s="833" t="s">
        <v>1579</v>
      </c>
      <c r="D376" s="833" t="s">
        <v>1585</v>
      </c>
      <c r="E376" s="833" t="s">
        <v>1586</v>
      </c>
      <c r="F376" s="850">
        <v>0.76000000000000023</v>
      </c>
      <c r="G376" s="850">
        <v>677.84000000000015</v>
      </c>
      <c r="H376" s="850"/>
      <c r="I376" s="850">
        <v>891.8947368421052</v>
      </c>
      <c r="J376" s="850"/>
      <c r="K376" s="850"/>
      <c r="L376" s="850"/>
      <c r="M376" s="850"/>
      <c r="N376" s="850"/>
      <c r="O376" s="850"/>
      <c r="P376" s="838"/>
      <c r="Q376" s="851"/>
    </row>
    <row r="377" spans="1:17" ht="14.45" customHeight="1" x14ac:dyDescent="0.2">
      <c r="A377" s="832" t="s">
        <v>1696</v>
      </c>
      <c r="B377" s="833" t="s">
        <v>1437</v>
      </c>
      <c r="C377" s="833" t="s">
        <v>1579</v>
      </c>
      <c r="D377" s="833" t="s">
        <v>1587</v>
      </c>
      <c r="E377" s="833" t="s">
        <v>1583</v>
      </c>
      <c r="F377" s="850"/>
      <c r="G377" s="850"/>
      <c r="H377" s="850"/>
      <c r="I377" s="850"/>
      <c r="J377" s="850"/>
      <c r="K377" s="850"/>
      <c r="L377" s="850"/>
      <c r="M377" s="850"/>
      <c r="N377" s="850">
        <v>10.199999999999999</v>
      </c>
      <c r="O377" s="850">
        <v>6686.2900000000009</v>
      </c>
      <c r="P377" s="838"/>
      <c r="Q377" s="851">
        <v>655.51862745098049</v>
      </c>
    </row>
    <row r="378" spans="1:17" ht="14.45" customHeight="1" x14ac:dyDescent="0.2">
      <c r="A378" s="832" t="s">
        <v>1696</v>
      </c>
      <c r="B378" s="833" t="s">
        <v>1437</v>
      </c>
      <c r="C378" s="833" t="s">
        <v>1438</v>
      </c>
      <c r="D378" s="833" t="s">
        <v>1443</v>
      </c>
      <c r="E378" s="833" t="s">
        <v>1444</v>
      </c>
      <c r="F378" s="850">
        <v>180</v>
      </c>
      <c r="G378" s="850">
        <v>1288.8</v>
      </c>
      <c r="H378" s="850"/>
      <c r="I378" s="850">
        <v>7.16</v>
      </c>
      <c r="J378" s="850"/>
      <c r="K378" s="850"/>
      <c r="L378" s="850"/>
      <c r="M378" s="850"/>
      <c r="N378" s="850"/>
      <c r="O378" s="850"/>
      <c r="P378" s="838"/>
      <c r="Q378" s="851"/>
    </row>
    <row r="379" spans="1:17" ht="14.45" customHeight="1" x14ac:dyDescent="0.2">
      <c r="A379" s="832" t="s">
        <v>1696</v>
      </c>
      <c r="B379" s="833" t="s">
        <v>1437</v>
      </c>
      <c r="C379" s="833" t="s">
        <v>1438</v>
      </c>
      <c r="D379" s="833" t="s">
        <v>1449</v>
      </c>
      <c r="E379" s="833" t="s">
        <v>1450</v>
      </c>
      <c r="F379" s="850">
        <v>2499</v>
      </c>
      <c r="G379" s="850">
        <v>13219.71</v>
      </c>
      <c r="H379" s="850">
        <v>8.8264974327816095</v>
      </c>
      <c r="I379" s="850">
        <v>5.29</v>
      </c>
      <c r="J379" s="850">
        <v>281</v>
      </c>
      <c r="K379" s="850">
        <v>1497.73</v>
      </c>
      <c r="L379" s="850">
        <v>1</v>
      </c>
      <c r="M379" s="850">
        <v>5.33</v>
      </c>
      <c r="N379" s="850"/>
      <c r="O379" s="850"/>
      <c r="P379" s="838"/>
      <c r="Q379" s="851"/>
    </row>
    <row r="380" spans="1:17" ht="14.45" customHeight="1" x14ac:dyDescent="0.2">
      <c r="A380" s="832" t="s">
        <v>1696</v>
      </c>
      <c r="B380" s="833" t="s">
        <v>1437</v>
      </c>
      <c r="C380" s="833" t="s">
        <v>1438</v>
      </c>
      <c r="D380" s="833" t="s">
        <v>1640</v>
      </c>
      <c r="E380" s="833" t="s">
        <v>1641</v>
      </c>
      <c r="F380" s="850"/>
      <c r="G380" s="850"/>
      <c r="H380" s="850"/>
      <c r="I380" s="850"/>
      <c r="J380" s="850">
        <v>420</v>
      </c>
      <c r="K380" s="850">
        <v>3259.2</v>
      </c>
      <c r="L380" s="850">
        <v>1</v>
      </c>
      <c r="M380" s="850">
        <v>7.76</v>
      </c>
      <c r="N380" s="850"/>
      <c r="O380" s="850"/>
      <c r="P380" s="838"/>
      <c r="Q380" s="851"/>
    </row>
    <row r="381" spans="1:17" ht="14.45" customHeight="1" x14ac:dyDescent="0.2">
      <c r="A381" s="832" t="s">
        <v>1696</v>
      </c>
      <c r="B381" s="833" t="s">
        <v>1437</v>
      </c>
      <c r="C381" s="833" t="s">
        <v>1438</v>
      </c>
      <c r="D381" s="833" t="s">
        <v>1463</v>
      </c>
      <c r="E381" s="833" t="s">
        <v>1464</v>
      </c>
      <c r="F381" s="850"/>
      <c r="G381" s="850"/>
      <c r="H381" s="850"/>
      <c r="I381" s="850"/>
      <c r="J381" s="850"/>
      <c r="K381" s="850"/>
      <c r="L381" s="850"/>
      <c r="M381" s="850"/>
      <c r="N381" s="850">
        <v>8.8000000000000007</v>
      </c>
      <c r="O381" s="850">
        <v>11319.08</v>
      </c>
      <c r="P381" s="838"/>
      <c r="Q381" s="851">
        <v>1286.2590909090909</v>
      </c>
    </row>
    <row r="382" spans="1:17" ht="14.45" customHeight="1" x14ac:dyDescent="0.2">
      <c r="A382" s="832" t="s">
        <v>1696</v>
      </c>
      <c r="B382" s="833" t="s">
        <v>1437</v>
      </c>
      <c r="C382" s="833" t="s">
        <v>1438</v>
      </c>
      <c r="D382" s="833" t="s">
        <v>1465</v>
      </c>
      <c r="E382" s="833" t="s">
        <v>1466</v>
      </c>
      <c r="F382" s="850">
        <v>4.3</v>
      </c>
      <c r="G382" s="850">
        <v>17177.29</v>
      </c>
      <c r="H382" s="850"/>
      <c r="I382" s="850">
        <v>3994.7186046511633</v>
      </c>
      <c r="J382" s="850"/>
      <c r="K382" s="850"/>
      <c r="L382" s="850"/>
      <c r="M382" s="850"/>
      <c r="N382" s="850"/>
      <c r="O382" s="850"/>
      <c r="P382" s="838"/>
      <c r="Q382" s="851"/>
    </row>
    <row r="383" spans="1:17" ht="14.45" customHeight="1" x14ac:dyDescent="0.2">
      <c r="A383" s="832" t="s">
        <v>1696</v>
      </c>
      <c r="B383" s="833" t="s">
        <v>1437</v>
      </c>
      <c r="C383" s="833" t="s">
        <v>1438</v>
      </c>
      <c r="D383" s="833" t="s">
        <v>1467</v>
      </c>
      <c r="E383" s="833" t="s">
        <v>1468</v>
      </c>
      <c r="F383" s="850">
        <v>1</v>
      </c>
      <c r="G383" s="850">
        <v>1986.65</v>
      </c>
      <c r="H383" s="850"/>
      <c r="I383" s="850">
        <v>1986.65</v>
      </c>
      <c r="J383" s="850"/>
      <c r="K383" s="850"/>
      <c r="L383" s="850"/>
      <c r="M383" s="850"/>
      <c r="N383" s="850"/>
      <c r="O383" s="850"/>
      <c r="P383" s="838"/>
      <c r="Q383" s="851"/>
    </row>
    <row r="384" spans="1:17" ht="14.45" customHeight="1" x14ac:dyDescent="0.2">
      <c r="A384" s="832" t="s">
        <v>1696</v>
      </c>
      <c r="B384" s="833" t="s">
        <v>1437</v>
      </c>
      <c r="C384" s="833" t="s">
        <v>1438</v>
      </c>
      <c r="D384" s="833" t="s">
        <v>1589</v>
      </c>
      <c r="E384" s="833" t="s">
        <v>1590</v>
      </c>
      <c r="F384" s="850">
        <v>9162</v>
      </c>
      <c r="G384" s="850">
        <v>308755.89999999997</v>
      </c>
      <c r="H384" s="850">
        <v>1.0928949311422096</v>
      </c>
      <c r="I384" s="850">
        <v>33.699617987339003</v>
      </c>
      <c r="J384" s="850">
        <v>8263</v>
      </c>
      <c r="K384" s="850">
        <v>282511.96999999997</v>
      </c>
      <c r="L384" s="850">
        <v>1</v>
      </c>
      <c r="M384" s="850">
        <v>34.19</v>
      </c>
      <c r="N384" s="850">
        <v>6812</v>
      </c>
      <c r="O384" s="850">
        <v>231471.76000000004</v>
      </c>
      <c r="P384" s="838">
        <v>0.81933434537304761</v>
      </c>
      <c r="Q384" s="851">
        <v>33.980000000000004</v>
      </c>
    </row>
    <row r="385" spans="1:17" ht="14.45" customHeight="1" x14ac:dyDescent="0.2">
      <c r="A385" s="832" t="s">
        <v>1696</v>
      </c>
      <c r="B385" s="833" t="s">
        <v>1437</v>
      </c>
      <c r="C385" s="833" t="s">
        <v>1438</v>
      </c>
      <c r="D385" s="833" t="s">
        <v>1593</v>
      </c>
      <c r="E385" s="833" t="s">
        <v>1594</v>
      </c>
      <c r="F385" s="850"/>
      <c r="G385" s="850"/>
      <c r="H385" s="850"/>
      <c r="I385" s="850"/>
      <c r="J385" s="850">
        <v>350</v>
      </c>
      <c r="K385" s="850">
        <v>20517</v>
      </c>
      <c r="L385" s="850">
        <v>1</v>
      </c>
      <c r="M385" s="850">
        <v>58.62</v>
      </c>
      <c r="N385" s="850"/>
      <c r="O385" s="850"/>
      <c r="P385" s="838"/>
      <c r="Q385" s="851"/>
    </row>
    <row r="386" spans="1:17" ht="14.45" customHeight="1" x14ac:dyDescent="0.2">
      <c r="A386" s="832" t="s">
        <v>1696</v>
      </c>
      <c r="B386" s="833" t="s">
        <v>1437</v>
      </c>
      <c r="C386" s="833" t="s">
        <v>1438</v>
      </c>
      <c r="D386" s="833" t="s">
        <v>1494</v>
      </c>
      <c r="E386" s="833" t="s">
        <v>1495</v>
      </c>
      <c r="F386" s="850"/>
      <c r="G386" s="850"/>
      <c r="H386" s="850"/>
      <c r="I386" s="850"/>
      <c r="J386" s="850"/>
      <c r="K386" s="850"/>
      <c r="L386" s="850"/>
      <c r="M386" s="850"/>
      <c r="N386" s="850">
        <v>21.5</v>
      </c>
      <c r="O386" s="850">
        <v>55512.14</v>
      </c>
      <c r="P386" s="838"/>
      <c r="Q386" s="851">
        <v>2581.96</v>
      </c>
    </row>
    <row r="387" spans="1:17" ht="14.45" customHeight="1" x14ac:dyDescent="0.2">
      <c r="A387" s="832" t="s">
        <v>1696</v>
      </c>
      <c r="B387" s="833" t="s">
        <v>1437</v>
      </c>
      <c r="C387" s="833" t="s">
        <v>1496</v>
      </c>
      <c r="D387" s="833" t="s">
        <v>1521</v>
      </c>
      <c r="E387" s="833" t="s">
        <v>1522</v>
      </c>
      <c r="F387" s="850">
        <v>1</v>
      </c>
      <c r="G387" s="850">
        <v>1280</v>
      </c>
      <c r="H387" s="850"/>
      <c r="I387" s="850">
        <v>1280</v>
      </c>
      <c r="J387" s="850"/>
      <c r="K387" s="850"/>
      <c r="L387" s="850"/>
      <c r="M387" s="850"/>
      <c r="N387" s="850">
        <v>2</v>
      </c>
      <c r="O387" s="850">
        <v>2578</v>
      </c>
      <c r="P387" s="838"/>
      <c r="Q387" s="851">
        <v>1289</v>
      </c>
    </row>
    <row r="388" spans="1:17" ht="14.45" customHeight="1" x14ac:dyDescent="0.2">
      <c r="A388" s="832" t="s">
        <v>1696</v>
      </c>
      <c r="B388" s="833" t="s">
        <v>1437</v>
      </c>
      <c r="C388" s="833" t="s">
        <v>1496</v>
      </c>
      <c r="D388" s="833" t="s">
        <v>1527</v>
      </c>
      <c r="E388" s="833" t="s">
        <v>1528</v>
      </c>
      <c r="F388" s="850">
        <v>1</v>
      </c>
      <c r="G388" s="850">
        <v>682</v>
      </c>
      <c r="H388" s="850"/>
      <c r="I388" s="850">
        <v>682</v>
      </c>
      <c r="J388" s="850"/>
      <c r="K388" s="850"/>
      <c r="L388" s="850"/>
      <c r="M388" s="850"/>
      <c r="N388" s="850"/>
      <c r="O388" s="850"/>
      <c r="P388" s="838"/>
      <c r="Q388" s="851"/>
    </row>
    <row r="389" spans="1:17" ht="14.45" customHeight="1" x14ac:dyDescent="0.2">
      <c r="A389" s="832" t="s">
        <v>1696</v>
      </c>
      <c r="B389" s="833" t="s">
        <v>1437</v>
      </c>
      <c r="C389" s="833" t="s">
        <v>1496</v>
      </c>
      <c r="D389" s="833" t="s">
        <v>1533</v>
      </c>
      <c r="E389" s="833" t="s">
        <v>1534</v>
      </c>
      <c r="F389" s="850">
        <v>7</v>
      </c>
      <c r="G389" s="850">
        <v>12775</v>
      </c>
      <c r="H389" s="850">
        <v>2.332055494706097</v>
      </c>
      <c r="I389" s="850">
        <v>1825</v>
      </c>
      <c r="J389" s="850">
        <v>3</v>
      </c>
      <c r="K389" s="850">
        <v>5478</v>
      </c>
      <c r="L389" s="850">
        <v>1</v>
      </c>
      <c r="M389" s="850">
        <v>1826</v>
      </c>
      <c r="N389" s="850"/>
      <c r="O389" s="850"/>
      <c r="P389" s="838"/>
      <c r="Q389" s="851"/>
    </row>
    <row r="390" spans="1:17" ht="14.45" customHeight="1" x14ac:dyDescent="0.2">
      <c r="A390" s="832" t="s">
        <v>1696</v>
      </c>
      <c r="B390" s="833" t="s">
        <v>1437</v>
      </c>
      <c r="C390" s="833" t="s">
        <v>1496</v>
      </c>
      <c r="D390" s="833" t="s">
        <v>1535</v>
      </c>
      <c r="E390" s="833" t="s">
        <v>1536</v>
      </c>
      <c r="F390" s="850">
        <v>4</v>
      </c>
      <c r="G390" s="850">
        <v>1716</v>
      </c>
      <c r="H390" s="850">
        <v>3.9906976744186045</v>
      </c>
      <c r="I390" s="850">
        <v>429</v>
      </c>
      <c r="J390" s="850">
        <v>1</v>
      </c>
      <c r="K390" s="850">
        <v>430</v>
      </c>
      <c r="L390" s="850">
        <v>1</v>
      </c>
      <c r="M390" s="850">
        <v>430</v>
      </c>
      <c r="N390" s="850"/>
      <c r="O390" s="850"/>
      <c r="P390" s="838"/>
      <c r="Q390" s="851"/>
    </row>
    <row r="391" spans="1:17" ht="14.45" customHeight="1" x14ac:dyDescent="0.2">
      <c r="A391" s="832" t="s">
        <v>1696</v>
      </c>
      <c r="B391" s="833" t="s">
        <v>1437</v>
      </c>
      <c r="C391" s="833" t="s">
        <v>1496</v>
      </c>
      <c r="D391" s="833" t="s">
        <v>1600</v>
      </c>
      <c r="E391" s="833" t="s">
        <v>1601</v>
      </c>
      <c r="F391" s="850">
        <v>34</v>
      </c>
      <c r="G391" s="850">
        <v>493238</v>
      </c>
      <c r="H391" s="850">
        <v>1.0301610076921952</v>
      </c>
      <c r="I391" s="850">
        <v>14507</v>
      </c>
      <c r="J391" s="850">
        <v>33</v>
      </c>
      <c r="K391" s="850">
        <v>478797</v>
      </c>
      <c r="L391" s="850">
        <v>1</v>
      </c>
      <c r="M391" s="850">
        <v>14509</v>
      </c>
      <c r="N391" s="850">
        <v>24</v>
      </c>
      <c r="O391" s="850">
        <v>348360</v>
      </c>
      <c r="P391" s="838">
        <v>0.7275734810368486</v>
      </c>
      <c r="Q391" s="851">
        <v>14515</v>
      </c>
    </row>
    <row r="392" spans="1:17" ht="14.45" customHeight="1" x14ac:dyDescent="0.2">
      <c r="A392" s="832" t="s">
        <v>1696</v>
      </c>
      <c r="B392" s="833" t="s">
        <v>1437</v>
      </c>
      <c r="C392" s="833" t="s">
        <v>1496</v>
      </c>
      <c r="D392" s="833" t="s">
        <v>1545</v>
      </c>
      <c r="E392" s="833" t="s">
        <v>1546</v>
      </c>
      <c r="F392" s="850">
        <v>2</v>
      </c>
      <c r="G392" s="850">
        <v>1220</v>
      </c>
      <c r="H392" s="850"/>
      <c r="I392" s="850">
        <v>610</v>
      </c>
      <c r="J392" s="850"/>
      <c r="K392" s="850"/>
      <c r="L392" s="850"/>
      <c r="M392" s="850"/>
      <c r="N392" s="850"/>
      <c r="O392" s="850"/>
      <c r="P392" s="838"/>
      <c r="Q392" s="851"/>
    </row>
    <row r="393" spans="1:17" ht="14.45" customHeight="1" x14ac:dyDescent="0.2">
      <c r="A393" s="832" t="s">
        <v>1696</v>
      </c>
      <c r="B393" s="833" t="s">
        <v>1437</v>
      </c>
      <c r="C393" s="833" t="s">
        <v>1496</v>
      </c>
      <c r="D393" s="833" t="s">
        <v>1551</v>
      </c>
      <c r="E393" s="833" t="s">
        <v>1552</v>
      </c>
      <c r="F393" s="850">
        <v>1</v>
      </c>
      <c r="G393" s="850">
        <v>509</v>
      </c>
      <c r="H393" s="850"/>
      <c r="I393" s="850">
        <v>509</v>
      </c>
      <c r="J393" s="850"/>
      <c r="K393" s="850"/>
      <c r="L393" s="850"/>
      <c r="M393" s="850"/>
      <c r="N393" s="850"/>
      <c r="O393" s="850"/>
      <c r="P393" s="838"/>
      <c r="Q393" s="851"/>
    </row>
    <row r="394" spans="1:17" ht="14.45" customHeight="1" x14ac:dyDescent="0.2">
      <c r="A394" s="832" t="s">
        <v>1696</v>
      </c>
      <c r="B394" s="833" t="s">
        <v>1437</v>
      </c>
      <c r="C394" s="833" t="s">
        <v>1496</v>
      </c>
      <c r="D394" s="833" t="s">
        <v>1555</v>
      </c>
      <c r="E394" s="833" t="s">
        <v>1556</v>
      </c>
      <c r="F394" s="850">
        <v>1</v>
      </c>
      <c r="G394" s="850">
        <v>2646</v>
      </c>
      <c r="H394" s="850"/>
      <c r="I394" s="850">
        <v>2646</v>
      </c>
      <c r="J394" s="850"/>
      <c r="K394" s="850"/>
      <c r="L394" s="850"/>
      <c r="M394" s="850"/>
      <c r="N394" s="850"/>
      <c r="O394" s="850"/>
      <c r="P394" s="838"/>
      <c r="Q394" s="851"/>
    </row>
    <row r="395" spans="1:17" ht="14.45" customHeight="1" x14ac:dyDescent="0.2">
      <c r="A395" s="832" t="s">
        <v>1696</v>
      </c>
      <c r="B395" s="833" t="s">
        <v>1437</v>
      </c>
      <c r="C395" s="833" t="s">
        <v>1496</v>
      </c>
      <c r="D395" s="833" t="s">
        <v>1567</v>
      </c>
      <c r="E395" s="833" t="s">
        <v>1568</v>
      </c>
      <c r="F395" s="850"/>
      <c r="G395" s="850"/>
      <c r="H395" s="850"/>
      <c r="I395" s="850"/>
      <c r="J395" s="850"/>
      <c r="K395" s="850"/>
      <c r="L395" s="850"/>
      <c r="M395" s="850"/>
      <c r="N395" s="850">
        <v>1</v>
      </c>
      <c r="O395" s="850">
        <v>2557</v>
      </c>
      <c r="P395" s="838"/>
      <c r="Q395" s="851">
        <v>2557</v>
      </c>
    </row>
    <row r="396" spans="1:17" ht="14.45" customHeight="1" x14ac:dyDescent="0.2">
      <c r="A396" s="832" t="s">
        <v>1696</v>
      </c>
      <c r="B396" s="833" t="s">
        <v>1437</v>
      </c>
      <c r="C396" s="833" t="s">
        <v>1496</v>
      </c>
      <c r="D396" s="833" t="s">
        <v>1637</v>
      </c>
      <c r="E396" s="833" t="s">
        <v>1638</v>
      </c>
      <c r="F396" s="850"/>
      <c r="G396" s="850"/>
      <c r="H396" s="850"/>
      <c r="I396" s="850"/>
      <c r="J396" s="850">
        <v>1</v>
      </c>
      <c r="K396" s="850">
        <v>1935</v>
      </c>
      <c r="L396" s="850">
        <v>1</v>
      </c>
      <c r="M396" s="850">
        <v>1935</v>
      </c>
      <c r="N396" s="850"/>
      <c r="O396" s="850"/>
      <c r="P396" s="838"/>
      <c r="Q396" s="851"/>
    </row>
    <row r="397" spans="1:17" ht="14.45" customHeight="1" x14ac:dyDescent="0.2">
      <c r="A397" s="832" t="s">
        <v>1697</v>
      </c>
      <c r="B397" s="833" t="s">
        <v>1437</v>
      </c>
      <c r="C397" s="833" t="s">
        <v>1438</v>
      </c>
      <c r="D397" s="833" t="s">
        <v>1449</v>
      </c>
      <c r="E397" s="833" t="s">
        <v>1450</v>
      </c>
      <c r="F397" s="850">
        <v>900</v>
      </c>
      <c r="G397" s="850">
        <v>4761</v>
      </c>
      <c r="H397" s="850">
        <v>0.46864941165353219</v>
      </c>
      <c r="I397" s="850">
        <v>5.29</v>
      </c>
      <c r="J397" s="850">
        <v>1906</v>
      </c>
      <c r="K397" s="850">
        <v>10158.98</v>
      </c>
      <c r="L397" s="850">
        <v>1</v>
      </c>
      <c r="M397" s="850">
        <v>5.33</v>
      </c>
      <c r="N397" s="850">
        <v>908</v>
      </c>
      <c r="O397" s="850">
        <v>4777.96</v>
      </c>
      <c r="P397" s="838">
        <v>0.47031887059527633</v>
      </c>
      <c r="Q397" s="851">
        <v>5.2620704845814981</v>
      </c>
    </row>
    <row r="398" spans="1:17" ht="14.45" customHeight="1" x14ac:dyDescent="0.2">
      <c r="A398" s="832" t="s">
        <v>1697</v>
      </c>
      <c r="B398" s="833" t="s">
        <v>1437</v>
      </c>
      <c r="C398" s="833" t="s">
        <v>1438</v>
      </c>
      <c r="D398" s="833" t="s">
        <v>1589</v>
      </c>
      <c r="E398" s="833" t="s">
        <v>1590</v>
      </c>
      <c r="F398" s="850"/>
      <c r="G398" s="850"/>
      <c r="H398" s="850"/>
      <c r="I398" s="850"/>
      <c r="J398" s="850">
        <v>364</v>
      </c>
      <c r="K398" s="850">
        <v>12445.16</v>
      </c>
      <c r="L398" s="850">
        <v>1</v>
      </c>
      <c r="M398" s="850">
        <v>34.19</v>
      </c>
      <c r="N398" s="850"/>
      <c r="O398" s="850"/>
      <c r="P398" s="838"/>
      <c r="Q398" s="851"/>
    </row>
    <row r="399" spans="1:17" ht="14.45" customHeight="1" x14ac:dyDescent="0.2">
      <c r="A399" s="832" t="s">
        <v>1697</v>
      </c>
      <c r="B399" s="833" t="s">
        <v>1437</v>
      </c>
      <c r="C399" s="833" t="s">
        <v>1496</v>
      </c>
      <c r="D399" s="833" t="s">
        <v>1499</v>
      </c>
      <c r="E399" s="833" t="s">
        <v>1500</v>
      </c>
      <c r="F399" s="850">
        <v>1</v>
      </c>
      <c r="G399" s="850">
        <v>444</v>
      </c>
      <c r="H399" s="850"/>
      <c r="I399" s="850">
        <v>444</v>
      </c>
      <c r="J399" s="850"/>
      <c r="K399" s="850"/>
      <c r="L399" s="850"/>
      <c r="M399" s="850"/>
      <c r="N399" s="850">
        <v>1</v>
      </c>
      <c r="O399" s="850">
        <v>447</v>
      </c>
      <c r="P399" s="838"/>
      <c r="Q399" s="851">
        <v>447</v>
      </c>
    </row>
    <row r="400" spans="1:17" ht="14.45" customHeight="1" x14ac:dyDescent="0.2">
      <c r="A400" s="832" t="s">
        <v>1697</v>
      </c>
      <c r="B400" s="833" t="s">
        <v>1437</v>
      </c>
      <c r="C400" s="833" t="s">
        <v>1496</v>
      </c>
      <c r="D400" s="833" t="s">
        <v>1533</v>
      </c>
      <c r="E400" s="833" t="s">
        <v>1534</v>
      </c>
      <c r="F400" s="850">
        <v>3</v>
      </c>
      <c r="G400" s="850">
        <v>5475</v>
      </c>
      <c r="H400" s="850">
        <v>0.74958926615553123</v>
      </c>
      <c r="I400" s="850">
        <v>1825</v>
      </c>
      <c r="J400" s="850">
        <v>4</v>
      </c>
      <c r="K400" s="850">
        <v>7304</v>
      </c>
      <c r="L400" s="850">
        <v>1</v>
      </c>
      <c r="M400" s="850">
        <v>1826</v>
      </c>
      <c r="N400" s="850">
        <v>4</v>
      </c>
      <c r="O400" s="850">
        <v>7324</v>
      </c>
      <c r="P400" s="838">
        <v>1.0027382256297919</v>
      </c>
      <c r="Q400" s="851">
        <v>1831</v>
      </c>
    </row>
    <row r="401" spans="1:17" ht="14.45" customHeight="1" x14ac:dyDescent="0.2">
      <c r="A401" s="832" t="s">
        <v>1697</v>
      </c>
      <c r="B401" s="833" t="s">
        <v>1437</v>
      </c>
      <c r="C401" s="833" t="s">
        <v>1496</v>
      </c>
      <c r="D401" s="833" t="s">
        <v>1535</v>
      </c>
      <c r="E401" s="833" t="s">
        <v>1536</v>
      </c>
      <c r="F401" s="850">
        <v>3</v>
      </c>
      <c r="G401" s="850">
        <v>1287</v>
      </c>
      <c r="H401" s="850">
        <v>0.74825581395348839</v>
      </c>
      <c r="I401" s="850">
        <v>429</v>
      </c>
      <c r="J401" s="850">
        <v>4</v>
      </c>
      <c r="K401" s="850">
        <v>1720</v>
      </c>
      <c r="L401" s="850">
        <v>1</v>
      </c>
      <c r="M401" s="850">
        <v>430</v>
      </c>
      <c r="N401" s="850">
        <v>3</v>
      </c>
      <c r="O401" s="850">
        <v>1293</v>
      </c>
      <c r="P401" s="838">
        <v>0.75174418604651161</v>
      </c>
      <c r="Q401" s="851">
        <v>431</v>
      </c>
    </row>
    <row r="402" spans="1:17" ht="14.45" customHeight="1" x14ac:dyDescent="0.2">
      <c r="A402" s="832" t="s">
        <v>1697</v>
      </c>
      <c r="B402" s="833" t="s">
        <v>1437</v>
      </c>
      <c r="C402" s="833" t="s">
        <v>1496</v>
      </c>
      <c r="D402" s="833" t="s">
        <v>1600</v>
      </c>
      <c r="E402" s="833" t="s">
        <v>1601</v>
      </c>
      <c r="F402" s="850"/>
      <c r="G402" s="850"/>
      <c r="H402" s="850"/>
      <c r="I402" s="850"/>
      <c r="J402" s="850">
        <v>1</v>
      </c>
      <c r="K402" s="850">
        <v>14509</v>
      </c>
      <c r="L402" s="850">
        <v>1</v>
      </c>
      <c r="M402" s="850">
        <v>14509</v>
      </c>
      <c r="N402" s="850"/>
      <c r="O402" s="850"/>
      <c r="P402" s="838"/>
      <c r="Q402" s="851"/>
    </row>
    <row r="403" spans="1:17" ht="14.45" customHeight="1" x14ac:dyDescent="0.2">
      <c r="A403" s="832" t="s">
        <v>1697</v>
      </c>
      <c r="B403" s="833" t="s">
        <v>1437</v>
      </c>
      <c r="C403" s="833" t="s">
        <v>1496</v>
      </c>
      <c r="D403" s="833" t="s">
        <v>1545</v>
      </c>
      <c r="E403" s="833" t="s">
        <v>1546</v>
      </c>
      <c r="F403" s="850"/>
      <c r="G403" s="850"/>
      <c r="H403" s="850"/>
      <c r="I403" s="850"/>
      <c r="J403" s="850">
        <v>1</v>
      </c>
      <c r="K403" s="850">
        <v>611</v>
      </c>
      <c r="L403" s="850">
        <v>1</v>
      </c>
      <c r="M403" s="850">
        <v>611</v>
      </c>
      <c r="N403" s="850"/>
      <c r="O403" s="850"/>
      <c r="P403" s="838"/>
      <c r="Q403" s="851"/>
    </row>
    <row r="404" spans="1:17" ht="14.45" customHeight="1" x14ac:dyDescent="0.2">
      <c r="A404" s="832" t="s">
        <v>1698</v>
      </c>
      <c r="B404" s="833" t="s">
        <v>1437</v>
      </c>
      <c r="C404" s="833" t="s">
        <v>1438</v>
      </c>
      <c r="D404" s="833" t="s">
        <v>1479</v>
      </c>
      <c r="E404" s="833" t="s">
        <v>1480</v>
      </c>
      <c r="F404" s="850"/>
      <c r="G404" s="850"/>
      <c r="H404" s="850"/>
      <c r="I404" s="850"/>
      <c r="J404" s="850"/>
      <c r="K404" s="850"/>
      <c r="L404" s="850"/>
      <c r="M404" s="850"/>
      <c r="N404" s="850">
        <v>51</v>
      </c>
      <c r="O404" s="850">
        <v>1037.8499999999999</v>
      </c>
      <c r="P404" s="838"/>
      <c r="Q404" s="851">
        <v>20.349999999999998</v>
      </c>
    </row>
    <row r="405" spans="1:17" ht="14.45" customHeight="1" x14ac:dyDescent="0.2">
      <c r="A405" s="832" t="s">
        <v>1698</v>
      </c>
      <c r="B405" s="833" t="s">
        <v>1437</v>
      </c>
      <c r="C405" s="833" t="s">
        <v>1496</v>
      </c>
      <c r="D405" s="833" t="s">
        <v>1533</v>
      </c>
      <c r="E405" s="833" t="s">
        <v>1534</v>
      </c>
      <c r="F405" s="850"/>
      <c r="G405" s="850"/>
      <c r="H405" s="850"/>
      <c r="I405" s="850"/>
      <c r="J405" s="850"/>
      <c r="K405" s="850"/>
      <c r="L405" s="850"/>
      <c r="M405" s="850"/>
      <c r="N405" s="850">
        <v>1</v>
      </c>
      <c r="O405" s="850">
        <v>1831</v>
      </c>
      <c r="P405" s="838"/>
      <c r="Q405" s="851">
        <v>1831</v>
      </c>
    </row>
    <row r="406" spans="1:17" ht="14.45" customHeight="1" thickBot="1" x14ac:dyDescent="0.25">
      <c r="A406" s="840" t="s">
        <v>1698</v>
      </c>
      <c r="B406" s="841" t="s">
        <v>1437</v>
      </c>
      <c r="C406" s="841" t="s">
        <v>1496</v>
      </c>
      <c r="D406" s="841" t="s">
        <v>1537</v>
      </c>
      <c r="E406" s="841" t="s">
        <v>1538</v>
      </c>
      <c r="F406" s="852"/>
      <c r="G406" s="852"/>
      <c r="H406" s="852"/>
      <c r="I406" s="852"/>
      <c r="J406" s="852"/>
      <c r="K406" s="852"/>
      <c r="L406" s="852"/>
      <c r="M406" s="852"/>
      <c r="N406" s="852">
        <v>1</v>
      </c>
      <c r="O406" s="852">
        <v>3533</v>
      </c>
      <c r="P406" s="846"/>
      <c r="Q406" s="853">
        <v>3533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D0FFAF4-B16D-4287-B307-1B0E4B2580A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46.158999999999999</v>
      </c>
      <c r="C5" s="114">
        <v>57.396999999999998</v>
      </c>
      <c r="D5" s="114">
        <v>58.634</v>
      </c>
      <c r="E5" s="424">
        <f>IF(OR(D5=0,B5=0),"",D5/B5)</f>
        <v>1.2702614874672329</v>
      </c>
      <c r="F5" s="129">
        <f>IF(OR(D5=0,C5=0),"",D5/C5)</f>
        <v>1.0215516490408907</v>
      </c>
      <c r="G5" s="130">
        <v>67</v>
      </c>
      <c r="H5" s="114">
        <v>75</v>
      </c>
      <c r="I5" s="114">
        <v>79</v>
      </c>
      <c r="J5" s="424">
        <f>IF(OR(I5=0,G5=0),"",I5/G5)</f>
        <v>1.1791044776119404</v>
      </c>
      <c r="K5" s="131">
        <f>IF(OR(I5=0,H5=0),"",I5/H5)</f>
        <v>1.0533333333333332</v>
      </c>
      <c r="L5" s="121"/>
      <c r="M5" s="121"/>
      <c r="N5" s="7">
        <f>D5-C5</f>
        <v>1.2370000000000019</v>
      </c>
      <c r="O5" s="8">
        <f>I5-H5</f>
        <v>4</v>
      </c>
      <c r="P5" s="7">
        <f>D5-B5</f>
        <v>12.475000000000001</v>
      </c>
      <c r="Q5" s="8">
        <f>I5-G5</f>
        <v>12</v>
      </c>
    </row>
    <row r="6" spans="1:17" ht="14.45" hidden="1" customHeight="1" outlineLevel="1" x14ac:dyDescent="0.2">
      <c r="A6" s="441" t="s">
        <v>168</v>
      </c>
      <c r="B6" s="120">
        <v>5.5510000000000002</v>
      </c>
      <c r="C6" s="113">
        <v>10.539</v>
      </c>
      <c r="D6" s="113">
        <v>11.557</v>
      </c>
      <c r="E6" s="424">
        <f t="shared" ref="E6:E12" si="0">IF(OR(D6=0,B6=0),"",D6/B6)</f>
        <v>2.081967213114754</v>
      </c>
      <c r="F6" s="129">
        <f t="shared" ref="F6:F12" si="1">IF(OR(D6=0,C6=0),"",D6/C6)</f>
        <v>1.0965936047063289</v>
      </c>
      <c r="G6" s="133">
        <v>14</v>
      </c>
      <c r="H6" s="113">
        <v>13</v>
      </c>
      <c r="I6" s="113">
        <v>17</v>
      </c>
      <c r="J6" s="425">
        <f t="shared" ref="J6:J12" si="2">IF(OR(I6=0,G6=0),"",I6/G6)</f>
        <v>1.2142857142857142</v>
      </c>
      <c r="K6" s="134">
        <f t="shared" ref="K6:K12" si="3">IF(OR(I6=0,H6=0),"",I6/H6)</f>
        <v>1.3076923076923077</v>
      </c>
      <c r="L6" s="121"/>
      <c r="M6" s="121"/>
      <c r="N6" s="5">
        <f t="shared" ref="N6:N13" si="4">D6-C6</f>
        <v>1.0180000000000007</v>
      </c>
      <c r="O6" s="6">
        <f t="shared" ref="O6:O13" si="5">I6-H6</f>
        <v>4</v>
      </c>
      <c r="P6" s="5">
        <f t="shared" ref="P6:P13" si="6">D6-B6</f>
        <v>6.0060000000000002</v>
      </c>
      <c r="Q6" s="6">
        <f t="shared" ref="Q6:Q13" si="7">I6-G6</f>
        <v>3</v>
      </c>
    </row>
    <row r="7" spans="1:17" ht="14.45" hidden="1" customHeight="1" outlineLevel="1" x14ac:dyDescent="0.2">
      <c r="A7" s="441" t="s">
        <v>169</v>
      </c>
      <c r="B7" s="120">
        <v>27.631</v>
      </c>
      <c r="C7" s="113">
        <v>48.398000000000003</v>
      </c>
      <c r="D7" s="113">
        <v>53.078000000000003</v>
      </c>
      <c r="E7" s="424">
        <f t="shared" si="0"/>
        <v>1.9209583438891102</v>
      </c>
      <c r="F7" s="129">
        <f t="shared" si="1"/>
        <v>1.0966982106698624</v>
      </c>
      <c r="G7" s="133">
        <v>37</v>
      </c>
      <c r="H7" s="113">
        <v>65</v>
      </c>
      <c r="I7" s="113">
        <v>66</v>
      </c>
      <c r="J7" s="425">
        <f t="shared" si="2"/>
        <v>1.7837837837837838</v>
      </c>
      <c r="K7" s="134">
        <f t="shared" si="3"/>
        <v>1.0153846153846153</v>
      </c>
      <c r="L7" s="121"/>
      <c r="M7" s="121"/>
      <c r="N7" s="5">
        <f t="shared" si="4"/>
        <v>4.68</v>
      </c>
      <c r="O7" s="6">
        <f t="shared" si="5"/>
        <v>1</v>
      </c>
      <c r="P7" s="5">
        <f t="shared" si="6"/>
        <v>25.447000000000003</v>
      </c>
      <c r="Q7" s="6">
        <f t="shared" si="7"/>
        <v>29</v>
      </c>
    </row>
    <row r="8" spans="1:17" ht="14.45" hidden="1" customHeight="1" outlineLevel="1" x14ac:dyDescent="0.2">
      <c r="A8" s="441" t="s">
        <v>170</v>
      </c>
      <c r="B8" s="120">
        <v>5.0839999999999996</v>
      </c>
      <c r="C8" s="113">
        <v>3.2450000000000001</v>
      </c>
      <c r="D8" s="113">
        <v>3.8359999999999999</v>
      </c>
      <c r="E8" s="424">
        <f t="shared" si="0"/>
        <v>0.75452399685287175</v>
      </c>
      <c r="F8" s="129">
        <f t="shared" si="1"/>
        <v>1.1821263482280431</v>
      </c>
      <c r="G8" s="133">
        <v>7</v>
      </c>
      <c r="H8" s="113">
        <v>5</v>
      </c>
      <c r="I8" s="113">
        <v>4</v>
      </c>
      <c r="J8" s="425">
        <f t="shared" si="2"/>
        <v>0.5714285714285714</v>
      </c>
      <c r="K8" s="134">
        <f t="shared" si="3"/>
        <v>0.8</v>
      </c>
      <c r="L8" s="121"/>
      <c r="M8" s="121"/>
      <c r="N8" s="5">
        <f t="shared" si="4"/>
        <v>0.59099999999999975</v>
      </c>
      <c r="O8" s="6">
        <f t="shared" si="5"/>
        <v>-1</v>
      </c>
      <c r="P8" s="5">
        <f t="shared" si="6"/>
        <v>-1.2479999999999998</v>
      </c>
      <c r="Q8" s="6">
        <f t="shared" si="7"/>
        <v>-3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16.457000000000001</v>
      </c>
      <c r="C10" s="113">
        <v>12.416</v>
      </c>
      <c r="D10" s="113">
        <v>11.632</v>
      </c>
      <c r="E10" s="424">
        <f t="shared" si="0"/>
        <v>0.70681169107370723</v>
      </c>
      <c r="F10" s="129">
        <f t="shared" si="1"/>
        <v>0.93685567010309267</v>
      </c>
      <c r="G10" s="133">
        <v>26</v>
      </c>
      <c r="H10" s="113">
        <v>17</v>
      </c>
      <c r="I10" s="113">
        <v>17</v>
      </c>
      <c r="J10" s="425">
        <f t="shared" si="2"/>
        <v>0.65384615384615385</v>
      </c>
      <c r="K10" s="134">
        <f t="shared" si="3"/>
        <v>1</v>
      </c>
      <c r="L10" s="121"/>
      <c r="M10" s="121"/>
      <c r="N10" s="5">
        <f t="shared" si="4"/>
        <v>-0.7840000000000007</v>
      </c>
      <c r="O10" s="6">
        <f t="shared" si="5"/>
        <v>0</v>
      </c>
      <c r="P10" s="5">
        <f t="shared" si="6"/>
        <v>-4.8250000000000011</v>
      </c>
      <c r="Q10" s="6">
        <f t="shared" si="7"/>
        <v>-9</v>
      </c>
    </row>
    <row r="11" spans="1:17" ht="14.45" hidden="1" customHeight="1" outlineLevel="1" x14ac:dyDescent="0.2">
      <c r="A11" s="441" t="s">
        <v>173</v>
      </c>
      <c r="B11" s="120">
        <v>0.61299999999999999</v>
      </c>
      <c r="C11" s="113">
        <v>2.198</v>
      </c>
      <c r="D11" s="113">
        <v>2.1720000000000002</v>
      </c>
      <c r="E11" s="424">
        <f t="shared" si="0"/>
        <v>3.5432300163132142</v>
      </c>
      <c r="F11" s="129">
        <f t="shared" si="1"/>
        <v>0.98817106460418569</v>
      </c>
      <c r="G11" s="133">
        <v>2</v>
      </c>
      <c r="H11" s="113">
        <v>3</v>
      </c>
      <c r="I11" s="113">
        <v>2</v>
      </c>
      <c r="J11" s="425">
        <f t="shared" si="2"/>
        <v>1</v>
      </c>
      <c r="K11" s="134">
        <f t="shared" si="3"/>
        <v>0.66666666666666663</v>
      </c>
      <c r="L11" s="121"/>
      <c r="M11" s="121"/>
      <c r="N11" s="5">
        <f t="shared" si="4"/>
        <v>-2.5999999999999801E-2</v>
      </c>
      <c r="O11" s="6">
        <f t="shared" si="5"/>
        <v>-1</v>
      </c>
      <c r="P11" s="5">
        <f t="shared" si="6"/>
        <v>1.5590000000000002</v>
      </c>
      <c r="Q11" s="6">
        <f t="shared" si="7"/>
        <v>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101.495</v>
      </c>
      <c r="C13" s="116">
        <f>SUM(C5:C12)</f>
        <v>134.19300000000001</v>
      </c>
      <c r="D13" s="116">
        <f>SUM(D5:D12)</f>
        <v>140.90899999999999</v>
      </c>
      <c r="E13" s="420">
        <f>IF(OR(D13=0,B13=0),0,D13/B13)</f>
        <v>1.3883344007093945</v>
      </c>
      <c r="F13" s="135">
        <f>IF(OR(D13=0,C13=0),0,D13/C13)</f>
        <v>1.050047319904913</v>
      </c>
      <c r="G13" s="136">
        <f>SUM(G5:G12)</f>
        <v>153</v>
      </c>
      <c r="H13" s="116">
        <f>SUM(H5:H12)</f>
        <v>178</v>
      </c>
      <c r="I13" s="116">
        <f>SUM(I5:I12)</f>
        <v>185</v>
      </c>
      <c r="J13" s="420">
        <f>IF(OR(I13=0,G13=0),0,I13/G13)</f>
        <v>1.2091503267973855</v>
      </c>
      <c r="K13" s="137">
        <f>IF(OR(I13=0,H13=0),0,I13/H13)</f>
        <v>1.0393258426966292</v>
      </c>
      <c r="L13" s="121"/>
      <c r="M13" s="121"/>
      <c r="N13" s="127">
        <f t="shared" si="4"/>
        <v>6.7159999999999798</v>
      </c>
      <c r="O13" s="138">
        <f t="shared" si="5"/>
        <v>7</v>
      </c>
      <c r="P13" s="127">
        <f t="shared" si="6"/>
        <v>39.413999999999987</v>
      </c>
      <c r="Q13" s="138">
        <f t="shared" si="7"/>
        <v>32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46.158999999999999</v>
      </c>
      <c r="C18" s="114">
        <v>57.396999999999998</v>
      </c>
      <c r="D18" s="114">
        <v>58.634</v>
      </c>
      <c r="E18" s="424">
        <f>IF(OR(D18=0,B18=0),"",D18/B18)</f>
        <v>1.2702614874672329</v>
      </c>
      <c r="F18" s="129">
        <f>IF(OR(D18=0,C18=0),"",D18/C18)</f>
        <v>1.0215516490408907</v>
      </c>
      <c r="G18" s="119">
        <v>67</v>
      </c>
      <c r="H18" s="114">
        <v>75</v>
      </c>
      <c r="I18" s="114">
        <v>79</v>
      </c>
      <c r="J18" s="424">
        <f>IF(OR(I18=0,G18=0),"",I18/G18)</f>
        <v>1.1791044776119404</v>
      </c>
      <c r="K18" s="131">
        <f>IF(OR(I18=0,H18=0),"",I18/H18)</f>
        <v>1.0533333333333332</v>
      </c>
      <c r="L18" s="645">
        <v>0.91871999999999998</v>
      </c>
      <c r="M18" s="646"/>
      <c r="N18" s="145">
        <f t="shared" ref="N18:N26" si="8">D18-C18</f>
        <v>1.2370000000000019</v>
      </c>
      <c r="O18" s="146">
        <f t="shared" ref="O18:O26" si="9">I18-H18</f>
        <v>4</v>
      </c>
      <c r="P18" s="145">
        <f t="shared" ref="P18:P26" si="10">D18-B18</f>
        <v>12.475000000000001</v>
      </c>
      <c r="Q18" s="146">
        <f t="shared" ref="Q18:Q26" si="11">I18-G18</f>
        <v>12</v>
      </c>
    </row>
    <row r="19" spans="1:17" ht="14.45" hidden="1" customHeight="1" outlineLevel="1" x14ac:dyDescent="0.2">
      <c r="A19" s="441" t="s">
        <v>168</v>
      </c>
      <c r="B19" s="120">
        <v>5.5510000000000002</v>
      </c>
      <c r="C19" s="113">
        <v>10.539</v>
      </c>
      <c r="D19" s="113">
        <v>11.557</v>
      </c>
      <c r="E19" s="425">
        <f t="shared" ref="E19:E25" si="12">IF(OR(D19=0,B19=0),"",D19/B19)</f>
        <v>2.081967213114754</v>
      </c>
      <c r="F19" s="132">
        <f t="shared" ref="F19:F25" si="13">IF(OR(D19=0,C19=0),"",D19/C19)</f>
        <v>1.0965936047063289</v>
      </c>
      <c r="G19" s="120">
        <v>14</v>
      </c>
      <c r="H19" s="113">
        <v>13</v>
      </c>
      <c r="I19" s="113">
        <v>17</v>
      </c>
      <c r="J19" s="425">
        <f t="shared" ref="J19:J25" si="14">IF(OR(I19=0,G19=0),"",I19/G19)</f>
        <v>1.2142857142857142</v>
      </c>
      <c r="K19" s="134">
        <f t="shared" ref="K19:K25" si="15">IF(OR(I19=0,H19=0),"",I19/H19)</f>
        <v>1.3076923076923077</v>
      </c>
      <c r="L19" s="645">
        <v>0.99456</v>
      </c>
      <c r="M19" s="646"/>
      <c r="N19" s="147">
        <f t="shared" si="8"/>
        <v>1.0180000000000007</v>
      </c>
      <c r="O19" s="148">
        <f t="shared" si="9"/>
        <v>4</v>
      </c>
      <c r="P19" s="147">
        <f t="shared" si="10"/>
        <v>6.0060000000000002</v>
      </c>
      <c r="Q19" s="148">
        <f t="shared" si="11"/>
        <v>3</v>
      </c>
    </row>
    <row r="20" spans="1:17" ht="14.45" hidden="1" customHeight="1" outlineLevel="1" x14ac:dyDescent="0.2">
      <c r="A20" s="441" t="s">
        <v>169</v>
      </c>
      <c r="B20" s="120">
        <v>27.631</v>
      </c>
      <c r="C20" s="113">
        <v>48.398000000000003</v>
      </c>
      <c r="D20" s="113">
        <v>53.078000000000003</v>
      </c>
      <c r="E20" s="425">
        <f t="shared" si="12"/>
        <v>1.9209583438891102</v>
      </c>
      <c r="F20" s="132">
        <f t="shared" si="13"/>
        <v>1.0966982106698624</v>
      </c>
      <c r="G20" s="120">
        <v>37</v>
      </c>
      <c r="H20" s="113">
        <v>65</v>
      </c>
      <c r="I20" s="113">
        <v>66</v>
      </c>
      <c r="J20" s="425">
        <f t="shared" si="14"/>
        <v>1.7837837837837838</v>
      </c>
      <c r="K20" s="134">
        <f t="shared" si="15"/>
        <v>1.0153846153846153</v>
      </c>
      <c r="L20" s="645">
        <v>0.96671999999999991</v>
      </c>
      <c r="M20" s="646"/>
      <c r="N20" s="147">
        <f t="shared" si="8"/>
        <v>4.68</v>
      </c>
      <c r="O20" s="148">
        <f t="shared" si="9"/>
        <v>1</v>
      </c>
      <c r="P20" s="147">
        <f t="shared" si="10"/>
        <v>25.447000000000003</v>
      </c>
      <c r="Q20" s="148">
        <f t="shared" si="11"/>
        <v>29</v>
      </c>
    </row>
    <row r="21" spans="1:17" ht="14.45" hidden="1" customHeight="1" outlineLevel="1" x14ac:dyDescent="0.2">
      <c r="A21" s="441" t="s">
        <v>170</v>
      </c>
      <c r="B21" s="120">
        <v>5.0839999999999996</v>
      </c>
      <c r="C21" s="113">
        <v>3.2450000000000001</v>
      </c>
      <c r="D21" s="113">
        <v>3.8359999999999999</v>
      </c>
      <c r="E21" s="425">
        <f t="shared" si="12"/>
        <v>0.75452399685287175</v>
      </c>
      <c r="F21" s="132">
        <f t="shared" si="13"/>
        <v>1.1821263482280431</v>
      </c>
      <c r="G21" s="120">
        <v>7</v>
      </c>
      <c r="H21" s="113">
        <v>5</v>
      </c>
      <c r="I21" s="113">
        <v>4</v>
      </c>
      <c r="J21" s="425">
        <f t="shared" si="14"/>
        <v>0.5714285714285714</v>
      </c>
      <c r="K21" s="134">
        <f t="shared" si="15"/>
        <v>0.8</v>
      </c>
      <c r="L21" s="645">
        <v>1.11744</v>
      </c>
      <c r="M21" s="646"/>
      <c r="N21" s="147">
        <f t="shared" si="8"/>
        <v>0.59099999999999975</v>
      </c>
      <c r="O21" s="148">
        <f t="shared" si="9"/>
        <v>-1</v>
      </c>
      <c r="P21" s="147">
        <f t="shared" si="10"/>
        <v>-1.2479999999999998</v>
      </c>
      <c r="Q21" s="148">
        <f t="shared" si="11"/>
        <v>-3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16.457000000000001</v>
      </c>
      <c r="C23" s="113">
        <v>12.416</v>
      </c>
      <c r="D23" s="113">
        <v>11.632</v>
      </c>
      <c r="E23" s="425">
        <f t="shared" si="12"/>
        <v>0.70681169107370723</v>
      </c>
      <c r="F23" s="132">
        <f t="shared" si="13"/>
        <v>0.93685567010309267</v>
      </c>
      <c r="G23" s="120">
        <v>26</v>
      </c>
      <c r="H23" s="113">
        <v>17</v>
      </c>
      <c r="I23" s="113">
        <v>17</v>
      </c>
      <c r="J23" s="425">
        <f t="shared" si="14"/>
        <v>0.65384615384615385</v>
      </c>
      <c r="K23" s="134">
        <f t="shared" si="15"/>
        <v>1</v>
      </c>
      <c r="L23" s="645">
        <v>0.98495999999999995</v>
      </c>
      <c r="M23" s="646"/>
      <c r="N23" s="147">
        <f t="shared" si="8"/>
        <v>-0.7840000000000007</v>
      </c>
      <c r="O23" s="148">
        <f t="shared" si="9"/>
        <v>0</v>
      </c>
      <c r="P23" s="147">
        <f t="shared" si="10"/>
        <v>-4.8250000000000011</v>
      </c>
      <c r="Q23" s="148">
        <f t="shared" si="11"/>
        <v>-9</v>
      </c>
    </row>
    <row r="24" spans="1:17" ht="14.45" hidden="1" customHeight="1" outlineLevel="1" x14ac:dyDescent="0.2">
      <c r="A24" s="441" t="s">
        <v>173</v>
      </c>
      <c r="B24" s="120">
        <v>0.61299999999999999</v>
      </c>
      <c r="C24" s="113">
        <v>2.198</v>
      </c>
      <c r="D24" s="113">
        <v>2.1720000000000002</v>
      </c>
      <c r="E24" s="425">
        <f t="shared" si="12"/>
        <v>3.5432300163132142</v>
      </c>
      <c r="F24" s="132">
        <f t="shared" si="13"/>
        <v>0.98817106460418569</v>
      </c>
      <c r="G24" s="120">
        <v>2</v>
      </c>
      <c r="H24" s="113">
        <v>3</v>
      </c>
      <c r="I24" s="113">
        <v>2</v>
      </c>
      <c r="J24" s="425">
        <f t="shared" si="14"/>
        <v>1</v>
      </c>
      <c r="K24" s="134">
        <f t="shared" si="15"/>
        <v>0.66666666666666663</v>
      </c>
      <c r="L24" s="645">
        <v>1.0147199999999998</v>
      </c>
      <c r="M24" s="646"/>
      <c r="N24" s="147">
        <f t="shared" si="8"/>
        <v>-2.5999999999999801E-2</v>
      </c>
      <c r="O24" s="148">
        <f t="shared" si="9"/>
        <v>-1</v>
      </c>
      <c r="P24" s="147">
        <f t="shared" si="10"/>
        <v>1.5590000000000002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101.495</v>
      </c>
      <c r="C26" s="150">
        <f>SUM(C18:C25)</f>
        <v>134.19300000000001</v>
      </c>
      <c r="D26" s="150">
        <f>SUM(D18:D25)</f>
        <v>140.90899999999999</v>
      </c>
      <c r="E26" s="421">
        <f>IF(OR(D26=0,B26=0),0,D26/B26)</f>
        <v>1.3883344007093945</v>
      </c>
      <c r="F26" s="151">
        <f>IF(OR(D26=0,C26=0),0,D26/C26)</f>
        <v>1.050047319904913</v>
      </c>
      <c r="G26" s="149">
        <f>SUM(G18:G25)</f>
        <v>153</v>
      </c>
      <c r="H26" s="150">
        <f>SUM(H18:H25)</f>
        <v>178</v>
      </c>
      <c r="I26" s="150">
        <f>SUM(I18:I25)</f>
        <v>185</v>
      </c>
      <c r="J26" s="421">
        <f>IF(OR(I26=0,G26=0),0,I26/G26)</f>
        <v>1.2091503267973855</v>
      </c>
      <c r="K26" s="152">
        <f>IF(OR(I26=0,H26=0),0,I26/H26)</f>
        <v>1.0393258426966292</v>
      </c>
      <c r="L26" s="121"/>
      <c r="M26" s="121"/>
      <c r="N26" s="143">
        <f t="shared" si="8"/>
        <v>6.7159999999999798</v>
      </c>
      <c r="O26" s="153">
        <f t="shared" si="9"/>
        <v>7</v>
      </c>
      <c r="P26" s="143">
        <f t="shared" si="10"/>
        <v>39.413999999999987</v>
      </c>
      <c r="Q26" s="153">
        <f t="shared" si="11"/>
        <v>32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7C1CFD5-E8F5-4C36-B846-99F88386094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155</v>
      </c>
      <c r="C33" s="199">
        <v>156</v>
      </c>
      <c r="D33" s="84">
        <f>IF(C33="","",C33-B33)</f>
        <v>1</v>
      </c>
      <c r="E33" s="85">
        <f>IF(C33="","",C33/B33)</f>
        <v>1.0064516129032257</v>
      </c>
      <c r="F33" s="86">
        <v>32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397</v>
      </c>
      <c r="C34" s="200">
        <v>395</v>
      </c>
      <c r="D34" s="87">
        <f t="shared" ref="D34:D45" si="0">IF(C34="","",C34-B34)</f>
        <v>-2</v>
      </c>
      <c r="E34" s="88">
        <f t="shared" ref="E34:E45" si="1">IF(C34="","",C34/B34)</f>
        <v>0.99496221662468509</v>
      </c>
      <c r="F34" s="89">
        <v>73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671</v>
      </c>
      <c r="C35" s="200">
        <v>656</v>
      </c>
      <c r="D35" s="87">
        <f t="shared" si="0"/>
        <v>-15</v>
      </c>
      <c r="E35" s="88">
        <f t="shared" si="1"/>
        <v>0.97764530551415796</v>
      </c>
      <c r="F35" s="89">
        <v>116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846</v>
      </c>
      <c r="C36" s="200">
        <v>827</v>
      </c>
      <c r="D36" s="87">
        <f t="shared" si="0"/>
        <v>-19</v>
      </c>
      <c r="E36" s="88">
        <f t="shared" si="1"/>
        <v>0.97754137115839246</v>
      </c>
      <c r="F36" s="89">
        <v>148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1156</v>
      </c>
      <c r="C37" s="200">
        <v>1086</v>
      </c>
      <c r="D37" s="87">
        <f t="shared" si="0"/>
        <v>-70</v>
      </c>
      <c r="E37" s="88">
        <f t="shared" si="1"/>
        <v>0.93944636678200688</v>
      </c>
      <c r="F37" s="89">
        <v>175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1381</v>
      </c>
      <c r="C38" s="200">
        <v>1290</v>
      </c>
      <c r="D38" s="87">
        <f t="shared" si="0"/>
        <v>-91</v>
      </c>
      <c r="E38" s="88">
        <f t="shared" si="1"/>
        <v>0.93410572049239682</v>
      </c>
      <c r="F38" s="89">
        <v>208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9107682-BBB5-4C46-9FC4-4D8A81F90BA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1715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3" t="s">
        <v>1700</v>
      </c>
      <c r="B5" s="944">
        <v>1</v>
      </c>
      <c r="C5" s="945">
        <v>0.56000000000000005</v>
      </c>
      <c r="D5" s="946">
        <v>4</v>
      </c>
      <c r="E5" s="947">
        <v>4</v>
      </c>
      <c r="F5" s="948">
        <v>2.2200000000000002</v>
      </c>
      <c r="G5" s="949">
        <v>4</v>
      </c>
      <c r="H5" s="950">
        <v>2</v>
      </c>
      <c r="I5" s="951">
        <v>1.1100000000000001</v>
      </c>
      <c r="J5" s="952">
        <v>3</v>
      </c>
      <c r="K5" s="953">
        <v>0.56000000000000005</v>
      </c>
      <c r="L5" s="950">
        <v>2</v>
      </c>
      <c r="M5" s="950">
        <v>21</v>
      </c>
      <c r="N5" s="954">
        <v>7</v>
      </c>
      <c r="O5" s="950" t="s">
        <v>1701</v>
      </c>
      <c r="P5" s="955" t="s">
        <v>1702</v>
      </c>
      <c r="Q5" s="956">
        <f>H5-B5</f>
        <v>1</v>
      </c>
      <c r="R5" s="971">
        <f>I5-C5</f>
        <v>0.55000000000000004</v>
      </c>
      <c r="S5" s="956">
        <f>H5-E5</f>
        <v>-2</v>
      </c>
      <c r="T5" s="971">
        <f>I5-F5</f>
        <v>-1.1100000000000001</v>
      </c>
      <c r="U5" s="981">
        <v>14</v>
      </c>
      <c r="V5" s="944">
        <v>6</v>
      </c>
      <c r="W5" s="944">
        <v>-8</v>
      </c>
      <c r="X5" s="982">
        <v>0.42857142857142855</v>
      </c>
      <c r="Y5" s="983"/>
    </row>
    <row r="6" spans="1:25" ht="14.45" customHeight="1" x14ac:dyDescent="0.2">
      <c r="A6" s="941" t="s">
        <v>1703</v>
      </c>
      <c r="B6" s="924">
        <v>3</v>
      </c>
      <c r="C6" s="925">
        <v>1.26</v>
      </c>
      <c r="D6" s="926">
        <v>4</v>
      </c>
      <c r="E6" s="928">
        <v>3</v>
      </c>
      <c r="F6" s="916">
        <v>1.26</v>
      </c>
      <c r="G6" s="917">
        <v>4</v>
      </c>
      <c r="H6" s="912">
        <v>7</v>
      </c>
      <c r="I6" s="913">
        <v>2.93</v>
      </c>
      <c r="J6" s="914">
        <v>4.0999999999999996</v>
      </c>
      <c r="K6" s="918">
        <v>0.42</v>
      </c>
      <c r="L6" s="915">
        <v>2</v>
      </c>
      <c r="M6" s="915">
        <v>18</v>
      </c>
      <c r="N6" s="919">
        <v>6</v>
      </c>
      <c r="O6" s="915" t="s">
        <v>1701</v>
      </c>
      <c r="P6" s="927" t="s">
        <v>1704</v>
      </c>
      <c r="Q6" s="920">
        <f t="shared" ref="Q6:R11" si="0">H6-B6</f>
        <v>4</v>
      </c>
      <c r="R6" s="972">
        <f t="shared" si="0"/>
        <v>1.6700000000000002</v>
      </c>
      <c r="S6" s="920">
        <f t="shared" ref="S6:S11" si="1">H6-E6</f>
        <v>4</v>
      </c>
      <c r="T6" s="972">
        <f t="shared" ref="T6:T11" si="2">I6-F6</f>
        <v>1.6700000000000002</v>
      </c>
      <c r="U6" s="979">
        <v>42</v>
      </c>
      <c r="V6" s="924">
        <v>28.699999999999996</v>
      </c>
      <c r="W6" s="924">
        <v>-13.300000000000004</v>
      </c>
      <c r="X6" s="977">
        <v>0.68333333333333324</v>
      </c>
      <c r="Y6" s="975"/>
    </row>
    <row r="7" spans="1:25" ht="14.45" customHeight="1" x14ac:dyDescent="0.2">
      <c r="A7" s="941" t="s">
        <v>1705</v>
      </c>
      <c r="B7" s="924">
        <v>51</v>
      </c>
      <c r="C7" s="925">
        <v>17.53</v>
      </c>
      <c r="D7" s="926">
        <v>5.7</v>
      </c>
      <c r="E7" s="928">
        <v>47</v>
      </c>
      <c r="F7" s="916">
        <v>16.14</v>
      </c>
      <c r="G7" s="917">
        <v>5.9</v>
      </c>
      <c r="H7" s="912">
        <v>52</v>
      </c>
      <c r="I7" s="913">
        <v>16.899999999999999</v>
      </c>
      <c r="J7" s="914">
        <v>5.8</v>
      </c>
      <c r="K7" s="918">
        <v>0.32</v>
      </c>
      <c r="L7" s="915">
        <v>2</v>
      </c>
      <c r="M7" s="915">
        <v>18</v>
      </c>
      <c r="N7" s="919">
        <v>6</v>
      </c>
      <c r="O7" s="915" t="s">
        <v>1701</v>
      </c>
      <c r="P7" s="927" t="s">
        <v>1706</v>
      </c>
      <c r="Q7" s="920">
        <f t="shared" si="0"/>
        <v>1</v>
      </c>
      <c r="R7" s="972">
        <f t="shared" si="0"/>
        <v>-0.63000000000000256</v>
      </c>
      <c r="S7" s="920">
        <f t="shared" si="1"/>
        <v>5</v>
      </c>
      <c r="T7" s="972">
        <f t="shared" si="2"/>
        <v>0.75999999999999801</v>
      </c>
      <c r="U7" s="979">
        <v>312</v>
      </c>
      <c r="V7" s="924">
        <v>301.59999999999997</v>
      </c>
      <c r="W7" s="924">
        <v>-10.400000000000034</v>
      </c>
      <c r="X7" s="977">
        <v>0.96666666666666656</v>
      </c>
      <c r="Y7" s="975">
        <v>35</v>
      </c>
    </row>
    <row r="8" spans="1:25" ht="14.45" customHeight="1" x14ac:dyDescent="0.2">
      <c r="A8" s="942" t="s">
        <v>1707</v>
      </c>
      <c r="B8" s="930"/>
      <c r="C8" s="931"/>
      <c r="D8" s="929"/>
      <c r="E8" s="932">
        <v>1</v>
      </c>
      <c r="F8" s="933">
        <v>0.49</v>
      </c>
      <c r="G8" s="921">
        <v>5</v>
      </c>
      <c r="H8" s="934"/>
      <c r="I8" s="935"/>
      <c r="J8" s="922"/>
      <c r="K8" s="936">
        <v>0.48</v>
      </c>
      <c r="L8" s="937">
        <v>2</v>
      </c>
      <c r="M8" s="937">
        <v>21</v>
      </c>
      <c r="N8" s="938">
        <v>7</v>
      </c>
      <c r="O8" s="937" t="s">
        <v>1701</v>
      </c>
      <c r="P8" s="939" t="s">
        <v>1708</v>
      </c>
      <c r="Q8" s="940">
        <f t="shared" si="0"/>
        <v>0</v>
      </c>
      <c r="R8" s="973">
        <f t="shared" si="0"/>
        <v>0</v>
      </c>
      <c r="S8" s="940">
        <f t="shared" si="1"/>
        <v>-1</v>
      </c>
      <c r="T8" s="973">
        <f t="shared" si="2"/>
        <v>-0.49</v>
      </c>
      <c r="U8" s="980" t="s">
        <v>552</v>
      </c>
      <c r="V8" s="930" t="s">
        <v>552</v>
      </c>
      <c r="W8" s="930" t="s">
        <v>552</v>
      </c>
      <c r="X8" s="978" t="s">
        <v>552</v>
      </c>
      <c r="Y8" s="976"/>
    </row>
    <row r="9" spans="1:25" ht="14.45" customHeight="1" x14ac:dyDescent="0.2">
      <c r="A9" s="941" t="s">
        <v>1709</v>
      </c>
      <c r="B9" s="924">
        <v>40</v>
      </c>
      <c r="C9" s="925">
        <v>64.28</v>
      </c>
      <c r="D9" s="926">
        <v>9.6</v>
      </c>
      <c r="E9" s="928">
        <v>54</v>
      </c>
      <c r="F9" s="916">
        <v>89.5</v>
      </c>
      <c r="G9" s="917">
        <v>9.5</v>
      </c>
      <c r="H9" s="912">
        <v>64</v>
      </c>
      <c r="I9" s="913">
        <v>104.44</v>
      </c>
      <c r="J9" s="914">
        <v>9.4</v>
      </c>
      <c r="K9" s="918">
        <v>1.52</v>
      </c>
      <c r="L9" s="915">
        <v>4</v>
      </c>
      <c r="M9" s="915">
        <v>39</v>
      </c>
      <c r="N9" s="919">
        <v>13</v>
      </c>
      <c r="O9" s="915" t="s">
        <v>1701</v>
      </c>
      <c r="P9" s="927" t="s">
        <v>1710</v>
      </c>
      <c r="Q9" s="920">
        <f t="shared" si="0"/>
        <v>24</v>
      </c>
      <c r="R9" s="972">
        <f t="shared" si="0"/>
        <v>40.159999999999997</v>
      </c>
      <c r="S9" s="920">
        <f t="shared" si="1"/>
        <v>10</v>
      </c>
      <c r="T9" s="972">
        <f t="shared" si="2"/>
        <v>14.939999999999998</v>
      </c>
      <c r="U9" s="979">
        <v>832</v>
      </c>
      <c r="V9" s="924">
        <v>601.6</v>
      </c>
      <c r="W9" s="924">
        <v>-230.39999999999998</v>
      </c>
      <c r="X9" s="977">
        <v>0.72307692307692306</v>
      </c>
      <c r="Y9" s="975">
        <v>1</v>
      </c>
    </row>
    <row r="10" spans="1:25" ht="14.45" customHeight="1" x14ac:dyDescent="0.2">
      <c r="A10" s="941" t="s">
        <v>1711</v>
      </c>
      <c r="B10" s="924">
        <v>58</v>
      </c>
      <c r="C10" s="925">
        <v>17.86</v>
      </c>
      <c r="D10" s="926">
        <v>5.9</v>
      </c>
      <c r="E10" s="912">
        <v>69</v>
      </c>
      <c r="F10" s="913">
        <v>24.57</v>
      </c>
      <c r="G10" s="914">
        <v>6</v>
      </c>
      <c r="H10" s="915">
        <v>59</v>
      </c>
      <c r="I10" s="916">
        <v>15.15</v>
      </c>
      <c r="J10" s="923">
        <v>5.9</v>
      </c>
      <c r="K10" s="918">
        <v>0.26</v>
      </c>
      <c r="L10" s="915">
        <v>1</v>
      </c>
      <c r="M10" s="915">
        <v>9</v>
      </c>
      <c r="N10" s="919">
        <v>3</v>
      </c>
      <c r="O10" s="915" t="s">
        <v>1701</v>
      </c>
      <c r="P10" s="927" t="s">
        <v>1712</v>
      </c>
      <c r="Q10" s="920">
        <f t="shared" si="0"/>
        <v>1</v>
      </c>
      <c r="R10" s="972">
        <f t="shared" si="0"/>
        <v>-2.7099999999999991</v>
      </c>
      <c r="S10" s="920">
        <f t="shared" si="1"/>
        <v>-10</v>
      </c>
      <c r="T10" s="972">
        <f t="shared" si="2"/>
        <v>-9.42</v>
      </c>
      <c r="U10" s="979">
        <v>177</v>
      </c>
      <c r="V10" s="924">
        <v>348.1</v>
      </c>
      <c r="W10" s="924">
        <v>171.10000000000002</v>
      </c>
      <c r="X10" s="977">
        <v>1.9666666666666668</v>
      </c>
      <c r="Y10" s="975">
        <v>172</v>
      </c>
    </row>
    <row r="11" spans="1:25" ht="14.45" customHeight="1" thickBot="1" x14ac:dyDescent="0.25">
      <c r="A11" s="957" t="s">
        <v>1713</v>
      </c>
      <c r="B11" s="958"/>
      <c r="C11" s="959"/>
      <c r="D11" s="960"/>
      <c r="E11" s="961"/>
      <c r="F11" s="962"/>
      <c r="G11" s="963"/>
      <c r="H11" s="964">
        <v>1</v>
      </c>
      <c r="I11" s="965">
        <v>0.36</v>
      </c>
      <c r="J11" s="966">
        <v>3</v>
      </c>
      <c r="K11" s="967">
        <v>0.36</v>
      </c>
      <c r="L11" s="964">
        <v>1</v>
      </c>
      <c r="M11" s="964">
        <v>12</v>
      </c>
      <c r="N11" s="968">
        <v>4</v>
      </c>
      <c r="O11" s="964" t="s">
        <v>1701</v>
      </c>
      <c r="P11" s="969" t="s">
        <v>1714</v>
      </c>
      <c r="Q11" s="970">
        <f t="shared" si="0"/>
        <v>1</v>
      </c>
      <c r="R11" s="974">
        <f t="shared" si="0"/>
        <v>0.36</v>
      </c>
      <c r="S11" s="970">
        <f t="shared" si="1"/>
        <v>1</v>
      </c>
      <c r="T11" s="974">
        <f t="shared" si="2"/>
        <v>0.36</v>
      </c>
      <c r="U11" s="984">
        <v>4</v>
      </c>
      <c r="V11" s="958">
        <v>3</v>
      </c>
      <c r="W11" s="958">
        <v>-1</v>
      </c>
      <c r="X11" s="985">
        <v>0.75</v>
      </c>
      <c r="Y11" s="98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:Q1048576">
    <cfRule type="cellIs" dxfId="14" priority="11" stopIfTrue="1" operator="lessThan">
      <formula>0</formula>
    </cfRule>
  </conditionalFormatting>
  <conditionalFormatting sqref="W12:W1048576">
    <cfRule type="cellIs" dxfId="13" priority="10" stopIfTrue="1" operator="greaterThan">
      <formula>0</formula>
    </cfRule>
  </conditionalFormatting>
  <conditionalFormatting sqref="X12:X1048576">
    <cfRule type="cellIs" dxfId="12" priority="9" stopIfTrue="1" operator="greaterThan">
      <formula>1</formula>
    </cfRule>
  </conditionalFormatting>
  <conditionalFormatting sqref="X12:X1048576">
    <cfRule type="cellIs" dxfId="11" priority="6" stopIfTrue="1" operator="greaterThan">
      <formula>1</formula>
    </cfRule>
  </conditionalFormatting>
  <conditionalFormatting sqref="W12:W1048576">
    <cfRule type="cellIs" dxfId="10" priority="7" stopIfTrue="1" operator="greaterThan">
      <formula>0</formula>
    </cfRule>
  </conditionalFormatting>
  <conditionalFormatting sqref="Q1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">
    <cfRule type="cellIs" dxfId="7" priority="4" stopIfTrue="1" operator="lessThan">
      <formula>0</formula>
    </cfRule>
  </conditionalFormatting>
  <conditionalFormatting sqref="X5:X11">
    <cfRule type="cellIs" dxfId="6" priority="2" stopIfTrue="1" operator="greaterThan">
      <formula>1</formula>
    </cfRule>
  </conditionalFormatting>
  <conditionalFormatting sqref="W5:W11">
    <cfRule type="cellIs" dxfId="5" priority="3" stopIfTrue="1" operator="greaterThan">
      <formula>0</formula>
    </cfRule>
  </conditionalFormatting>
  <conditionalFormatting sqref="S5:S11">
    <cfRule type="cellIs" dxfId="4" priority="1" stopIfTrue="1" operator="lessThan">
      <formula>0</formula>
    </cfRule>
  </conditionalFormatting>
  <hyperlinks>
    <hyperlink ref="A2" location="Obsah!A1" display="Zpět na Obsah  KL 01  1.-4.měsíc" xr:uid="{CFEF532D-AB93-4A4A-9FAD-585D82909D7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880383</v>
      </c>
      <c r="C3" s="344">
        <f t="shared" ref="C3:L3" si="0">SUBTOTAL(9,C6:C1048576)</f>
        <v>3.0937529153291945</v>
      </c>
      <c r="D3" s="344">
        <f t="shared" si="0"/>
        <v>995643</v>
      </c>
      <c r="E3" s="344">
        <f t="shared" si="0"/>
        <v>4</v>
      </c>
      <c r="F3" s="344">
        <f t="shared" si="0"/>
        <v>964697</v>
      </c>
      <c r="G3" s="347">
        <f>IF(D3&lt;&gt;0,F3/D3,"")</f>
        <v>0.96891857824541527</v>
      </c>
      <c r="H3" s="343">
        <f t="shared" si="0"/>
        <v>402406.7</v>
      </c>
      <c r="I3" s="344">
        <f t="shared" si="0"/>
        <v>0.61511383199677472</v>
      </c>
      <c r="J3" s="344">
        <f t="shared" si="0"/>
        <v>654198.75</v>
      </c>
      <c r="K3" s="344">
        <f t="shared" si="0"/>
        <v>1</v>
      </c>
      <c r="L3" s="344">
        <f t="shared" si="0"/>
        <v>155697.66000000003</v>
      </c>
      <c r="M3" s="345">
        <f>IF(J3&lt;&gt;0,L3/J3,"")</f>
        <v>0.23799748929511105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7"/>
      <c r="B5" s="988">
        <v>2015</v>
      </c>
      <c r="C5" s="989"/>
      <c r="D5" s="989">
        <v>2018</v>
      </c>
      <c r="E5" s="989"/>
      <c r="F5" s="989">
        <v>2019</v>
      </c>
      <c r="G5" s="906" t="s">
        <v>2</v>
      </c>
      <c r="H5" s="988">
        <v>2015</v>
      </c>
      <c r="I5" s="989"/>
      <c r="J5" s="989">
        <v>2018</v>
      </c>
      <c r="K5" s="989"/>
      <c r="L5" s="989">
        <v>2019</v>
      </c>
      <c r="M5" s="906" t="s">
        <v>2</v>
      </c>
    </row>
    <row r="6" spans="1:13" ht="14.45" customHeight="1" x14ac:dyDescent="0.2">
      <c r="A6" s="857" t="s">
        <v>828</v>
      </c>
      <c r="B6" s="888">
        <v>743731</v>
      </c>
      <c r="C6" s="826">
        <v>0.88234889352105061</v>
      </c>
      <c r="D6" s="888">
        <v>842899</v>
      </c>
      <c r="E6" s="826">
        <v>1</v>
      </c>
      <c r="F6" s="888">
        <v>777141</v>
      </c>
      <c r="G6" s="831">
        <v>0.9219859081574423</v>
      </c>
      <c r="H6" s="888">
        <v>402406.7</v>
      </c>
      <c r="I6" s="826">
        <v>0.61511383199677472</v>
      </c>
      <c r="J6" s="888">
        <v>654198.75</v>
      </c>
      <c r="K6" s="826">
        <v>1</v>
      </c>
      <c r="L6" s="888">
        <v>154969.37000000002</v>
      </c>
      <c r="M6" s="231">
        <v>0.23688423434009928</v>
      </c>
    </row>
    <row r="7" spans="1:13" ht="14.45" customHeight="1" x14ac:dyDescent="0.2">
      <c r="A7" s="858" t="s">
        <v>1627</v>
      </c>
      <c r="B7" s="890">
        <v>8142</v>
      </c>
      <c r="C7" s="833">
        <v>0.86755460841768783</v>
      </c>
      <c r="D7" s="890">
        <v>9385</v>
      </c>
      <c r="E7" s="833">
        <v>1</v>
      </c>
      <c r="F7" s="890">
        <v>10355</v>
      </c>
      <c r="G7" s="838">
        <v>1.1033564198188599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1716</v>
      </c>
      <c r="B8" s="890">
        <v>127857</v>
      </c>
      <c r="C8" s="833">
        <v>0.90113754898367682</v>
      </c>
      <c r="D8" s="890">
        <v>141884</v>
      </c>
      <c r="E8" s="833">
        <v>1</v>
      </c>
      <c r="F8" s="890">
        <v>155086</v>
      </c>
      <c r="G8" s="838">
        <v>1.0930478418990162</v>
      </c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1717</v>
      </c>
      <c r="B9" s="890"/>
      <c r="C9" s="833"/>
      <c r="D9" s="890"/>
      <c r="E9" s="833"/>
      <c r="F9" s="890">
        <v>20279</v>
      </c>
      <c r="G9" s="838"/>
      <c r="H9" s="890"/>
      <c r="I9" s="833"/>
      <c r="J9" s="890"/>
      <c r="K9" s="833"/>
      <c r="L9" s="890">
        <v>728.29</v>
      </c>
      <c r="M9" s="839"/>
    </row>
    <row r="10" spans="1:13" ht="14.45" customHeight="1" x14ac:dyDescent="0.2">
      <c r="A10" s="858" t="s">
        <v>1718</v>
      </c>
      <c r="B10" s="890">
        <v>653</v>
      </c>
      <c r="C10" s="833">
        <v>0.44271186440677968</v>
      </c>
      <c r="D10" s="890">
        <v>1475</v>
      </c>
      <c r="E10" s="833">
        <v>1</v>
      </c>
      <c r="F10" s="890">
        <v>1225</v>
      </c>
      <c r="G10" s="838">
        <v>0.83050847457627119</v>
      </c>
      <c r="H10" s="890"/>
      <c r="I10" s="833"/>
      <c r="J10" s="890"/>
      <c r="K10" s="833"/>
      <c r="L10" s="890"/>
      <c r="M10" s="839"/>
    </row>
    <row r="11" spans="1:13" ht="14.45" customHeight="1" thickBot="1" x14ac:dyDescent="0.25">
      <c r="A11" s="894" t="s">
        <v>1719</v>
      </c>
      <c r="B11" s="892"/>
      <c r="C11" s="841"/>
      <c r="D11" s="892"/>
      <c r="E11" s="841"/>
      <c r="F11" s="892">
        <v>611</v>
      </c>
      <c r="G11" s="846"/>
      <c r="H11" s="892"/>
      <c r="I11" s="841"/>
      <c r="J11" s="892"/>
      <c r="K11" s="841"/>
      <c r="L11" s="892"/>
      <c r="M11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2430EE9-F0E3-47E4-A13B-AD1A7BD6070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1857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18241.010000000002</v>
      </c>
      <c r="G3" s="211">
        <f t="shared" si="0"/>
        <v>1282789.7</v>
      </c>
      <c r="H3" s="212"/>
      <c r="I3" s="212"/>
      <c r="J3" s="207">
        <f t="shared" si="0"/>
        <v>24542.21</v>
      </c>
      <c r="K3" s="211">
        <f t="shared" si="0"/>
        <v>1649841.75</v>
      </c>
      <c r="L3" s="212"/>
      <c r="M3" s="212"/>
      <c r="N3" s="207">
        <f t="shared" si="0"/>
        <v>15303.7</v>
      </c>
      <c r="O3" s="211">
        <f t="shared" si="0"/>
        <v>1120394.6600000001</v>
      </c>
      <c r="P3" s="177">
        <f>IF(K3=0,"",O3/K3)</f>
        <v>0.67909219778199947</v>
      </c>
      <c r="Q3" s="209">
        <f>IF(N3=0,"",O3/N3)</f>
        <v>73.21070460084816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550</v>
      </c>
      <c r="B6" s="826" t="s">
        <v>1437</v>
      </c>
      <c r="C6" s="826" t="s">
        <v>1579</v>
      </c>
      <c r="D6" s="826" t="s">
        <v>1580</v>
      </c>
      <c r="E6" s="826" t="s">
        <v>1581</v>
      </c>
      <c r="F6" s="225">
        <v>0.4</v>
      </c>
      <c r="G6" s="225">
        <v>803.86</v>
      </c>
      <c r="H6" s="225"/>
      <c r="I6" s="225">
        <v>2009.6499999999999</v>
      </c>
      <c r="J6" s="225"/>
      <c r="K6" s="225"/>
      <c r="L6" s="225"/>
      <c r="M6" s="225"/>
      <c r="N6" s="225"/>
      <c r="O6" s="225"/>
      <c r="P6" s="831"/>
      <c r="Q6" s="849"/>
    </row>
    <row r="7" spans="1:17" ht="14.45" customHeight="1" x14ac:dyDescent="0.2">
      <c r="A7" s="832" t="s">
        <v>550</v>
      </c>
      <c r="B7" s="833" t="s">
        <v>1437</v>
      </c>
      <c r="C7" s="833" t="s">
        <v>1579</v>
      </c>
      <c r="D7" s="833" t="s">
        <v>1584</v>
      </c>
      <c r="E7" s="833" t="s">
        <v>1583</v>
      </c>
      <c r="F7" s="850">
        <v>2.8000000000000003</v>
      </c>
      <c r="G7" s="850">
        <v>5093.3099999999995</v>
      </c>
      <c r="H7" s="850">
        <v>0.69999972512973863</v>
      </c>
      <c r="I7" s="850">
        <v>1819.0392857142854</v>
      </c>
      <c r="J7" s="850">
        <v>4</v>
      </c>
      <c r="K7" s="850">
        <v>7276.1600000000008</v>
      </c>
      <c r="L7" s="850">
        <v>1</v>
      </c>
      <c r="M7" s="850">
        <v>1819.0400000000002</v>
      </c>
      <c r="N7" s="850"/>
      <c r="O7" s="850"/>
      <c r="P7" s="838"/>
      <c r="Q7" s="851"/>
    </row>
    <row r="8" spans="1:17" ht="14.45" customHeight="1" x14ac:dyDescent="0.2">
      <c r="A8" s="832" t="s">
        <v>550</v>
      </c>
      <c r="B8" s="833" t="s">
        <v>1437</v>
      </c>
      <c r="C8" s="833" t="s">
        <v>1579</v>
      </c>
      <c r="D8" s="833" t="s">
        <v>1585</v>
      </c>
      <c r="E8" s="833" t="s">
        <v>1586</v>
      </c>
      <c r="F8" s="850">
        <v>0.35</v>
      </c>
      <c r="G8" s="850">
        <v>316.33</v>
      </c>
      <c r="H8" s="850"/>
      <c r="I8" s="850">
        <v>903.80000000000007</v>
      </c>
      <c r="J8" s="850"/>
      <c r="K8" s="850"/>
      <c r="L8" s="850"/>
      <c r="M8" s="850"/>
      <c r="N8" s="850"/>
      <c r="O8" s="850"/>
      <c r="P8" s="838"/>
      <c r="Q8" s="851"/>
    </row>
    <row r="9" spans="1:17" ht="14.45" customHeight="1" x14ac:dyDescent="0.2">
      <c r="A9" s="832" t="s">
        <v>550</v>
      </c>
      <c r="B9" s="833" t="s">
        <v>1437</v>
      </c>
      <c r="C9" s="833" t="s">
        <v>1438</v>
      </c>
      <c r="D9" s="833" t="s">
        <v>1441</v>
      </c>
      <c r="E9" s="833" t="s">
        <v>1442</v>
      </c>
      <c r="F9" s="850">
        <v>5400</v>
      </c>
      <c r="G9" s="850">
        <v>13986</v>
      </c>
      <c r="H9" s="850">
        <v>0.67458066607244138</v>
      </c>
      <c r="I9" s="850">
        <v>2.59</v>
      </c>
      <c r="J9" s="850">
        <v>8036</v>
      </c>
      <c r="K9" s="850">
        <v>20732.88</v>
      </c>
      <c r="L9" s="850">
        <v>1</v>
      </c>
      <c r="M9" s="850">
        <v>2.58</v>
      </c>
      <c r="N9" s="850">
        <v>1826</v>
      </c>
      <c r="O9" s="850">
        <v>4682.74</v>
      </c>
      <c r="P9" s="838">
        <v>0.22586056544001604</v>
      </c>
      <c r="Q9" s="851">
        <v>2.5644797371303394</v>
      </c>
    </row>
    <row r="10" spans="1:17" ht="14.45" customHeight="1" x14ac:dyDescent="0.2">
      <c r="A10" s="832" t="s">
        <v>550</v>
      </c>
      <c r="B10" s="833" t="s">
        <v>1437</v>
      </c>
      <c r="C10" s="833" t="s">
        <v>1438</v>
      </c>
      <c r="D10" s="833" t="s">
        <v>1459</v>
      </c>
      <c r="E10" s="833" t="s">
        <v>1460</v>
      </c>
      <c r="F10" s="850">
        <v>8184.46</v>
      </c>
      <c r="G10" s="850">
        <v>282282</v>
      </c>
      <c r="H10" s="850">
        <v>0.54471702808910294</v>
      </c>
      <c r="I10" s="850">
        <v>34.489996896557621</v>
      </c>
      <c r="J10" s="850">
        <v>11442.21</v>
      </c>
      <c r="K10" s="850">
        <v>518217.68999999994</v>
      </c>
      <c r="L10" s="850">
        <v>1</v>
      </c>
      <c r="M10" s="850">
        <v>45.289999921343863</v>
      </c>
      <c r="N10" s="850">
        <v>9900.2000000000007</v>
      </c>
      <c r="O10" s="850">
        <v>98704.99</v>
      </c>
      <c r="P10" s="838">
        <v>0.19047012848982445</v>
      </c>
      <c r="Q10" s="851">
        <v>9.9699995959677583</v>
      </c>
    </row>
    <row r="11" spans="1:17" ht="14.45" customHeight="1" x14ac:dyDescent="0.2">
      <c r="A11" s="832" t="s">
        <v>550</v>
      </c>
      <c r="B11" s="833" t="s">
        <v>1437</v>
      </c>
      <c r="C11" s="833" t="s">
        <v>1438</v>
      </c>
      <c r="D11" s="833" t="s">
        <v>1589</v>
      </c>
      <c r="E11" s="833" t="s">
        <v>1590</v>
      </c>
      <c r="F11" s="850">
        <v>2952</v>
      </c>
      <c r="G11" s="850">
        <v>99925.2</v>
      </c>
      <c r="H11" s="850">
        <v>0.92547309941964595</v>
      </c>
      <c r="I11" s="850">
        <v>33.85</v>
      </c>
      <c r="J11" s="850">
        <v>3158</v>
      </c>
      <c r="K11" s="850">
        <v>107972.01999999999</v>
      </c>
      <c r="L11" s="850">
        <v>1</v>
      </c>
      <c r="M11" s="850">
        <v>34.19</v>
      </c>
      <c r="N11" s="850">
        <v>1518</v>
      </c>
      <c r="O11" s="850">
        <v>51581.640000000007</v>
      </c>
      <c r="P11" s="838">
        <v>0.47773154563561943</v>
      </c>
      <c r="Q11" s="851">
        <v>33.980000000000004</v>
      </c>
    </row>
    <row r="12" spans="1:17" ht="14.45" customHeight="1" x14ac:dyDescent="0.2">
      <c r="A12" s="832" t="s">
        <v>550</v>
      </c>
      <c r="B12" s="833" t="s">
        <v>1437</v>
      </c>
      <c r="C12" s="833" t="s">
        <v>1496</v>
      </c>
      <c r="D12" s="833" t="s">
        <v>1533</v>
      </c>
      <c r="E12" s="833" t="s">
        <v>1534</v>
      </c>
      <c r="F12" s="850">
        <v>67</v>
      </c>
      <c r="G12" s="850">
        <v>122275</v>
      </c>
      <c r="H12" s="850">
        <v>1.0800533512348514</v>
      </c>
      <c r="I12" s="850">
        <v>1825</v>
      </c>
      <c r="J12" s="850">
        <v>62</v>
      </c>
      <c r="K12" s="850">
        <v>113212</v>
      </c>
      <c r="L12" s="850">
        <v>1</v>
      </c>
      <c r="M12" s="850">
        <v>1826</v>
      </c>
      <c r="N12" s="850">
        <v>76</v>
      </c>
      <c r="O12" s="850">
        <v>139156</v>
      </c>
      <c r="P12" s="838">
        <v>1.2291629862558739</v>
      </c>
      <c r="Q12" s="851">
        <v>1831</v>
      </c>
    </row>
    <row r="13" spans="1:17" ht="14.45" customHeight="1" x14ac:dyDescent="0.2">
      <c r="A13" s="832" t="s">
        <v>550</v>
      </c>
      <c r="B13" s="833" t="s">
        <v>1437</v>
      </c>
      <c r="C13" s="833" t="s">
        <v>1496</v>
      </c>
      <c r="D13" s="833" t="s">
        <v>1600</v>
      </c>
      <c r="E13" s="833" t="s">
        <v>1601</v>
      </c>
      <c r="F13" s="850">
        <v>11</v>
      </c>
      <c r="G13" s="850">
        <v>159577</v>
      </c>
      <c r="H13" s="850">
        <v>0.9165403083143796</v>
      </c>
      <c r="I13" s="850">
        <v>14507</v>
      </c>
      <c r="J13" s="850">
        <v>12</v>
      </c>
      <c r="K13" s="850">
        <v>174108</v>
      </c>
      <c r="L13" s="850">
        <v>1</v>
      </c>
      <c r="M13" s="850">
        <v>14509</v>
      </c>
      <c r="N13" s="850">
        <v>5</v>
      </c>
      <c r="O13" s="850">
        <v>72575</v>
      </c>
      <c r="P13" s="838">
        <v>0.41683897351069449</v>
      </c>
      <c r="Q13" s="851">
        <v>14515</v>
      </c>
    </row>
    <row r="14" spans="1:17" ht="14.45" customHeight="1" x14ac:dyDescent="0.2">
      <c r="A14" s="832" t="s">
        <v>550</v>
      </c>
      <c r="B14" s="833" t="s">
        <v>1437</v>
      </c>
      <c r="C14" s="833" t="s">
        <v>1496</v>
      </c>
      <c r="D14" s="833" t="s">
        <v>1658</v>
      </c>
      <c r="E14" s="833" t="s">
        <v>1659</v>
      </c>
      <c r="F14" s="850">
        <v>124</v>
      </c>
      <c r="G14" s="850">
        <v>249736</v>
      </c>
      <c r="H14" s="850">
        <v>0.84805183338879797</v>
      </c>
      <c r="I14" s="850">
        <v>2014</v>
      </c>
      <c r="J14" s="850">
        <v>146</v>
      </c>
      <c r="K14" s="850">
        <v>294482</v>
      </c>
      <c r="L14" s="850">
        <v>1</v>
      </c>
      <c r="M14" s="850">
        <v>2017</v>
      </c>
      <c r="N14" s="850">
        <v>145</v>
      </c>
      <c r="O14" s="850">
        <v>293770</v>
      </c>
      <c r="P14" s="838">
        <v>0.99758219517661517</v>
      </c>
      <c r="Q14" s="851">
        <v>2026</v>
      </c>
    </row>
    <row r="15" spans="1:17" ht="14.45" customHeight="1" x14ac:dyDescent="0.2">
      <c r="A15" s="832" t="s">
        <v>550</v>
      </c>
      <c r="B15" s="833" t="s">
        <v>1437</v>
      </c>
      <c r="C15" s="833" t="s">
        <v>1496</v>
      </c>
      <c r="D15" s="833" t="s">
        <v>1547</v>
      </c>
      <c r="E15" s="833" t="s">
        <v>1548</v>
      </c>
      <c r="F15" s="850">
        <v>68</v>
      </c>
      <c r="G15" s="850">
        <v>29716</v>
      </c>
      <c r="H15" s="850">
        <v>0.72175264743029244</v>
      </c>
      <c r="I15" s="850">
        <v>437</v>
      </c>
      <c r="J15" s="850">
        <v>94</v>
      </c>
      <c r="K15" s="850">
        <v>41172</v>
      </c>
      <c r="L15" s="850">
        <v>1</v>
      </c>
      <c r="M15" s="850">
        <v>438</v>
      </c>
      <c r="N15" s="850">
        <v>73</v>
      </c>
      <c r="O15" s="850">
        <v>31974</v>
      </c>
      <c r="P15" s="838">
        <v>0.77659574468085102</v>
      </c>
      <c r="Q15" s="851">
        <v>438</v>
      </c>
    </row>
    <row r="16" spans="1:17" ht="14.45" customHeight="1" x14ac:dyDescent="0.2">
      <c r="A16" s="832" t="s">
        <v>550</v>
      </c>
      <c r="B16" s="833" t="s">
        <v>1437</v>
      </c>
      <c r="C16" s="833" t="s">
        <v>1496</v>
      </c>
      <c r="D16" s="833" t="s">
        <v>1561</v>
      </c>
      <c r="E16" s="833" t="s">
        <v>1562</v>
      </c>
      <c r="F16" s="850">
        <v>4</v>
      </c>
      <c r="G16" s="850">
        <v>4144</v>
      </c>
      <c r="H16" s="850">
        <v>1.3282051282051281</v>
      </c>
      <c r="I16" s="850">
        <v>1036</v>
      </c>
      <c r="J16" s="850">
        <v>3</v>
      </c>
      <c r="K16" s="850">
        <v>3120</v>
      </c>
      <c r="L16" s="850">
        <v>1</v>
      </c>
      <c r="M16" s="850">
        <v>1040</v>
      </c>
      <c r="N16" s="850">
        <v>1</v>
      </c>
      <c r="O16" s="850">
        <v>1057</v>
      </c>
      <c r="P16" s="838">
        <v>0.3387820512820513</v>
      </c>
      <c r="Q16" s="851">
        <v>1057</v>
      </c>
    </row>
    <row r="17" spans="1:17" ht="14.45" customHeight="1" x14ac:dyDescent="0.2">
      <c r="A17" s="832" t="s">
        <v>550</v>
      </c>
      <c r="B17" s="833" t="s">
        <v>1660</v>
      </c>
      <c r="C17" s="833" t="s">
        <v>1496</v>
      </c>
      <c r="D17" s="833" t="s">
        <v>1672</v>
      </c>
      <c r="E17" s="833" t="s">
        <v>1673</v>
      </c>
      <c r="F17" s="850">
        <v>26</v>
      </c>
      <c r="G17" s="850">
        <v>18148</v>
      </c>
      <c r="H17" s="850">
        <v>0.83750980663620844</v>
      </c>
      <c r="I17" s="850">
        <v>698</v>
      </c>
      <c r="J17" s="850">
        <v>31</v>
      </c>
      <c r="K17" s="850">
        <v>21669</v>
      </c>
      <c r="L17" s="850">
        <v>1</v>
      </c>
      <c r="M17" s="850">
        <v>699</v>
      </c>
      <c r="N17" s="850">
        <v>42</v>
      </c>
      <c r="O17" s="850">
        <v>29568</v>
      </c>
      <c r="P17" s="838">
        <v>1.3645299736951406</v>
      </c>
      <c r="Q17" s="851">
        <v>704</v>
      </c>
    </row>
    <row r="18" spans="1:17" ht="14.45" customHeight="1" x14ac:dyDescent="0.2">
      <c r="A18" s="832" t="s">
        <v>550</v>
      </c>
      <c r="B18" s="833" t="s">
        <v>1660</v>
      </c>
      <c r="C18" s="833" t="s">
        <v>1496</v>
      </c>
      <c r="D18" s="833" t="s">
        <v>1557</v>
      </c>
      <c r="E18" s="833" t="s">
        <v>1558</v>
      </c>
      <c r="F18" s="850">
        <v>153</v>
      </c>
      <c r="G18" s="850">
        <v>54315</v>
      </c>
      <c r="H18" s="850">
        <v>0.81818181818181823</v>
      </c>
      <c r="I18" s="850">
        <v>355</v>
      </c>
      <c r="J18" s="850">
        <v>187</v>
      </c>
      <c r="K18" s="850">
        <v>66385</v>
      </c>
      <c r="L18" s="850">
        <v>1</v>
      </c>
      <c r="M18" s="850">
        <v>355</v>
      </c>
      <c r="N18" s="850">
        <v>196</v>
      </c>
      <c r="O18" s="850">
        <v>70168</v>
      </c>
      <c r="P18" s="838">
        <v>1.0569857648565189</v>
      </c>
      <c r="Q18" s="851">
        <v>358</v>
      </c>
    </row>
    <row r="19" spans="1:17" ht="14.45" customHeight="1" x14ac:dyDescent="0.2">
      <c r="A19" s="832" t="s">
        <v>550</v>
      </c>
      <c r="B19" s="833" t="s">
        <v>1660</v>
      </c>
      <c r="C19" s="833" t="s">
        <v>1496</v>
      </c>
      <c r="D19" s="833" t="s">
        <v>1678</v>
      </c>
      <c r="E19" s="833" t="s">
        <v>1679</v>
      </c>
      <c r="F19" s="850">
        <v>10</v>
      </c>
      <c r="G19" s="850">
        <v>3510</v>
      </c>
      <c r="H19" s="850">
        <v>0.76923076923076927</v>
      </c>
      <c r="I19" s="850">
        <v>351</v>
      </c>
      <c r="J19" s="850">
        <v>13</v>
      </c>
      <c r="K19" s="850">
        <v>4563</v>
      </c>
      <c r="L19" s="850">
        <v>1</v>
      </c>
      <c r="M19" s="850">
        <v>351</v>
      </c>
      <c r="N19" s="850">
        <v>13</v>
      </c>
      <c r="O19" s="850">
        <v>4615</v>
      </c>
      <c r="P19" s="838">
        <v>1.0113960113960114</v>
      </c>
      <c r="Q19" s="851">
        <v>355</v>
      </c>
    </row>
    <row r="20" spans="1:17" ht="14.45" customHeight="1" x14ac:dyDescent="0.2">
      <c r="A20" s="832" t="s">
        <v>550</v>
      </c>
      <c r="B20" s="833" t="s">
        <v>1660</v>
      </c>
      <c r="C20" s="833" t="s">
        <v>1496</v>
      </c>
      <c r="D20" s="833" t="s">
        <v>1651</v>
      </c>
      <c r="E20" s="833" t="s">
        <v>1652</v>
      </c>
      <c r="F20" s="850">
        <v>134</v>
      </c>
      <c r="G20" s="850">
        <v>93934</v>
      </c>
      <c r="H20" s="850">
        <v>0.86328462457494715</v>
      </c>
      <c r="I20" s="850">
        <v>701</v>
      </c>
      <c r="J20" s="850">
        <v>155</v>
      </c>
      <c r="K20" s="850">
        <v>108810</v>
      </c>
      <c r="L20" s="850">
        <v>1</v>
      </c>
      <c r="M20" s="850">
        <v>702</v>
      </c>
      <c r="N20" s="850">
        <v>166</v>
      </c>
      <c r="O20" s="850">
        <v>117362</v>
      </c>
      <c r="P20" s="838">
        <v>1.0785957173053948</v>
      </c>
      <c r="Q20" s="851">
        <v>707</v>
      </c>
    </row>
    <row r="21" spans="1:17" ht="14.45" customHeight="1" x14ac:dyDescent="0.2">
      <c r="A21" s="832" t="s">
        <v>550</v>
      </c>
      <c r="B21" s="833" t="s">
        <v>1660</v>
      </c>
      <c r="C21" s="833" t="s">
        <v>1496</v>
      </c>
      <c r="D21" s="833" t="s">
        <v>1680</v>
      </c>
      <c r="E21" s="833" t="s">
        <v>1681</v>
      </c>
      <c r="F21" s="850">
        <v>12</v>
      </c>
      <c r="G21" s="850">
        <v>8376</v>
      </c>
      <c r="H21" s="850">
        <v>0.54467420991026139</v>
      </c>
      <c r="I21" s="850">
        <v>698</v>
      </c>
      <c r="J21" s="850">
        <v>22</v>
      </c>
      <c r="K21" s="850">
        <v>15378</v>
      </c>
      <c r="L21" s="850">
        <v>1</v>
      </c>
      <c r="M21" s="850">
        <v>699</v>
      </c>
      <c r="N21" s="850">
        <v>24</v>
      </c>
      <c r="O21" s="850">
        <v>16896</v>
      </c>
      <c r="P21" s="838">
        <v>1.0987124463519313</v>
      </c>
      <c r="Q21" s="851">
        <v>704</v>
      </c>
    </row>
    <row r="22" spans="1:17" ht="14.45" customHeight="1" x14ac:dyDescent="0.2">
      <c r="A22" s="832" t="s">
        <v>1696</v>
      </c>
      <c r="B22" s="833" t="s">
        <v>1720</v>
      </c>
      <c r="C22" s="833" t="s">
        <v>1496</v>
      </c>
      <c r="D22" s="833" t="s">
        <v>1721</v>
      </c>
      <c r="E22" s="833" t="s">
        <v>1722</v>
      </c>
      <c r="F22" s="850">
        <v>123</v>
      </c>
      <c r="G22" s="850">
        <v>7995</v>
      </c>
      <c r="H22" s="850">
        <v>0.8848920863309353</v>
      </c>
      <c r="I22" s="850">
        <v>65</v>
      </c>
      <c r="J22" s="850">
        <v>139</v>
      </c>
      <c r="K22" s="850">
        <v>9035</v>
      </c>
      <c r="L22" s="850">
        <v>1</v>
      </c>
      <c r="M22" s="850">
        <v>65</v>
      </c>
      <c r="N22" s="850">
        <v>153</v>
      </c>
      <c r="O22" s="850">
        <v>9945</v>
      </c>
      <c r="P22" s="838">
        <v>1.1007194244604317</v>
      </c>
      <c r="Q22" s="851">
        <v>65</v>
      </c>
    </row>
    <row r="23" spans="1:17" ht="14.45" customHeight="1" x14ac:dyDescent="0.2">
      <c r="A23" s="832" t="s">
        <v>1696</v>
      </c>
      <c r="B23" s="833" t="s">
        <v>1720</v>
      </c>
      <c r="C23" s="833" t="s">
        <v>1496</v>
      </c>
      <c r="D23" s="833" t="s">
        <v>1723</v>
      </c>
      <c r="E23" s="833" t="s">
        <v>1724</v>
      </c>
      <c r="F23" s="850"/>
      <c r="G23" s="850"/>
      <c r="H23" s="850"/>
      <c r="I23" s="850"/>
      <c r="J23" s="850">
        <v>2</v>
      </c>
      <c r="K23" s="850">
        <v>154</v>
      </c>
      <c r="L23" s="850">
        <v>1</v>
      </c>
      <c r="M23" s="850">
        <v>77</v>
      </c>
      <c r="N23" s="850">
        <v>4</v>
      </c>
      <c r="O23" s="850">
        <v>312</v>
      </c>
      <c r="P23" s="838">
        <v>2.0259740259740258</v>
      </c>
      <c r="Q23" s="851">
        <v>78</v>
      </c>
    </row>
    <row r="24" spans="1:17" ht="14.45" customHeight="1" x14ac:dyDescent="0.2">
      <c r="A24" s="832" t="s">
        <v>1696</v>
      </c>
      <c r="B24" s="833" t="s">
        <v>1720</v>
      </c>
      <c r="C24" s="833" t="s">
        <v>1496</v>
      </c>
      <c r="D24" s="833" t="s">
        <v>1725</v>
      </c>
      <c r="E24" s="833" t="s">
        <v>1726</v>
      </c>
      <c r="F24" s="850">
        <v>3</v>
      </c>
      <c r="G24" s="850">
        <v>72</v>
      </c>
      <c r="H24" s="850">
        <v>0.75</v>
      </c>
      <c r="I24" s="850">
        <v>24</v>
      </c>
      <c r="J24" s="850">
        <v>4</v>
      </c>
      <c r="K24" s="850">
        <v>96</v>
      </c>
      <c r="L24" s="850">
        <v>1</v>
      </c>
      <c r="M24" s="850">
        <v>24</v>
      </c>
      <c r="N24" s="850">
        <v>2</v>
      </c>
      <c r="O24" s="850">
        <v>48</v>
      </c>
      <c r="P24" s="838">
        <v>0.5</v>
      </c>
      <c r="Q24" s="851">
        <v>24</v>
      </c>
    </row>
    <row r="25" spans="1:17" ht="14.45" customHeight="1" x14ac:dyDescent="0.2">
      <c r="A25" s="832" t="s">
        <v>1696</v>
      </c>
      <c r="B25" s="833" t="s">
        <v>1720</v>
      </c>
      <c r="C25" s="833" t="s">
        <v>1496</v>
      </c>
      <c r="D25" s="833" t="s">
        <v>1727</v>
      </c>
      <c r="E25" s="833" t="s">
        <v>1728</v>
      </c>
      <c r="F25" s="850">
        <v>3</v>
      </c>
      <c r="G25" s="850">
        <v>75</v>
      </c>
      <c r="H25" s="850">
        <v>0.75</v>
      </c>
      <c r="I25" s="850">
        <v>25</v>
      </c>
      <c r="J25" s="850">
        <v>4</v>
      </c>
      <c r="K25" s="850">
        <v>100</v>
      </c>
      <c r="L25" s="850">
        <v>1</v>
      </c>
      <c r="M25" s="850">
        <v>25</v>
      </c>
      <c r="N25" s="850">
        <v>2</v>
      </c>
      <c r="O25" s="850">
        <v>50</v>
      </c>
      <c r="P25" s="838">
        <v>0.5</v>
      </c>
      <c r="Q25" s="851">
        <v>25</v>
      </c>
    </row>
    <row r="26" spans="1:17" ht="14.45" customHeight="1" x14ac:dyDescent="0.2">
      <c r="A26" s="832" t="s">
        <v>1729</v>
      </c>
      <c r="B26" s="833" t="s">
        <v>1730</v>
      </c>
      <c r="C26" s="833" t="s">
        <v>1496</v>
      </c>
      <c r="D26" s="833" t="s">
        <v>1731</v>
      </c>
      <c r="E26" s="833" t="s">
        <v>1732</v>
      </c>
      <c r="F26" s="850">
        <v>7</v>
      </c>
      <c r="G26" s="850">
        <v>189</v>
      </c>
      <c r="H26" s="850"/>
      <c r="I26" s="850">
        <v>27</v>
      </c>
      <c r="J26" s="850"/>
      <c r="K26" s="850"/>
      <c r="L26" s="850"/>
      <c r="M26" s="850"/>
      <c r="N26" s="850">
        <v>1</v>
      </c>
      <c r="O26" s="850">
        <v>28</v>
      </c>
      <c r="P26" s="838"/>
      <c r="Q26" s="851">
        <v>28</v>
      </c>
    </row>
    <row r="27" spans="1:17" ht="14.45" customHeight="1" x14ac:dyDescent="0.2">
      <c r="A27" s="832" t="s">
        <v>1729</v>
      </c>
      <c r="B27" s="833" t="s">
        <v>1730</v>
      </c>
      <c r="C27" s="833" t="s">
        <v>1496</v>
      </c>
      <c r="D27" s="833" t="s">
        <v>1733</v>
      </c>
      <c r="E27" s="833" t="s">
        <v>1734</v>
      </c>
      <c r="F27" s="850">
        <v>7</v>
      </c>
      <c r="G27" s="850">
        <v>189</v>
      </c>
      <c r="H27" s="850"/>
      <c r="I27" s="850">
        <v>27</v>
      </c>
      <c r="J27" s="850"/>
      <c r="K27" s="850"/>
      <c r="L27" s="850"/>
      <c r="M27" s="850"/>
      <c r="N27" s="850">
        <v>2</v>
      </c>
      <c r="O27" s="850">
        <v>54</v>
      </c>
      <c r="P27" s="838"/>
      <c r="Q27" s="851">
        <v>27</v>
      </c>
    </row>
    <row r="28" spans="1:17" ht="14.45" customHeight="1" x14ac:dyDescent="0.2">
      <c r="A28" s="832" t="s">
        <v>1729</v>
      </c>
      <c r="B28" s="833" t="s">
        <v>1730</v>
      </c>
      <c r="C28" s="833" t="s">
        <v>1496</v>
      </c>
      <c r="D28" s="833" t="s">
        <v>1735</v>
      </c>
      <c r="E28" s="833" t="s">
        <v>1736</v>
      </c>
      <c r="F28" s="850">
        <v>7</v>
      </c>
      <c r="G28" s="850">
        <v>189</v>
      </c>
      <c r="H28" s="850"/>
      <c r="I28" s="850">
        <v>27</v>
      </c>
      <c r="J28" s="850"/>
      <c r="K28" s="850"/>
      <c r="L28" s="850"/>
      <c r="M28" s="850"/>
      <c r="N28" s="850"/>
      <c r="O28" s="850"/>
      <c r="P28" s="838"/>
      <c r="Q28" s="851"/>
    </row>
    <row r="29" spans="1:17" ht="14.45" customHeight="1" x14ac:dyDescent="0.2">
      <c r="A29" s="832" t="s">
        <v>1729</v>
      </c>
      <c r="B29" s="833" t="s">
        <v>1730</v>
      </c>
      <c r="C29" s="833" t="s">
        <v>1496</v>
      </c>
      <c r="D29" s="833" t="s">
        <v>1737</v>
      </c>
      <c r="E29" s="833" t="s">
        <v>1738</v>
      </c>
      <c r="F29" s="850">
        <v>7</v>
      </c>
      <c r="G29" s="850">
        <v>154</v>
      </c>
      <c r="H29" s="850"/>
      <c r="I29" s="850">
        <v>22</v>
      </c>
      <c r="J29" s="850"/>
      <c r="K29" s="850"/>
      <c r="L29" s="850"/>
      <c r="M29" s="850"/>
      <c r="N29" s="850">
        <v>2</v>
      </c>
      <c r="O29" s="850">
        <v>46</v>
      </c>
      <c r="P29" s="838"/>
      <c r="Q29" s="851">
        <v>23</v>
      </c>
    </row>
    <row r="30" spans="1:17" ht="14.45" customHeight="1" x14ac:dyDescent="0.2">
      <c r="A30" s="832" t="s">
        <v>1729</v>
      </c>
      <c r="B30" s="833" t="s">
        <v>1730</v>
      </c>
      <c r="C30" s="833" t="s">
        <v>1496</v>
      </c>
      <c r="D30" s="833" t="s">
        <v>1739</v>
      </c>
      <c r="E30" s="833" t="s">
        <v>1740</v>
      </c>
      <c r="F30" s="850"/>
      <c r="G30" s="850"/>
      <c r="H30" s="850"/>
      <c r="I30" s="850"/>
      <c r="J30" s="850"/>
      <c r="K30" s="850"/>
      <c r="L30" s="850"/>
      <c r="M30" s="850"/>
      <c r="N30" s="850">
        <v>1</v>
      </c>
      <c r="O30" s="850">
        <v>988</v>
      </c>
      <c r="P30" s="838"/>
      <c r="Q30" s="851">
        <v>988</v>
      </c>
    </row>
    <row r="31" spans="1:17" ht="14.45" customHeight="1" x14ac:dyDescent="0.2">
      <c r="A31" s="832" t="s">
        <v>1729</v>
      </c>
      <c r="B31" s="833" t="s">
        <v>1730</v>
      </c>
      <c r="C31" s="833" t="s">
        <v>1496</v>
      </c>
      <c r="D31" s="833" t="s">
        <v>1741</v>
      </c>
      <c r="E31" s="833" t="s">
        <v>1742</v>
      </c>
      <c r="F31" s="850">
        <v>1</v>
      </c>
      <c r="G31" s="850">
        <v>17</v>
      </c>
      <c r="H31" s="850">
        <v>0.5</v>
      </c>
      <c r="I31" s="850">
        <v>17</v>
      </c>
      <c r="J31" s="850">
        <v>2</v>
      </c>
      <c r="K31" s="850">
        <v>34</v>
      </c>
      <c r="L31" s="850">
        <v>1</v>
      </c>
      <c r="M31" s="850">
        <v>17</v>
      </c>
      <c r="N31" s="850">
        <v>1</v>
      </c>
      <c r="O31" s="850">
        <v>17</v>
      </c>
      <c r="P31" s="838">
        <v>0.5</v>
      </c>
      <c r="Q31" s="851">
        <v>17</v>
      </c>
    </row>
    <row r="32" spans="1:17" ht="14.45" customHeight="1" x14ac:dyDescent="0.2">
      <c r="A32" s="832" t="s">
        <v>1729</v>
      </c>
      <c r="B32" s="833" t="s">
        <v>1730</v>
      </c>
      <c r="C32" s="833" t="s">
        <v>1496</v>
      </c>
      <c r="D32" s="833" t="s">
        <v>1743</v>
      </c>
      <c r="E32" s="833" t="s">
        <v>1744</v>
      </c>
      <c r="F32" s="850">
        <v>1</v>
      </c>
      <c r="G32" s="850">
        <v>47</v>
      </c>
      <c r="H32" s="850"/>
      <c r="I32" s="850">
        <v>47</v>
      </c>
      <c r="J32" s="850"/>
      <c r="K32" s="850"/>
      <c r="L32" s="850"/>
      <c r="M32" s="850"/>
      <c r="N32" s="850"/>
      <c r="O32" s="850"/>
      <c r="P32" s="838"/>
      <c r="Q32" s="851"/>
    </row>
    <row r="33" spans="1:17" ht="14.45" customHeight="1" x14ac:dyDescent="0.2">
      <c r="A33" s="832" t="s">
        <v>1729</v>
      </c>
      <c r="B33" s="833" t="s">
        <v>1730</v>
      </c>
      <c r="C33" s="833" t="s">
        <v>1496</v>
      </c>
      <c r="D33" s="833" t="s">
        <v>1745</v>
      </c>
      <c r="E33" s="833" t="s">
        <v>1746</v>
      </c>
      <c r="F33" s="850"/>
      <c r="G33" s="850"/>
      <c r="H33" s="850"/>
      <c r="I33" s="850"/>
      <c r="J33" s="850">
        <v>1</v>
      </c>
      <c r="K33" s="850">
        <v>60</v>
      </c>
      <c r="L33" s="850">
        <v>1</v>
      </c>
      <c r="M33" s="850">
        <v>60</v>
      </c>
      <c r="N33" s="850"/>
      <c r="O33" s="850"/>
      <c r="P33" s="838"/>
      <c r="Q33" s="851"/>
    </row>
    <row r="34" spans="1:17" ht="14.45" customHeight="1" x14ac:dyDescent="0.2">
      <c r="A34" s="832" t="s">
        <v>1729</v>
      </c>
      <c r="B34" s="833" t="s">
        <v>1730</v>
      </c>
      <c r="C34" s="833" t="s">
        <v>1496</v>
      </c>
      <c r="D34" s="833" t="s">
        <v>1747</v>
      </c>
      <c r="E34" s="833" t="s">
        <v>1748</v>
      </c>
      <c r="F34" s="850"/>
      <c r="G34" s="850"/>
      <c r="H34" s="850"/>
      <c r="I34" s="850"/>
      <c r="J34" s="850"/>
      <c r="K34" s="850"/>
      <c r="L34" s="850"/>
      <c r="M34" s="850"/>
      <c r="N34" s="850">
        <v>1</v>
      </c>
      <c r="O34" s="850">
        <v>854</v>
      </c>
      <c r="P34" s="838"/>
      <c r="Q34" s="851">
        <v>854</v>
      </c>
    </row>
    <row r="35" spans="1:17" ht="14.45" customHeight="1" x14ac:dyDescent="0.2">
      <c r="A35" s="832" t="s">
        <v>1729</v>
      </c>
      <c r="B35" s="833" t="s">
        <v>1730</v>
      </c>
      <c r="C35" s="833" t="s">
        <v>1496</v>
      </c>
      <c r="D35" s="833" t="s">
        <v>1749</v>
      </c>
      <c r="E35" s="833" t="s">
        <v>1750</v>
      </c>
      <c r="F35" s="850">
        <v>1</v>
      </c>
      <c r="G35" s="850">
        <v>187</v>
      </c>
      <c r="H35" s="850"/>
      <c r="I35" s="850">
        <v>187</v>
      </c>
      <c r="J35" s="850"/>
      <c r="K35" s="850"/>
      <c r="L35" s="850"/>
      <c r="M35" s="850"/>
      <c r="N35" s="850">
        <v>1</v>
      </c>
      <c r="O35" s="850">
        <v>188</v>
      </c>
      <c r="P35" s="838"/>
      <c r="Q35" s="851">
        <v>188</v>
      </c>
    </row>
    <row r="36" spans="1:17" ht="14.45" customHeight="1" x14ac:dyDescent="0.2">
      <c r="A36" s="832" t="s">
        <v>1729</v>
      </c>
      <c r="B36" s="833" t="s">
        <v>1730</v>
      </c>
      <c r="C36" s="833" t="s">
        <v>1496</v>
      </c>
      <c r="D36" s="833" t="s">
        <v>1751</v>
      </c>
      <c r="E36" s="833" t="s">
        <v>1752</v>
      </c>
      <c r="F36" s="850"/>
      <c r="G36" s="850"/>
      <c r="H36" s="850"/>
      <c r="I36" s="850"/>
      <c r="J36" s="850">
        <v>1</v>
      </c>
      <c r="K36" s="850">
        <v>364</v>
      </c>
      <c r="L36" s="850">
        <v>1</v>
      </c>
      <c r="M36" s="850">
        <v>364</v>
      </c>
      <c r="N36" s="850">
        <v>1</v>
      </c>
      <c r="O36" s="850">
        <v>365</v>
      </c>
      <c r="P36" s="838">
        <v>1.0027472527472527</v>
      </c>
      <c r="Q36" s="851">
        <v>365</v>
      </c>
    </row>
    <row r="37" spans="1:17" ht="14.45" customHeight="1" x14ac:dyDescent="0.2">
      <c r="A37" s="832" t="s">
        <v>1729</v>
      </c>
      <c r="B37" s="833" t="s">
        <v>1730</v>
      </c>
      <c r="C37" s="833" t="s">
        <v>1496</v>
      </c>
      <c r="D37" s="833" t="s">
        <v>1753</v>
      </c>
      <c r="E37" s="833" t="s">
        <v>1754</v>
      </c>
      <c r="F37" s="850">
        <v>1</v>
      </c>
      <c r="G37" s="850">
        <v>562</v>
      </c>
      <c r="H37" s="850">
        <v>1</v>
      </c>
      <c r="I37" s="850">
        <v>562</v>
      </c>
      <c r="J37" s="850">
        <v>1</v>
      </c>
      <c r="K37" s="850">
        <v>562</v>
      </c>
      <c r="L37" s="850">
        <v>1</v>
      </c>
      <c r="M37" s="850">
        <v>562</v>
      </c>
      <c r="N37" s="850">
        <v>2</v>
      </c>
      <c r="O37" s="850">
        <v>1126</v>
      </c>
      <c r="P37" s="838">
        <v>2.0035587188612101</v>
      </c>
      <c r="Q37" s="851">
        <v>563</v>
      </c>
    </row>
    <row r="38" spans="1:17" ht="14.45" customHeight="1" x14ac:dyDescent="0.2">
      <c r="A38" s="832" t="s">
        <v>1729</v>
      </c>
      <c r="B38" s="833" t="s">
        <v>1730</v>
      </c>
      <c r="C38" s="833" t="s">
        <v>1496</v>
      </c>
      <c r="D38" s="833" t="s">
        <v>1755</v>
      </c>
      <c r="E38" s="833" t="s">
        <v>1756</v>
      </c>
      <c r="F38" s="850">
        <v>2</v>
      </c>
      <c r="G38" s="850">
        <v>828</v>
      </c>
      <c r="H38" s="850">
        <v>0.5</v>
      </c>
      <c r="I38" s="850">
        <v>414</v>
      </c>
      <c r="J38" s="850">
        <v>4</v>
      </c>
      <c r="K38" s="850">
        <v>1656</v>
      </c>
      <c r="L38" s="850">
        <v>1</v>
      </c>
      <c r="M38" s="850">
        <v>414</v>
      </c>
      <c r="N38" s="850">
        <v>4</v>
      </c>
      <c r="O38" s="850">
        <v>1660</v>
      </c>
      <c r="P38" s="838">
        <v>1.0024154589371981</v>
      </c>
      <c r="Q38" s="851">
        <v>415</v>
      </c>
    </row>
    <row r="39" spans="1:17" ht="14.45" customHeight="1" x14ac:dyDescent="0.2">
      <c r="A39" s="832" t="s">
        <v>1729</v>
      </c>
      <c r="B39" s="833" t="s">
        <v>1730</v>
      </c>
      <c r="C39" s="833" t="s">
        <v>1496</v>
      </c>
      <c r="D39" s="833" t="s">
        <v>1757</v>
      </c>
      <c r="E39" s="833" t="s">
        <v>1758</v>
      </c>
      <c r="F39" s="850">
        <v>123</v>
      </c>
      <c r="G39" s="850">
        <v>48708</v>
      </c>
      <c r="H39" s="850">
        <v>0.90441176470588236</v>
      </c>
      <c r="I39" s="850">
        <v>396</v>
      </c>
      <c r="J39" s="850">
        <v>136</v>
      </c>
      <c r="K39" s="850">
        <v>53856</v>
      </c>
      <c r="L39" s="850">
        <v>1</v>
      </c>
      <c r="M39" s="850">
        <v>396</v>
      </c>
      <c r="N39" s="850">
        <v>147</v>
      </c>
      <c r="O39" s="850">
        <v>58359</v>
      </c>
      <c r="P39" s="838">
        <v>1.083611853832442</v>
      </c>
      <c r="Q39" s="851">
        <v>397</v>
      </c>
    </row>
    <row r="40" spans="1:17" ht="14.45" customHeight="1" x14ac:dyDescent="0.2">
      <c r="A40" s="832" t="s">
        <v>1729</v>
      </c>
      <c r="B40" s="833" t="s">
        <v>1730</v>
      </c>
      <c r="C40" s="833" t="s">
        <v>1496</v>
      </c>
      <c r="D40" s="833" t="s">
        <v>1759</v>
      </c>
      <c r="E40" s="833" t="s">
        <v>1760</v>
      </c>
      <c r="F40" s="850">
        <v>7</v>
      </c>
      <c r="G40" s="850">
        <v>210</v>
      </c>
      <c r="H40" s="850"/>
      <c r="I40" s="850">
        <v>30</v>
      </c>
      <c r="J40" s="850"/>
      <c r="K40" s="850"/>
      <c r="L40" s="850"/>
      <c r="M40" s="850"/>
      <c r="N40" s="850">
        <v>2</v>
      </c>
      <c r="O40" s="850">
        <v>60</v>
      </c>
      <c r="P40" s="838"/>
      <c r="Q40" s="851">
        <v>30</v>
      </c>
    </row>
    <row r="41" spans="1:17" ht="14.45" customHeight="1" x14ac:dyDescent="0.2">
      <c r="A41" s="832" t="s">
        <v>1729</v>
      </c>
      <c r="B41" s="833" t="s">
        <v>1730</v>
      </c>
      <c r="C41" s="833" t="s">
        <v>1496</v>
      </c>
      <c r="D41" s="833" t="s">
        <v>1761</v>
      </c>
      <c r="E41" s="833" t="s">
        <v>1762</v>
      </c>
      <c r="F41" s="850"/>
      <c r="G41" s="850"/>
      <c r="H41" s="850"/>
      <c r="I41" s="850"/>
      <c r="J41" s="850">
        <v>1</v>
      </c>
      <c r="K41" s="850">
        <v>50</v>
      </c>
      <c r="L41" s="850">
        <v>1</v>
      </c>
      <c r="M41" s="850">
        <v>50</v>
      </c>
      <c r="N41" s="850">
        <v>1</v>
      </c>
      <c r="O41" s="850">
        <v>50</v>
      </c>
      <c r="P41" s="838">
        <v>1</v>
      </c>
      <c r="Q41" s="851">
        <v>50</v>
      </c>
    </row>
    <row r="42" spans="1:17" ht="14.45" customHeight="1" x14ac:dyDescent="0.2">
      <c r="A42" s="832" t="s">
        <v>1729</v>
      </c>
      <c r="B42" s="833" t="s">
        <v>1730</v>
      </c>
      <c r="C42" s="833" t="s">
        <v>1496</v>
      </c>
      <c r="D42" s="833" t="s">
        <v>1763</v>
      </c>
      <c r="E42" s="833" t="s">
        <v>1764</v>
      </c>
      <c r="F42" s="850"/>
      <c r="G42" s="850"/>
      <c r="H42" s="850"/>
      <c r="I42" s="850"/>
      <c r="J42" s="850"/>
      <c r="K42" s="850"/>
      <c r="L42" s="850"/>
      <c r="M42" s="850"/>
      <c r="N42" s="850">
        <v>1</v>
      </c>
      <c r="O42" s="850">
        <v>13</v>
      </c>
      <c r="P42" s="838"/>
      <c r="Q42" s="851">
        <v>13</v>
      </c>
    </row>
    <row r="43" spans="1:17" ht="14.45" customHeight="1" x14ac:dyDescent="0.2">
      <c r="A43" s="832" t="s">
        <v>1729</v>
      </c>
      <c r="B43" s="833" t="s">
        <v>1730</v>
      </c>
      <c r="C43" s="833" t="s">
        <v>1496</v>
      </c>
      <c r="D43" s="833" t="s">
        <v>1765</v>
      </c>
      <c r="E43" s="833" t="s">
        <v>1766</v>
      </c>
      <c r="F43" s="850">
        <v>5</v>
      </c>
      <c r="G43" s="850">
        <v>915</v>
      </c>
      <c r="H43" s="850">
        <v>0.83333333333333337</v>
      </c>
      <c r="I43" s="850">
        <v>183</v>
      </c>
      <c r="J43" s="850">
        <v>6</v>
      </c>
      <c r="K43" s="850">
        <v>1098</v>
      </c>
      <c r="L43" s="850">
        <v>1</v>
      </c>
      <c r="M43" s="850">
        <v>183</v>
      </c>
      <c r="N43" s="850">
        <v>9</v>
      </c>
      <c r="O43" s="850">
        <v>1656</v>
      </c>
      <c r="P43" s="838">
        <v>1.5081967213114753</v>
      </c>
      <c r="Q43" s="851">
        <v>184</v>
      </c>
    </row>
    <row r="44" spans="1:17" ht="14.45" customHeight="1" x14ac:dyDescent="0.2">
      <c r="A44" s="832" t="s">
        <v>1729</v>
      </c>
      <c r="B44" s="833" t="s">
        <v>1730</v>
      </c>
      <c r="C44" s="833" t="s">
        <v>1496</v>
      </c>
      <c r="D44" s="833" t="s">
        <v>1767</v>
      </c>
      <c r="E44" s="833" t="s">
        <v>1768</v>
      </c>
      <c r="F44" s="850"/>
      <c r="G44" s="850"/>
      <c r="H44" s="850"/>
      <c r="I44" s="850"/>
      <c r="J44" s="850"/>
      <c r="K44" s="850"/>
      <c r="L44" s="850"/>
      <c r="M44" s="850"/>
      <c r="N44" s="850">
        <v>1</v>
      </c>
      <c r="O44" s="850">
        <v>73</v>
      </c>
      <c r="P44" s="838"/>
      <c r="Q44" s="851">
        <v>73</v>
      </c>
    </row>
    <row r="45" spans="1:17" ht="14.45" customHeight="1" x14ac:dyDescent="0.2">
      <c r="A45" s="832" t="s">
        <v>1729</v>
      </c>
      <c r="B45" s="833" t="s">
        <v>1730</v>
      </c>
      <c r="C45" s="833" t="s">
        <v>1496</v>
      </c>
      <c r="D45" s="833" t="s">
        <v>1769</v>
      </c>
      <c r="E45" s="833" t="s">
        <v>1770</v>
      </c>
      <c r="F45" s="850">
        <v>1</v>
      </c>
      <c r="G45" s="850">
        <v>184</v>
      </c>
      <c r="H45" s="850">
        <v>0.16666666666666666</v>
      </c>
      <c r="I45" s="850">
        <v>184</v>
      </c>
      <c r="J45" s="850">
        <v>6</v>
      </c>
      <c r="K45" s="850">
        <v>1104</v>
      </c>
      <c r="L45" s="850">
        <v>1</v>
      </c>
      <c r="M45" s="850">
        <v>184</v>
      </c>
      <c r="N45" s="850">
        <v>4</v>
      </c>
      <c r="O45" s="850">
        <v>740</v>
      </c>
      <c r="P45" s="838">
        <v>0.67028985507246375</v>
      </c>
      <c r="Q45" s="851">
        <v>185</v>
      </c>
    </row>
    <row r="46" spans="1:17" ht="14.45" customHeight="1" x14ac:dyDescent="0.2">
      <c r="A46" s="832" t="s">
        <v>1729</v>
      </c>
      <c r="B46" s="833" t="s">
        <v>1730</v>
      </c>
      <c r="C46" s="833" t="s">
        <v>1496</v>
      </c>
      <c r="D46" s="833" t="s">
        <v>1771</v>
      </c>
      <c r="E46" s="833" t="s">
        <v>1772</v>
      </c>
      <c r="F46" s="850">
        <v>2</v>
      </c>
      <c r="G46" s="850">
        <v>298</v>
      </c>
      <c r="H46" s="850">
        <v>0.66666666666666663</v>
      </c>
      <c r="I46" s="850">
        <v>149</v>
      </c>
      <c r="J46" s="850">
        <v>3</v>
      </c>
      <c r="K46" s="850">
        <v>447</v>
      </c>
      <c r="L46" s="850">
        <v>1</v>
      </c>
      <c r="M46" s="850">
        <v>149</v>
      </c>
      <c r="N46" s="850">
        <v>5</v>
      </c>
      <c r="O46" s="850">
        <v>750</v>
      </c>
      <c r="P46" s="838">
        <v>1.6778523489932886</v>
      </c>
      <c r="Q46" s="851">
        <v>150</v>
      </c>
    </row>
    <row r="47" spans="1:17" ht="14.45" customHeight="1" x14ac:dyDescent="0.2">
      <c r="A47" s="832" t="s">
        <v>1729</v>
      </c>
      <c r="B47" s="833" t="s">
        <v>1730</v>
      </c>
      <c r="C47" s="833" t="s">
        <v>1496</v>
      </c>
      <c r="D47" s="833" t="s">
        <v>1773</v>
      </c>
      <c r="E47" s="833" t="s">
        <v>1774</v>
      </c>
      <c r="F47" s="850">
        <v>7</v>
      </c>
      <c r="G47" s="850">
        <v>210</v>
      </c>
      <c r="H47" s="850"/>
      <c r="I47" s="850">
        <v>30</v>
      </c>
      <c r="J47" s="850"/>
      <c r="K47" s="850"/>
      <c r="L47" s="850"/>
      <c r="M47" s="850"/>
      <c r="N47" s="850">
        <v>2</v>
      </c>
      <c r="O47" s="850">
        <v>60</v>
      </c>
      <c r="P47" s="838"/>
      <c r="Q47" s="851">
        <v>30</v>
      </c>
    </row>
    <row r="48" spans="1:17" ht="14.45" customHeight="1" x14ac:dyDescent="0.2">
      <c r="A48" s="832" t="s">
        <v>1729</v>
      </c>
      <c r="B48" s="833" t="s">
        <v>1730</v>
      </c>
      <c r="C48" s="833" t="s">
        <v>1496</v>
      </c>
      <c r="D48" s="833" t="s">
        <v>1775</v>
      </c>
      <c r="E48" s="833" t="s">
        <v>1776</v>
      </c>
      <c r="F48" s="850"/>
      <c r="G48" s="850"/>
      <c r="H48" s="850"/>
      <c r="I48" s="850"/>
      <c r="J48" s="850"/>
      <c r="K48" s="850"/>
      <c r="L48" s="850"/>
      <c r="M48" s="850"/>
      <c r="N48" s="850">
        <v>1</v>
      </c>
      <c r="O48" s="850">
        <v>31</v>
      </c>
      <c r="P48" s="838"/>
      <c r="Q48" s="851">
        <v>31</v>
      </c>
    </row>
    <row r="49" spans="1:17" ht="14.45" customHeight="1" x14ac:dyDescent="0.2">
      <c r="A49" s="832" t="s">
        <v>1729</v>
      </c>
      <c r="B49" s="833" t="s">
        <v>1730</v>
      </c>
      <c r="C49" s="833" t="s">
        <v>1496</v>
      </c>
      <c r="D49" s="833" t="s">
        <v>1777</v>
      </c>
      <c r="E49" s="833" t="s">
        <v>1778</v>
      </c>
      <c r="F49" s="850"/>
      <c r="G49" s="850"/>
      <c r="H49" s="850"/>
      <c r="I49" s="850"/>
      <c r="J49" s="850"/>
      <c r="K49" s="850"/>
      <c r="L49" s="850"/>
      <c r="M49" s="850"/>
      <c r="N49" s="850">
        <v>1</v>
      </c>
      <c r="O49" s="850">
        <v>28</v>
      </c>
      <c r="P49" s="838"/>
      <c r="Q49" s="851">
        <v>28</v>
      </c>
    </row>
    <row r="50" spans="1:17" ht="14.45" customHeight="1" x14ac:dyDescent="0.2">
      <c r="A50" s="832" t="s">
        <v>1729</v>
      </c>
      <c r="B50" s="833" t="s">
        <v>1730</v>
      </c>
      <c r="C50" s="833" t="s">
        <v>1496</v>
      </c>
      <c r="D50" s="833" t="s">
        <v>1779</v>
      </c>
      <c r="E50" s="833" t="s">
        <v>1780</v>
      </c>
      <c r="F50" s="850">
        <v>7</v>
      </c>
      <c r="G50" s="850">
        <v>175</v>
      </c>
      <c r="H50" s="850"/>
      <c r="I50" s="850">
        <v>25</v>
      </c>
      <c r="J50" s="850"/>
      <c r="K50" s="850"/>
      <c r="L50" s="850"/>
      <c r="M50" s="850"/>
      <c r="N50" s="850">
        <v>2</v>
      </c>
      <c r="O50" s="850">
        <v>52</v>
      </c>
      <c r="P50" s="838"/>
      <c r="Q50" s="851">
        <v>26</v>
      </c>
    </row>
    <row r="51" spans="1:17" ht="14.45" customHeight="1" x14ac:dyDescent="0.2">
      <c r="A51" s="832" t="s">
        <v>1729</v>
      </c>
      <c r="B51" s="833" t="s">
        <v>1730</v>
      </c>
      <c r="C51" s="833" t="s">
        <v>1496</v>
      </c>
      <c r="D51" s="833" t="s">
        <v>1781</v>
      </c>
      <c r="E51" s="833" t="s">
        <v>1782</v>
      </c>
      <c r="F51" s="850">
        <v>1</v>
      </c>
      <c r="G51" s="850">
        <v>30</v>
      </c>
      <c r="H51" s="850">
        <v>1</v>
      </c>
      <c r="I51" s="850">
        <v>30</v>
      </c>
      <c r="J51" s="850">
        <v>1</v>
      </c>
      <c r="K51" s="850">
        <v>30</v>
      </c>
      <c r="L51" s="850">
        <v>1</v>
      </c>
      <c r="M51" s="850">
        <v>30</v>
      </c>
      <c r="N51" s="850"/>
      <c r="O51" s="850"/>
      <c r="P51" s="838"/>
      <c r="Q51" s="851"/>
    </row>
    <row r="52" spans="1:17" ht="14.45" customHeight="1" x14ac:dyDescent="0.2">
      <c r="A52" s="832" t="s">
        <v>1729</v>
      </c>
      <c r="B52" s="833" t="s">
        <v>1730</v>
      </c>
      <c r="C52" s="833" t="s">
        <v>1496</v>
      </c>
      <c r="D52" s="833" t="s">
        <v>1783</v>
      </c>
      <c r="E52" s="833" t="s">
        <v>1784</v>
      </c>
      <c r="F52" s="850">
        <v>1</v>
      </c>
      <c r="G52" s="850">
        <v>205</v>
      </c>
      <c r="H52" s="850">
        <v>1</v>
      </c>
      <c r="I52" s="850">
        <v>205</v>
      </c>
      <c r="J52" s="850">
        <v>1</v>
      </c>
      <c r="K52" s="850">
        <v>205</v>
      </c>
      <c r="L52" s="850">
        <v>1</v>
      </c>
      <c r="M52" s="850">
        <v>205</v>
      </c>
      <c r="N52" s="850"/>
      <c r="O52" s="850"/>
      <c r="P52" s="838"/>
      <c r="Q52" s="851"/>
    </row>
    <row r="53" spans="1:17" ht="14.45" customHeight="1" x14ac:dyDescent="0.2">
      <c r="A53" s="832" t="s">
        <v>1729</v>
      </c>
      <c r="B53" s="833" t="s">
        <v>1730</v>
      </c>
      <c r="C53" s="833" t="s">
        <v>1496</v>
      </c>
      <c r="D53" s="833" t="s">
        <v>1785</v>
      </c>
      <c r="E53" s="833" t="s">
        <v>1786</v>
      </c>
      <c r="F53" s="850">
        <v>137</v>
      </c>
      <c r="G53" s="850">
        <v>24112</v>
      </c>
      <c r="H53" s="850">
        <v>0.89542483660130723</v>
      </c>
      <c r="I53" s="850">
        <v>176</v>
      </c>
      <c r="J53" s="850">
        <v>153</v>
      </c>
      <c r="K53" s="850">
        <v>26928</v>
      </c>
      <c r="L53" s="850">
        <v>1</v>
      </c>
      <c r="M53" s="850">
        <v>176</v>
      </c>
      <c r="N53" s="850">
        <v>167</v>
      </c>
      <c r="O53" s="850">
        <v>29559</v>
      </c>
      <c r="P53" s="838">
        <v>1.097704991087344</v>
      </c>
      <c r="Q53" s="851">
        <v>177</v>
      </c>
    </row>
    <row r="54" spans="1:17" ht="14.45" customHeight="1" x14ac:dyDescent="0.2">
      <c r="A54" s="832" t="s">
        <v>1729</v>
      </c>
      <c r="B54" s="833" t="s">
        <v>1730</v>
      </c>
      <c r="C54" s="833" t="s">
        <v>1496</v>
      </c>
      <c r="D54" s="833" t="s">
        <v>1787</v>
      </c>
      <c r="E54" s="833" t="s">
        <v>1788</v>
      </c>
      <c r="F54" s="850"/>
      <c r="G54" s="850"/>
      <c r="H54" s="850"/>
      <c r="I54" s="850"/>
      <c r="J54" s="850"/>
      <c r="K54" s="850"/>
      <c r="L54" s="850"/>
      <c r="M54" s="850"/>
      <c r="N54" s="850">
        <v>1</v>
      </c>
      <c r="O54" s="850">
        <v>16</v>
      </c>
      <c r="P54" s="838"/>
      <c r="Q54" s="851">
        <v>16</v>
      </c>
    </row>
    <row r="55" spans="1:17" ht="14.45" customHeight="1" x14ac:dyDescent="0.2">
      <c r="A55" s="832" t="s">
        <v>1729</v>
      </c>
      <c r="B55" s="833" t="s">
        <v>1730</v>
      </c>
      <c r="C55" s="833" t="s">
        <v>1496</v>
      </c>
      <c r="D55" s="833" t="s">
        <v>1789</v>
      </c>
      <c r="E55" s="833" t="s">
        <v>1790</v>
      </c>
      <c r="F55" s="850"/>
      <c r="G55" s="850"/>
      <c r="H55" s="850"/>
      <c r="I55" s="850"/>
      <c r="J55" s="850"/>
      <c r="K55" s="850"/>
      <c r="L55" s="850"/>
      <c r="M55" s="850"/>
      <c r="N55" s="850">
        <v>1</v>
      </c>
      <c r="O55" s="850">
        <v>23</v>
      </c>
      <c r="P55" s="838"/>
      <c r="Q55" s="851">
        <v>23</v>
      </c>
    </row>
    <row r="56" spans="1:17" ht="14.45" customHeight="1" x14ac:dyDescent="0.2">
      <c r="A56" s="832" t="s">
        <v>1729</v>
      </c>
      <c r="B56" s="833" t="s">
        <v>1730</v>
      </c>
      <c r="C56" s="833" t="s">
        <v>1496</v>
      </c>
      <c r="D56" s="833" t="s">
        <v>1791</v>
      </c>
      <c r="E56" s="833" t="s">
        <v>1792</v>
      </c>
      <c r="F56" s="850">
        <v>1</v>
      </c>
      <c r="G56" s="850">
        <v>23</v>
      </c>
      <c r="H56" s="850">
        <v>1</v>
      </c>
      <c r="I56" s="850">
        <v>23</v>
      </c>
      <c r="J56" s="850">
        <v>1</v>
      </c>
      <c r="K56" s="850">
        <v>23</v>
      </c>
      <c r="L56" s="850">
        <v>1</v>
      </c>
      <c r="M56" s="850">
        <v>23</v>
      </c>
      <c r="N56" s="850">
        <v>2</v>
      </c>
      <c r="O56" s="850">
        <v>46</v>
      </c>
      <c r="P56" s="838">
        <v>2</v>
      </c>
      <c r="Q56" s="851">
        <v>23</v>
      </c>
    </row>
    <row r="57" spans="1:17" ht="14.45" customHeight="1" x14ac:dyDescent="0.2">
      <c r="A57" s="832" t="s">
        <v>1729</v>
      </c>
      <c r="B57" s="833" t="s">
        <v>1730</v>
      </c>
      <c r="C57" s="833" t="s">
        <v>1496</v>
      </c>
      <c r="D57" s="833" t="s">
        <v>1793</v>
      </c>
      <c r="E57" s="833" t="s">
        <v>1794</v>
      </c>
      <c r="F57" s="850">
        <v>6</v>
      </c>
      <c r="G57" s="850">
        <v>3528</v>
      </c>
      <c r="H57" s="850">
        <v>0.8571428571428571</v>
      </c>
      <c r="I57" s="850">
        <v>588</v>
      </c>
      <c r="J57" s="850">
        <v>7</v>
      </c>
      <c r="K57" s="850">
        <v>4116</v>
      </c>
      <c r="L57" s="850">
        <v>1</v>
      </c>
      <c r="M57" s="850">
        <v>588</v>
      </c>
      <c r="N57" s="850">
        <v>3</v>
      </c>
      <c r="O57" s="850">
        <v>1767</v>
      </c>
      <c r="P57" s="838">
        <v>0.42930029154518951</v>
      </c>
      <c r="Q57" s="851">
        <v>589</v>
      </c>
    </row>
    <row r="58" spans="1:17" ht="14.45" customHeight="1" x14ac:dyDescent="0.2">
      <c r="A58" s="832" t="s">
        <v>1729</v>
      </c>
      <c r="B58" s="833" t="s">
        <v>1730</v>
      </c>
      <c r="C58" s="833" t="s">
        <v>1496</v>
      </c>
      <c r="D58" s="833" t="s">
        <v>1795</v>
      </c>
      <c r="E58" s="833" t="s">
        <v>1796</v>
      </c>
      <c r="F58" s="850">
        <v>7</v>
      </c>
      <c r="G58" s="850">
        <v>203</v>
      </c>
      <c r="H58" s="850"/>
      <c r="I58" s="850">
        <v>29</v>
      </c>
      <c r="J58" s="850"/>
      <c r="K58" s="850"/>
      <c r="L58" s="850"/>
      <c r="M58" s="850"/>
      <c r="N58" s="850">
        <v>1</v>
      </c>
      <c r="O58" s="850">
        <v>29</v>
      </c>
      <c r="P58" s="838"/>
      <c r="Q58" s="851">
        <v>29</v>
      </c>
    </row>
    <row r="59" spans="1:17" ht="14.45" customHeight="1" x14ac:dyDescent="0.2">
      <c r="A59" s="832" t="s">
        <v>1729</v>
      </c>
      <c r="B59" s="833" t="s">
        <v>1730</v>
      </c>
      <c r="C59" s="833" t="s">
        <v>1496</v>
      </c>
      <c r="D59" s="833" t="s">
        <v>1797</v>
      </c>
      <c r="E59" s="833" t="s">
        <v>1798</v>
      </c>
      <c r="F59" s="850">
        <v>110</v>
      </c>
      <c r="G59" s="850">
        <v>1650</v>
      </c>
      <c r="H59" s="850">
        <v>0.859375</v>
      </c>
      <c r="I59" s="850">
        <v>15</v>
      </c>
      <c r="J59" s="850">
        <v>128</v>
      </c>
      <c r="K59" s="850">
        <v>1920</v>
      </c>
      <c r="L59" s="850">
        <v>1</v>
      </c>
      <c r="M59" s="850">
        <v>15</v>
      </c>
      <c r="N59" s="850">
        <v>149</v>
      </c>
      <c r="O59" s="850">
        <v>2384</v>
      </c>
      <c r="P59" s="838">
        <v>1.2416666666666667</v>
      </c>
      <c r="Q59" s="851">
        <v>16</v>
      </c>
    </row>
    <row r="60" spans="1:17" ht="14.45" customHeight="1" x14ac:dyDescent="0.2">
      <c r="A60" s="832" t="s">
        <v>1729</v>
      </c>
      <c r="B60" s="833" t="s">
        <v>1730</v>
      </c>
      <c r="C60" s="833" t="s">
        <v>1496</v>
      </c>
      <c r="D60" s="833" t="s">
        <v>1799</v>
      </c>
      <c r="E60" s="833" t="s">
        <v>1800</v>
      </c>
      <c r="F60" s="850">
        <v>117</v>
      </c>
      <c r="G60" s="850">
        <v>2223</v>
      </c>
      <c r="H60" s="850">
        <v>0.84782608695652173</v>
      </c>
      <c r="I60" s="850">
        <v>19</v>
      </c>
      <c r="J60" s="850">
        <v>138</v>
      </c>
      <c r="K60" s="850">
        <v>2622</v>
      </c>
      <c r="L60" s="850">
        <v>1</v>
      </c>
      <c r="M60" s="850">
        <v>19</v>
      </c>
      <c r="N60" s="850">
        <v>151</v>
      </c>
      <c r="O60" s="850">
        <v>3020</v>
      </c>
      <c r="P60" s="838">
        <v>1.1517925247902365</v>
      </c>
      <c r="Q60" s="851">
        <v>20</v>
      </c>
    </row>
    <row r="61" spans="1:17" ht="14.45" customHeight="1" x14ac:dyDescent="0.2">
      <c r="A61" s="832" t="s">
        <v>1729</v>
      </c>
      <c r="B61" s="833" t="s">
        <v>1730</v>
      </c>
      <c r="C61" s="833" t="s">
        <v>1496</v>
      </c>
      <c r="D61" s="833" t="s">
        <v>1801</v>
      </c>
      <c r="E61" s="833" t="s">
        <v>1802</v>
      </c>
      <c r="F61" s="850">
        <v>124</v>
      </c>
      <c r="G61" s="850">
        <v>2480</v>
      </c>
      <c r="H61" s="850">
        <v>0.9051094890510949</v>
      </c>
      <c r="I61" s="850">
        <v>20</v>
      </c>
      <c r="J61" s="850">
        <v>137</v>
      </c>
      <c r="K61" s="850">
        <v>2740</v>
      </c>
      <c r="L61" s="850">
        <v>1</v>
      </c>
      <c r="M61" s="850">
        <v>20</v>
      </c>
      <c r="N61" s="850">
        <v>152</v>
      </c>
      <c r="O61" s="850">
        <v>3040</v>
      </c>
      <c r="P61" s="838">
        <v>1.1094890510948905</v>
      </c>
      <c r="Q61" s="851">
        <v>20</v>
      </c>
    </row>
    <row r="62" spans="1:17" ht="14.45" customHeight="1" x14ac:dyDescent="0.2">
      <c r="A62" s="832" t="s">
        <v>1729</v>
      </c>
      <c r="B62" s="833" t="s">
        <v>1730</v>
      </c>
      <c r="C62" s="833" t="s">
        <v>1496</v>
      </c>
      <c r="D62" s="833" t="s">
        <v>1803</v>
      </c>
      <c r="E62" s="833" t="s">
        <v>1804</v>
      </c>
      <c r="F62" s="850">
        <v>1</v>
      </c>
      <c r="G62" s="850">
        <v>188</v>
      </c>
      <c r="H62" s="850"/>
      <c r="I62" s="850">
        <v>188</v>
      </c>
      <c r="J62" s="850"/>
      <c r="K62" s="850"/>
      <c r="L62" s="850"/>
      <c r="M62" s="850"/>
      <c r="N62" s="850">
        <v>1</v>
      </c>
      <c r="O62" s="850">
        <v>190</v>
      </c>
      <c r="P62" s="838"/>
      <c r="Q62" s="851">
        <v>190</v>
      </c>
    </row>
    <row r="63" spans="1:17" ht="14.45" customHeight="1" x14ac:dyDescent="0.2">
      <c r="A63" s="832" t="s">
        <v>1729</v>
      </c>
      <c r="B63" s="833" t="s">
        <v>1730</v>
      </c>
      <c r="C63" s="833" t="s">
        <v>1496</v>
      </c>
      <c r="D63" s="833" t="s">
        <v>1805</v>
      </c>
      <c r="E63" s="833" t="s">
        <v>1806</v>
      </c>
      <c r="F63" s="850">
        <v>132</v>
      </c>
      <c r="G63" s="850">
        <v>34980</v>
      </c>
      <c r="H63" s="850">
        <v>0.91034482758620694</v>
      </c>
      <c r="I63" s="850">
        <v>265</v>
      </c>
      <c r="J63" s="850">
        <v>145</v>
      </c>
      <c r="K63" s="850">
        <v>38425</v>
      </c>
      <c r="L63" s="850">
        <v>1</v>
      </c>
      <c r="M63" s="850">
        <v>265</v>
      </c>
      <c r="N63" s="850">
        <v>157</v>
      </c>
      <c r="O63" s="850">
        <v>41762</v>
      </c>
      <c r="P63" s="838">
        <v>1.0868445022771633</v>
      </c>
      <c r="Q63" s="851">
        <v>266</v>
      </c>
    </row>
    <row r="64" spans="1:17" ht="14.45" customHeight="1" x14ac:dyDescent="0.2">
      <c r="A64" s="832" t="s">
        <v>1729</v>
      </c>
      <c r="B64" s="833" t="s">
        <v>1730</v>
      </c>
      <c r="C64" s="833" t="s">
        <v>1496</v>
      </c>
      <c r="D64" s="833" t="s">
        <v>1807</v>
      </c>
      <c r="E64" s="833" t="s">
        <v>1808</v>
      </c>
      <c r="F64" s="850"/>
      <c r="G64" s="850"/>
      <c r="H64" s="850"/>
      <c r="I64" s="850"/>
      <c r="J64" s="850"/>
      <c r="K64" s="850"/>
      <c r="L64" s="850"/>
      <c r="M64" s="850"/>
      <c r="N64" s="850">
        <v>1</v>
      </c>
      <c r="O64" s="850">
        <v>22</v>
      </c>
      <c r="P64" s="838"/>
      <c r="Q64" s="851">
        <v>22</v>
      </c>
    </row>
    <row r="65" spans="1:17" ht="14.45" customHeight="1" x14ac:dyDescent="0.2">
      <c r="A65" s="832" t="s">
        <v>1729</v>
      </c>
      <c r="B65" s="833" t="s">
        <v>1730</v>
      </c>
      <c r="C65" s="833" t="s">
        <v>1496</v>
      </c>
      <c r="D65" s="833" t="s">
        <v>1809</v>
      </c>
      <c r="E65" s="833" t="s">
        <v>1810</v>
      </c>
      <c r="F65" s="850"/>
      <c r="G65" s="850"/>
      <c r="H65" s="850"/>
      <c r="I65" s="850"/>
      <c r="J65" s="850">
        <v>1</v>
      </c>
      <c r="K65" s="850">
        <v>205</v>
      </c>
      <c r="L65" s="850">
        <v>1</v>
      </c>
      <c r="M65" s="850">
        <v>205</v>
      </c>
      <c r="N65" s="850"/>
      <c r="O65" s="850"/>
      <c r="P65" s="838"/>
      <c r="Q65" s="851"/>
    </row>
    <row r="66" spans="1:17" ht="14.45" customHeight="1" x14ac:dyDescent="0.2">
      <c r="A66" s="832" t="s">
        <v>1729</v>
      </c>
      <c r="B66" s="833" t="s">
        <v>1730</v>
      </c>
      <c r="C66" s="833" t="s">
        <v>1496</v>
      </c>
      <c r="D66" s="833" t="s">
        <v>1811</v>
      </c>
      <c r="E66" s="833" t="s">
        <v>1812</v>
      </c>
      <c r="F66" s="850"/>
      <c r="G66" s="850"/>
      <c r="H66" s="850"/>
      <c r="I66" s="850"/>
      <c r="J66" s="850"/>
      <c r="K66" s="850"/>
      <c r="L66" s="850"/>
      <c r="M66" s="850"/>
      <c r="N66" s="850">
        <v>1</v>
      </c>
      <c r="O66" s="850">
        <v>127</v>
      </c>
      <c r="P66" s="838"/>
      <c r="Q66" s="851">
        <v>127</v>
      </c>
    </row>
    <row r="67" spans="1:17" ht="14.45" customHeight="1" x14ac:dyDescent="0.2">
      <c r="A67" s="832" t="s">
        <v>1729</v>
      </c>
      <c r="B67" s="833" t="s">
        <v>1730</v>
      </c>
      <c r="C67" s="833" t="s">
        <v>1496</v>
      </c>
      <c r="D67" s="833" t="s">
        <v>1813</v>
      </c>
      <c r="E67" s="833" t="s">
        <v>1814</v>
      </c>
      <c r="F67" s="850">
        <v>7</v>
      </c>
      <c r="G67" s="850">
        <v>161</v>
      </c>
      <c r="H67" s="850"/>
      <c r="I67" s="850">
        <v>23</v>
      </c>
      <c r="J67" s="850"/>
      <c r="K67" s="850"/>
      <c r="L67" s="850"/>
      <c r="M67" s="850"/>
      <c r="N67" s="850"/>
      <c r="O67" s="850"/>
      <c r="P67" s="838"/>
      <c r="Q67" s="851"/>
    </row>
    <row r="68" spans="1:17" ht="14.45" customHeight="1" x14ac:dyDescent="0.2">
      <c r="A68" s="832" t="s">
        <v>1729</v>
      </c>
      <c r="B68" s="833" t="s">
        <v>1730</v>
      </c>
      <c r="C68" s="833" t="s">
        <v>1496</v>
      </c>
      <c r="D68" s="833" t="s">
        <v>1815</v>
      </c>
      <c r="E68" s="833" t="s">
        <v>1816</v>
      </c>
      <c r="F68" s="850">
        <v>1</v>
      </c>
      <c r="G68" s="850">
        <v>294</v>
      </c>
      <c r="H68" s="850"/>
      <c r="I68" s="850">
        <v>294</v>
      </c>
      <c r="J68" s="850"/>
      <c r="K68" s="850"/>
      <c r="L68" s="850"/>
      <c r="M68" s="850"/>
      <c r="N68" s="850"/>
      <c r="O68" s="850"/>
      <c r="P68" s="838"/>
      <c r="Q68" s="851"/>
    </row>
    <row r="69" spans="1:17" ht="14.45" customHeight="1" x14ac:dyDescent="0.2">
      <c r="A69" s="832" t="s">
        <v>1729</v>
      </c>
      <c r="B69" s="833" t="s">
        <v>1730</v>
      </c>
      <c r="C69" s="833" t="s">
        <v>1496</v>
      </c>
      <c r="D69" s="833" t="s">
        <v>1817</v>
      </c>
      <c r="E69" s="833" t="s">
        <v>1818</v>
      </c>
      <c r="F69" s="850">
        <v>125</v>
      </c>
      <c r="G69" s="850">
        <v>4625</v>
      </c>
      <c r="H69" s="850">
        <v>0.85034013605442171</v>
      </c>
      <c r="I69" s="850">
        <v>37</v>
      </c>
      <c r="J69" s="850">
        <v>147</v>
      </c>
      <c r="K69" s="850">
        <v>5439</v>
      </c>
      <c r="L69" s="850">
        <v>1</v>
      </c>
      <c r="M69" s="850">
        <v>37</v>
      </c>
      <c r="N69" s="850">
        <v>157</v>
      </c>
      <c r="O69" s="850">
        <v>5809</v>
      </c>
      <c r="P69" s="838">
        <v>1.0680272108843538</v>
      </c>
      <c r="Q69" s="851">
        <v>37</v>
      </c>
    </row>
    <row r="70" spans="1:17" ht="14.45" customHeight="1" x14ac:dyDescent="0.2">
      <c r="A70" s="832" t="s">
        <v>1729</v>
      </c>
      <c r="B70" s="833" t="s">
        <v>1730</v>
      </c>
      <c r="C70" s="833" t="s">
        <v>1496</v>
      </c>
      <c r="D70" s="833" t="s">
        <v>1819</v>
      </c>
      <c r="E70" s="833" t="s">
        <v>1820</v>
      </c>
      <c r="F70" s="850">
        <v>1</v>
      </c>
      <c r="G70" s="850">
        <v>93</v>
      </c>
      <c r="H70" s="850"/>
      <c r="I70" s="850">
        <v>93</v>
      </c>
      <c r="J70" s="850"/>
      <c r="K70" s="850"/>
      <c r="L70" s="850"/>
      <c r="M70" s="850"/>
      <c r="N70" s="850">
        <v>1</v>
      </c>
      <c r="O70" s="850">
        <v>94</v>
      </c>
      <c r="P70" s="838"/>
      <c r="Q70" s="851">
        <v>94</v>
      </c>
    </row>
    <row r="71" spans="1:17" ht="14.45" customHeight="1" x14ac:dyDescent="0.2">
      <c r="A71" s="832" t="s">
        <v>1821</v>
      </c>
      <c r="B71" s="833" t="s">
        <v>1822</v>
      </c>
      <c r="C71" s="833" t="s">
        <v>1579</v>
      </c>
      <c r="D71" s="833" t="s">
        <v>1823</v>
      </c>
      <c r="E71" s="833" t="s">
        <v>1824</v>
      </c>
      <c r="F71" s="850"/>
      <c r="G71" s="850"/>
      <c r="H71" s="850"/>
      <c r="I71" s="850"/>
      <c r="J71" s="850"/>
      <c r="K71" s="850"/>
      <c r="L71" s="850"/>
      <c r="M71" s="850"/>
      <c r="N71" s="850">
        <v>0.5</v>
      </c>
      <c r="O71" s="850">
        <v>728.29</v>
      </c>
      <c r="P71" s="838"/>
      <c r="Q71" s="851">
        <v>1456.58</v>
      </c>
    </row>
    <row r="72" spans="1:17" ht="14.45" customHeight="1" x14ac:dyDescent="0.2">
      <c r="A72" s="832" t="s">
        <v>1821</v>
      </c>
      <c r="B72" s="833" t="s">
        <v>1822</v>
      </c>
      <c r="C72" s="833" t="s">
        <v>1496</v>
      </c>
      <c r="D72" s="833" t="s">
        <v>1825</v>
      </c>
      <c r="E72" s="833" t="s">
        <v>1826</v>
      </c>
      <c r="F72" s="850"/>
      <c r="G72" s="850"/>
      <c r="H72" s="850"/>
      <c r="I72" s="850"/>
      <c r="J72" s="850"/>
      <c r="K72" s="850"/>
      <c r="L72" s="850"/>
      <c r="M72" s="850"/>
      <c r="N72" s="850">
        <v>3</v>
      </c>
      <c r="O72" s="850">
        <v>15486</v>
      </c>
      <c r="P72" s="838"/>
      <c r="Q72" s="851">
        <v>5162</v>
      </c>
    </row>
    <row r="73" spans="1:17" ht="14.45" customHeight="1" x14ac:dyDescent="0.2">
      <c r="A73" s="832" t="s">
        <v>1821</v>
      </c>
      <c r="B73" s="833" t="s">
        <v>1822</v>
      </c>
      <c r="C73" s="833" t="s">
        <v>1496</v>
      </c>
      <c r="D73" s="833" t="s">
        <v>1827</v>
      </c>
      <c r="E73" s="833" t="s">
        <v>1828</v>
      </c>
      <c r="F73" s="850"/>
      <c r="G73" s="850"/>
      <c r="H73" s="850"/>
      <c r="I73" s="850"/>
      <c r="J73" s="850"/>
      <c r="K73" s="850"/>
      <c r="L73" s="850"/>
      <c r="M73" s="850"/>
      <c r="N73" s="850">
        <v>1</v>
      </c>
      <c r="O73" s="850">
        <v>2053</v>
      </c>
      <c r="P73" s="838"/>
      <c r="Q73" s="851">
        <v>2053</v>
      </c>
    </row>
    <row r="74" spans="1:17" ht="14.45" customHeight="1" x14ac:dyDescent="0.2">
      <c r="A74" s="832" t="s">
        <v>1821</v>
      </c>
      <c r="B74" s="833" t="s">
        <v>1822</v>
      </c>
      <c r="C74" s="833" t="s">
        <v>1496</v>
      </c>
      <c r="D74" s="833" t="s">
        <v>1829</v>
      </c>
      <c r="E74" s="833" t="s">
        <v>1830</v>
      </c>
      <c r="F74" s="850"/>
      <c r="G74" s="850"/>
      <c r="H74" s="850"/>
      <c r="I74" s="850"/>
      <c r="J74" s="850"/>
      <c r="K74" s="850"/>
      <c r="L74" s="850"/>
      <c r="M74" s="850"/>
      <c r="N74" s="850">
        <v>1</v>
      </c>
      <c r="O74" s="850">
        <v>2740</v>
      </c>
      <c r="P74" s="838"/>
      <c r="Q74" s="851">
        <v>2740</v>
      </c>
    </row>
    <row r="75" spans="1:17" ht="14.45" customHeight="1" x14ac:dyDescent="0.2">
      <c r="A75" s="832" t="s">
        <v>1831</v>
      </c>
      <c r="B75" s="833" t="s">
        <v>1832</v>
      </c>
      <c r="C75" s="833" t="s">
        <v>1496</v>
      </c>
      <c r="D75" s="833" t="s">
        <v>1833</v>
      </c>
      <c r="E75" s="833" t="s">
        <v>1834</v>
      </c>
      <c r="F75" s="850"/>
      <c r="G75" s="850"/>
      <c r="H75" s="850"/>
      <c r="I75" s="850"/>
      <c r="J75" s="850">
        <v>1</v>
      </c>
      <c r="K75" s="850">
        <v>350</v>
      </c>
      <c r="L75" s="850">
        <v>1</v>
      </c>
      <c r="M75" s="850">
        <v>350</v>
      </c>
      <c r="N75" s="850"/>
      <c r="O75" s="850"/>
      <c r="P75" s="838"/>
      <c r="Q75" s="851"/>
    </row>
    <row r="76" spans="1:17" ht="14.45" customHeight="1" x14ac:dyDescent="0.2">
      <c r="A76" s="832" t="s">
        <v>1831</v>
      </c>
      <c r="B76" s="833" t="s">
        <v>1832</v>
      </c>
      <c r="C76" s="833" t="s">
        <v>1496</v>
      </c>
      <c r="D76" s="833" t="s">
        <v>1835</v>
      </c>
      <c r="E76" s="833" t="s">
        <v>1836</v>
      </c>
      <c r="F76" s="850">
        <v>1</v>
      </c>
      <c r="G76" s="850">
        <v>49</v>
      </c>
      <c r="H76" s="850"/>
      <c r="I76" s="850">
        <v>49</v>
      </c>
      <c r="J76" s="850"/>
      <c r="K76" s="850"/>
      <c r="L76" s="850"/>
      <c r="M76" s="850"/>
      <c r="N76" s="850"/>
      <c r="O76" s="850"/>
      <c r="P76" s="838"/>
      <c r="Q76" s="851"/>
    </row>
    <row r="77" spans="1:17" ht="14.45" customHeight="1" x14ac:dyDescent="0.2">
      <c r="A77" s="832" t="s">
        <v>1831</v>
      </c>
      <c r="B77" s="833" t="s">
        <v>1832</v>
      </c>
      <c r="C77" s="833" t="s">
        <v>1496</v>
      </c>
      <c r="D77" s="833" t="s">
        <v>1837</v>
      </c>
      <c r="E77" s="833" t="s">
        <v>1838</v>
      </c>
      <c r="F77" s="850"/>
      <c r="G77" s="850"/>
      <c r="H77" s="850"/>
      <c r="I77" s="850"/>
      <c r="J77" s="850"/>
      <c r="K77" s="850"/>
      <c r="L77" s="850"/>
      <c r="M77" s="850"/>
      <c r="N77" s="850">
        <v>1</v>
      </c>
      <c r="O77" s="850">
        <v>268</v>
      </c>
      <c r="P77" s="838"/>
      <c r="Q77" s="851">
        <v>268</v>
      </c>
    </row>
    <row r="78" spans="1:17" ht="14.45" customHeight="1" x14ac:dyDescent="0.2">
      <c r="A78" s="832" t="s">
        <v>1831</v>
      </c>
      <c r="B78" s="833" t="s">
        <v>1832</v>
      </c>
      <c r="C78" s="833" t="s">
        <v>1496</v>
      </c>
      <c r="D78" s="833" t="s">
        <v>1839</v>
      </c>
      <c r="E78" s="833" t="s">
        <v>1840</v>
      </c>
      <c r="F78" s="850"/>
      <c r="G78" s="850"/>
      <c r="H78" s="850"/>
      <c r="I78" s="850"/>
      <c r="J78" s="850">
        <v>1</v>
      </c>
      <c r="K78" s="850">
        <v>496</v>
      </c>
      <c r="L78" s="850">
        <v>1</v>
      </c>
      <c r="M78" s="850">
        <v>496</v>
      </c>
      <c r="N78" s="850">
        <v>1</v>
      </c>
      <c r="O78" s="850">
        <v>500</v>
      </c>
      <c r="P78" s="838">
        <v>1.0080645161290323</v>
      </c>
      <c r="Q78" s="851">
        <v>500</v>
      </c>
    </row>
    <row r="79" spans="1:17" ht="14.45" customHeight="1" x14ac:dyDescent="0.2">
      <c r="A79" s="832" t="s">
        <v>1831</v>
      </c>
      <c r="B79" s="833" t="s">
        <v>1832</v>
      </c>
      <c r="C79" s="833" t="s">
        <v>1496</v>
      </c>
      <c r="D79" s="833" t="s">
        <v>1841</v>
      </c>
      <c r="E79" s="833" t="s">
        <v>1842</v>
      </c>
      <c r="F79" s="850">
        <v>4</v>
      </c>
      <c r="G79" s="850">
        <v>340</v>
      </c>
      <c r="H79" s="850">
        <v>0.98837209302325579</v>
      </c>
      <c r="I79" s="850">
        <v>85</v>
      </c>
      <c r="J79" s="850">
        <v>4</v>
      </c>
      <c r="K79" s="850">
        <v>344</v>
      </c>
      <c r="L79" s="850">
        <v>1</v>
      </c>
      <c r="M79" s="850">
        <v>86</v>
      </c>
      <c r="N79" s="850">
        <v>4</v>
      </c>
      <c r="O79" s="850">
        <v>348</v>
      </c>
      <c r="P79" s="838">
        <v>1.0116279069767442</v>
      </c>
      <c r="Q79" s="851">
        <v>87</v>
      </c>
    </row>
    <row r="80" spans="1:17" ht="14.45" customHeight="1" x14ac:dyDescent="0.2">
      <c r="A80" s="832" t="s">
        <v>1831</v>
      </c>
      <c r="B80" s="833" t="s">
        <v>1832</v>
      </c>
      <c r="C80" s="833" t="s">
        <v>1496</v>
      </c>
      <c r="D80" s="833" t="s">
        <v>1843</v>
      </c>
      <c r="E80" s="833" t="s">
        <v>1844</v>
      </c>
      <c r="F80" s="850"/>
      <c r="G80" s="850"/>
      <c r="H80" s="850"/>
      <c r="I80" s="850"/>
      <c r="J80" s="850">
        <v>1</v>
      </c>
      <c r="K80" s="850">
        <v>177</v>
      </c>
      <c r="L80" s="850">
        <v>1</v>
      </c>
      <c r="M80" s="850">
        <v>177</v>
      </c>
      <c r="N80" s="850"/>
      <c r="O80" s="850"/>
      <c r="P80" s="838"/>
      <c r="Q80" s="851"/>
    </row>
    <row r="81" spans="1:17" ht="14.45" customHeight="1" x14ac:dyDescent="0.2">
      <c r="A81" s="832" t="s">
        <v>1831</v>
      </c>
      <c r="B81" s="833" t="s">
        <v>1832</v>
      </c>
      <c r="C81" s="833" t="s">
        <v>1496</v>
      </c>
      <c r="D81" s="833" t="s">
        <v>1845</v>
      </c>
      <c r="E81" s="833" t="s">
        <v>1846</v>
      </c>
      <c r="F81" s="850">
        <v>1</v>
      </c>
      <c r="G81" s="850">
        <v>264</v>
      </c>
      <c r="H81" s="850"/>
      <c r="I81" s="850">
        <v>264</v>
      </c>
      <c r="J81" s="850"/>
      <c r="K81" s="850"/>
      <c r="L81" s="850"/>
      <c r="M81" s="850"/>
      <c r="N81" s="850"/>
      <c r="O81" s="850"/>
      <c r="P81" s="838"/>
      <c r="Q81" s="851"/>
    </row>
    <row r="82" spans="1:17" ht="14.45" customHeight="1" x14ac:dyDescent="0.2">
      <c r="A82" s="832" t="s">
        <v>1831</v>
      </c>
      <c r="B82" s="833" t="s">
        <v>1832</v>
      </c>
      <c r="C82" s="833" t="s">
        <v>1496</v>
      </c>
      <c r="D82" s="833" t="s">
        <v>1847</v>
      </c>
      <c r="E82" s="833" t="s">
        <v>1848</v>
      </c>
      <c r="F82" s="850"/>
      <c r="G82" s="850"/>
      <c r="H82" s="850"/>
      <c r="I82" s="850"/>
      <c r="J82" s="850">
        <v>1</v>
      </c>
      <c r="K82" s="850">
        <v>108</v>
      </c>
      <c r="L82" s="850">
        <v>1</v>
      </c>
      <c r="M82" s="850">
        <v>108</v>
      </c>
      <c r="N82" s="850">
        <v>1</v>
      </c>
      <c r="O82" s="850">
        <v>109</v>
      </c>
      <c r="P82" s="838">
        <v>1.0092592592592593</v>
      </c>
      <c r="Q82" s="851">
        <v>109</v>
      </c>
    </row>
    <row r="83" spans="1:17" ht="14.45" customHeight="1" x14ac:dyDescent="0.2">
      <c r="A83" s="832" t="s">
        <v>1849</v>
      </c>
      <c r="B83" s="833" t="s">
        <v>1850</v>
      </c>
      <c r="C83" s="833" t="s">
        <v>1496</v>
      </c>
      <c r="D83" s="833" t="s">
        <v>1851</v>
      </c>
      <c r="E83" s="833" t="s">
        <v>1852</v>
      </c>
      <c r="F83" s="850"/>
      <c r="G83" s="850"/>
      <c r="H83" s="850"/>
      <c r="I83" s="850"/>
      <c r="J83" s="850"/>
      <c r="K83" s="850"/>
      <c r="L83" s="850"/>
      <c r="M83" s="850"/>
      <c r="N83" s="850">
        <v>6</v>
      </c>
      <c r="O83" s="850">
        <v>282</v>
      </c>
      <c r="P83" s="838"/>
      <c r="Q83" s="851">
        <v>47</v>
      </c>
    </row>
    <row r="84" spans="1:17" ht="14.45" customHeight="1" x14ac:dyDescent="0.2">
      <c r="A84" s="832" t="s">
        <v>1849</v>
      </c>
      <c r="B84" s="833" t="s">
        <v>1850</v>
      </c>
      <c r="C84" s="833" t="s">
        <v>1496</v>
      </c>
      <c r="D84" s="833" t="s">
        <v>1853</v>
      </c>
      <c r="E84" s="833" t="s">
        <v>1854</v>
      </c>
      <c r="F84" s="850"/>
      <c r="G84" s="850"/>
      <c r="H84" s="850"/>
      <c r="I84" s="850"/>
      <c r="J84" s="850"/>
      <c r="K84" s="850"/>
      <c r="L84" s="850"/>
      <c r="M84" s="850"/>
      <c r="N84" s="850">
        <v>1</v>
      </c>
      <c r="O84" s="850">
        <v>67</v>
      </c>
      <c r="P84" s="838"/>
      <c r="Q84" s="851">
        <v>67</v>
      </c>
    </row>
    <row r="85" spans="1:17" ht="14.45" customHeight="1" thickBot="1" x14ac:dyDescent="0.25">
      <c r="A85" s="840" t="s">
        <v>1849</v>
      </c>
      <c r="B85" s="841" t="s">
        <v>1850</v>
      </c>
      <c r="C85" s="841" t="s">
        <v>1496</v>
      </c>
      <c r="D85" s="841" t="s">
        <v>1855</v>
      </c>
      <c r="E85" s="841" t="s">
        <v>1856</v>
      </c>
      <c r="F85" s="852"/>
      <c r="G85" s="852"/>
      <c r="H85" s="852"/>
      <c r="I85" s="852"/>
      <c r="J85" s="852"/>
      <c r="K85" s="852"/>
      <c r="L85" s="852"/>
      <c r="M85" s="852"/>
      <c r="N85" s="852">
        <v>1</v>
      </c>
      <c r="O85" s="852">
        <v>262</v>
      </c>
      <c r="P85" s="846"/>
      <c r="Q85" s="853">
        <v>262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0948F82-9EC6-4BBA-AD30-2FB8A0889D2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842</v>
      </c>
      <c r="D3" s="193">
        <f>SUBTOTAL(9,D6:D1048576)</f>
        <v>1060</v>
      </c>
      <c r="E3" s="193">
        <f>SUBTOTAL(9,E6:E1048576)</f>
        <v>1113</v>
      </c>
      <c r="F3" s="194">
        <f>IF(OR(E3=0,D3=0),"",E3/D3)</f>
        <v>1.05</v>
      </c>
      <c r="G3" s="388">
        <f>SUBTOTAL(9,G6:G1048576)</f>
        <v>763.54290000000003</v>
      </c>
      <c r="H3" s="389">
        <f>SUBTOTAL(9,H6:H1048576)</f>
        <v>954.22950000000003</v>
      </c>
      <c r="I3" s="389">
        <f>SUBTOTAL(9,I6:I1048576)</f>
        <v>1005.5313000000002</v>
      </c>
      <c r="J3" s="194">
        <f>IF(OR(I3=0,H3=0),"",I3/H3)</f>
        <v>1.0537625382573061</v>
      </c>
      <c r="K3" s="388">
        <f>SUBTOTAL(9,K6:K1048576)</f>
        <v>33.68</v>
      </c>
      <c r="L3" s="389">
        <f>SUBTOTAL(9,L6:L1048576)</f>
        <v>42.4</v>
      </c>
      <c r="M3" s="389">
        <f>SUBTOTAL(9,M6:M1048576)</f>
        <v>44.52</v>
      </c>
      <c r="N3" s="195">
        <f>IF(OR(M3=0,E3=0),"",M3*1000/E3)</f>
        <v>40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0"/>
      <c r="B5" s="991"/>
      <c r="C5" s="994">
        <v>2015</v>
      </c>
      <c r="D5" s="994">
        <v>2018</v>
      </c>
      <c r="E5" s="994">
        <v>2019</v>
      </c>
      <c r="F5" s="995" t="s">
        <v>2</v>
      </c>
      <c r="G5" s="999">
        <v>2015</v>
      </c>
      <c r="H5" s="994">
        <v>2018</v>
      </c>
      <c r="I5" s="994">
        <v>2019</v>
      </c>
      <c r="J5" s="995" t="s">
        <v>2</v>
      </c>
      <c r="K5" s="999">
        <v>2015</v>
      </c>
      <c r="L5" s="994">
        <v>2018</v>
      </c>
      <c r="M5" s="994">
        <v>2019</v>
      </c>
      <c r="N5" s="1000" t="s">
        <v>92</v>
      </c>
    </row>
    <row r="6" spans="1:14" ht="14.45" customHeight="1" thickBot="1" x14ac:dyDescent="0.25">
      <c r="A6" s="992" t="s">
        <v>1670</v>
      </c>
      <c r="B6" s="993" t="s">
        <v>1858</v>
      </c>
      <c r="C6" s="996">
        <v>842</v>
      </c>
      <c r="D6" s="997">
        <v>1060</v>
      </c>
      <c r="E6" s="997">
        <v>1113</v>
      </c>
      <c r="F6" s="998"/>
      <c r="G6" s="996">
        <v>763.54290000000003</v>
      </c>
      <c r="H6" s="997">
        <v>954.22950000000003</v>
      </c>
      <c r="I6" s="997">
        <v>1005.5313000000002</v>
      </c>
      <c r="J6" s="998"/>
      <c r="K6" s="996">
        <v>33.68</v>
      </c>
      <c r="L6" s="997">
        <v>42.4</v>
      </c>
      <c r="M6" s="997">
        <v>44.52</v>
      </c>
      <c r="N6" s="1001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8423D0F-E253-4FF8-A3A7-C471499AFCE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2019-07-26T11:45:34Z</dcterms:modified>
</cp:coreProperties>
</file>